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 15 2024" sheetId="1" r:id="rId4"/>
    <sheet state="visible" name="Sheet2" sheetId="2" r:id="rId5"/>
    <sheet state="visible" name="Sheet1" sheetId="3" r:id="rId6"/>
  </sheets>
  <definedNames>
    <definedName hidden="1" localSheetId="0" name="_xlnm._FilterDatabase">'07 15 2024'!$E$1:$E$447</definedName>
  </definedNames>
  <calcPr/>
  <extLst>
    <ext uri="GoogleSheetsCustomDataVersion2">
      <go:sheetsCustomData xmlns:go="http://customooxmlschemas.google.com/" r:id="rId7" roundtripDataChecksum="8/ulAciGybAAT8IwGxEqfW5+74h3seQRRlOxnodygVA="/>
    </ext>
  </extLst>
</workbook>
</file>

<file path=xl/sharedStrings.xml><?xml version="1.0" encoding="utf-8"?>
<sst xmlns="http://schemas.openxmlformats.org/spreadsheetml/2006/main" count="2292" uniqueCount="915">
  <si>
    <t>x</t>
  </si>
  <si>
    <t>2024 FIRST SEMESTER REVISED ANNUAL PROCUREMENT PLAN</t>
  </si>
  <si>
    <t>Code 
(PAP)</t>
  </si>
  <si>
    <t>PROCUREMENT PROJECT</t>
  </si>
  <si>
    <t>PMO/End-User</t>
  </si>
  <si>
    <t>Is this an Early Procurement Activity? (Yes/No)</t>
  </si>
  <si>
    <t>Mode of Procurement</t>
  </si>
  <si>
    <t>Schedule of Each Procurement Activity</t>
  </si>
  <si>
    <t>Source of Funds</t>
  </si>
  <si>
    <t>Estimated Budget (PhP)</t>
  </si>
  <si>
    <t>REMARKS (Brief Description of the Project)</t>
  </si>
  <si>
    <t>Advertisement / Posting of IB / REI</t>
  </si>
  <si>
    <t>Submission / Opening of Bids</t>
  </si>
  <si>
    <t>Notice of Award</t>
  </si>
  <si>
    <t>Contract Signing</t>
  </si>
  <si>
    <t xml:space="preserve">TOTAL </t>
  </si>
  <si>
    <t>MOOE</t>
  </si>
  <si>
    <t>CAPITAL OUTLAY</t>
  </si>
  <si>
    <t>MAINTENANCE &amp; OTHER OPERATING EXPENSES</t>
  </si>
  <si>
    <t>24MO-01</t>
  </si>
  <si>
    <t>Travelling Expenses (Local and Foreign)</t>
  </si>
  <si>
    <t>COB</t>
  </si>
  <si>
    <t>24MO-01A</t>
  </si>
  <si>
    <t>Airfare / Airline Ticket</t>
  </si>
  <si>
    <t>PNOC</t>
  </si>
  <si>
    <t>N</t>
  </si>
  <si>
    <t>NP-53.14 Direct Retail Purchase of Petroleum Fuel, Oil and Lubricant (POL) Products, Airline Tickets and Online Subscriptions</t>
  </si>
  <si>
    <t>1st to 4th quarter</t>
  </si>
  <si>
    <t>24MO-02</t>
  </si>
  <si>
    <t>Training Expenses</t>
  </si>
  <si>
    <t>24MO-02A</t>
  </si>
  <si>
    <t>Various requirements related to the conduct of:</t>
  </si>
  <si>
    <t>24MO-02A1</t>
  </si>
  <si>
    <t>In-house Trainings</t>
  </si>
  <si>
    <t>NP-53.9 - Small Value Procurement</t>
  </si>
  <si>
    <t>24MO-02A2</t>
  </si>
  <si>
    <t>In-house Master program</t>
  </si>
  <si>
    <t>NP-53.5 Agency-to-Agency</t>
  </si>
  <si>
    <t>24MO-02A3</t>
  </si>
  <si>
    <t>Graduate Studies Program</t>
  </si>
  <si>
    <t>PNOCC</t>
  </si>
  <si>
    <t>2nd to 4th Quarter</t>
  </si>
  <si>
    <t>24MO-03</t>
  </si>
  <si>
    <t>Supplies &amp; Materials Expenses</t>
  </si>
  <si>
    <t>24MO-03A</t>
  </si>
  <si>
    <t>Supplies &amp; Materials</t>
  </si>
  <si>
    <t>24MO-03A1</t>
  </si>
  <si>
    <t>Office Supplies Expenses</t>
  </si>
  <si>
    <t>1st to 4th Quarter</t>
  </si>
  <si>
    <t>24MO-03A2</t>
  </si>
  <si>
    <t>Accountable Forms Expenses</t>
  </si>
  <si>
    <t>TD/ACCTG</t>
  </si>
  <si>
    <t>24MO-03A3</t>
  </si>
  <si>
    <t>Non-Accountable Forms Expenses</t>
  </si>
  <si>
    <t>24MO-03A4</t>
  </si>
  <si>
    <t xml:space="preserve">Various Medical, Dental and laboratory Supplies </t>
  </si>
  <si>
    <t>24MO-03A4A</t>
  </si>
  <si>
    <t>OTC Medicines/Disinfectants</t>
  </si>
  <si>
    <t>PSD</t>
  </si>
  <si>
    <t>24MO-03A4B</t>
  </si>
  <si>
    <t>Antigen Test Kits/Covid Related</t>
  </si>
  <si>
    <t>24MO-03A4C</t>
  </si>
  <si>
    <t>Flu Vaccines</t>
  </si>
  <si>
    <t>1st to 2nd Quarter</t>
  </si>
  <si>
    <t>24MO-03A4D</t>
  </si>
  <si>
    <t>Pneumonia Vaccine Booster</t>
  </si>
  <si>
    <t>1st to 3rd Quarter</t>
  </si>
  <si>
    <t>24MO-03A4E</t>
  </si>
  <si>
    <t>Replenishment of Medical Supplies</t>
  </si>
  <si>
    <t>ESB/IP</t>
  </si>
  <si>
    <t>1st Quarter</t>
  </si>
  <si>
    <t>24MO-03A4F</t>
  </si>
  <si>
    <t>Replenishment of First Aid Kit</t>
  </si>
  <si>
    <t>IP</t>
  </si>
  <si>
    <t>24MO-03A4G</t>
  </si>
  <si>
    <t>Purchase of Anti Venom</t>
  </si>
  <si>
    <t>2nd Quarter</t>
  </si>
  <si>
    <t>24MO-03A5</t>
  </si>
  <si>
    <t xml:space="preserve">Various Semi-Expendable - Machinery &amp; Equipment </t>
  </si>
  <si>
    <t>24MO-03A5A</t>
  </si>
  <si>
    <t xml:space="preserve">Microwave oven </t>
  </si>
  <si>
    <t>BOD</t>
  </si>
  <si>
    <t>24MO-03A5B</t>
  </si>
  <si>
    <t>Coffee maker (2 units)</t>
  </si>
  <si>
    <t>BOD/OP</t>
  </si>
  <si>
    <t>24MO-03A5C</t>
  </si>
  <si>
    <t xml:space="preserve">All-in-one printer </t>
  </si>
  <si>
    <t>ACCTG</t>
  </si>
  <si>
    <t>24MO-03A5D</t>
  </si>
  <si>
    <t xml:space="preserve">24 Pin Dot Matrix Printer </t>
  </si>
  <si>
    <t xml:space="preserve">ESB </t>
  </si>
  <si>
    <t>3rd quarter</t>
  </si>
  <si>
    <t>24MO-03A5E</t>
  </si>
  <si>
    <t>Magnetic Door Lock for Frameless Glass Door with RFID Access Control System and 25 RFID Cads</t>
  </si>
  <si>
    <t>ESB</t>
  </si>
  <si>
    <t>24MO-03A5F</t>
  </si>
  <si>
    <t>Laser Monochrome Printer</t>
  </si>
  <si>
    <t>24MO-03A5G</t>
  </si>
  <si>
    <t>Electronic Typewriter</t>
  </si>
  <si>
    <t>24MO-03A5H</t>
  </si>
  <si>
    <t>Printer</t>
  </si>
  <si>
    <t>PRM</t>
  </si>
  <si>
    <t>24MO-03A5I</t>
  </si>
  <si>
    <t>External Hard Drive (SSD)</t>
  </si>
  <si>
    <t>PCM</t>
  </si>
  <si>
    <t>24MO-03A5J</t>
  </si>
  <si>
    <t>Compactor</t>
  </si>
  <si>
    <t>GSD</t>
  </si>
  <si>
    <t>24MO-03A5K</t>
  </si>
  <si>
    <t xml:space="preserve">Portable Electric Typewriter </t>
  </si>
  <si>
    <t>24MO-03A5L</t>
  </si>
  <si>
    <t>Battery for IS Radio (Motorola GP3228)</t>
  </si>
  <si>
    <t>24MO-03A5M</t>
  </si>
  <si>
    <t>Smart TV for PNOC Clinic</t>
  </si>
  <si>
    <t>24MO-03A5N</t>
  </si>
  <si>
    <t>Various ICT-related peripherals &amp; tools</t>
  </si>
  <si>
    <t>SMO</t>
  </si>
  <si>
    <t>24MO-03A5O</t>
  </si>
  <si>
    <t>Tablet Computer</t>
  </si>
  <si>
    <t>24MO-03A5P</t>
  </si>
  <si>
    <t>Dot-Matrix Printers, 80 columns, 24-pin</t>
  </si>
  <si>
    <t>24MO-03A5Q</t>
  </si>
  <si>
    <t>Dot-Matrix Printers, 136 columns, 24-pin</t>
  </si>
  <si>
    <t>24MO-03A5R</t>
  </si>
  <si>
    <t>4K Camera - Insta 360 x 3</t>
  </si>
  <si>
    <t>24MO-03A5S</t>
  </si>
  <si>
    <t>Streaming Camera - Tail Air</t>
  </si>
  <si>
    <t>24MO-03A5T</t>
  </si>
  <si>
    <t xml:space="preserve">Lapels g3 </t>
  </si>
  <si>
    <t>24MO-03A5U</t>
  </si>
  <si>
    <t>Tripod</t>
  </si>
  <si>
    <t>24MO-03A5V</t>
  </si>
  <si>
    <t xml:space="preserve">Gimbal </t>
  </si>
  <si>
    <t>24MO-03A5W</t>
  </si>
  <si>
    <t>Barcode Scanner</t>
  </si>
  <si>
    <t>24MO-03A5X</t>
  </si>
  <si>
    <t>Electric Stand Fans</t>
  </si>
  <si>
    <t>TD/ESB/AD/BRDD</t>
  </si>
  <si>
    <t>24MO-03A5Y</t>
  </si>
  <si>
    <t>Clamp Meter</t>
  </si>
  <si>
    <t>BRDD</t>
  </si>
  <si>
    <t>24MO-03A5Z</t>
  </si>
  <si>
    <t>Laser Distance Meter</t>
  </si>
  <si>
    <t>24MO-03A5AA</t>
  </si>
  <si>
    <t>Heavy Duty Paper Shredder</t>
  </si>
  <si>
    <t>24MO-03A6</t>
  </si>
  <si>
    <t>Semi-Expendable Furniture, Fixtures &amp; Books &amp; Expenses</t>
  </si>
  <si>
    <t>24MO-03A6A</t>
  </si>
  <si>
    <t>Seminar Chairs</t>
  </si>
  <si>
    <t>Competitive Bidding</t>
  </si>
  <si>
    <t>3rd to 4th Quarter</t>
  </si>
  <si>
    <t>24MO-03A6B</t>
  </si>
  <si>
    <t>Various Furnitures &amp; Fixtures</t>
  </si>
  <si>
    <t>24MO-03A6B1</t>
  </si>
  <si>
    <t>Mobile Pedestal Filing Cabinet</t>
  </si>
  <si>
    <t>24MO-03A6B2</t>
  </si>
  <si>
    <t>Vertical Steel Filing Cabinet</t>
  </si>
  <si>
    <t>24MO-03A6B3</t>
  </si>
  <si>
    <t>Floor polisher</t>
  </si>
  <si>
    <t>24MO-03A6B4</t>
  </si>
  <si>
    <t>Various Furniture for Board Room</t>
  </si>
  <si>
    <t>24MO-03A6B5</t>
  </si>
  <si>
    <t>Various Furniture for Office of the President</t>
  </si>
  <si>
    <t>OP</t>
  </si>
  <si>
    <t>24MO-03A7</t>
  </si>
  <si>
    <t>Various Electrical Supplies and Materials Expenses</t>
  </si>
  <si>
    <t>24MO-03A7A</t>
  </si>
  <si>
    <t>Purchase, supply and delivery of consumables for booster pumps and motors</t>
  </si>
  <si>
    <t>24MO-03A7B</t>
  </si>
  <si>
    <t>Purchase, supply and delivery of lighting materials</t>
  </si>
  <si>
    <t>24MO-03A7C</t>
  </si>
  <si>
    <t>Purchase, supply and delivery of electrical items</t>
  </si>
  <si>
    <t>24MO-03A7D</t>
  </si>
  <si>
    <t>Purchase, supply and delivery of streetlights</t>
  </si>
  <si>
    <t>24MO-03A8</t>
  </si>
  <si>
    <t>Other Supplies &amp; Materials</t>
  </si>
  <si>
    <t>24MO-03A8A</t>
  </si>
  <si>
    <t>Various Corporate Tokens</t>
  </si>
  <si>
    <t>24MO-03A8A1</t>
  </si>
  <si>
    <t>Retirement plaque @ P4K/pc</t>
  </si>
  <si>
    <t>24MO-03A8A2</t>
  </si>
  <si>
    <t>Birthday Tokens</t>
  </si>
  <si>
    <t>3rd Quarter</t>
  </si>
  <si>
    <t>24MO-03A8A3</t>
  </si>
  <si>
    <t>Corporate Give-aways/Tokens</t>
  </si>
  <si>
    <t>OC/OP/EI/IB/IP/FAS</t>
  </si>
  <si>
    <t>3rd  to 4th Quarter</t>
  </si>
  <si>
    <t>24MO-03A9</t>
  </si>
  <si>
    <t>Other Supplies</t>
  </si>
  <si>
    <t>24MO-03A9A</t>
  </si>
  <si>
    <t>Panel Light Batteries</t>
  </si>
  <si>
    <t>24MO-03A9B</t>
  </si>
  <si>
    <t>Hard Drive External</t>
  </si>
  <si>
    <t>24MO-03A9C</t>
  </si>
  <si>
    <t>SD Cards - 128GB</t>
  </si>
  <si>
    <t>24MO-03A9D</t>
  </si>
  <si>
    <t>VAC Jackets</t>
  </si>
  <si>
    <t>24MO-03A9E</t>
  </si>
  <si>
    <t>Toiletries/Cleaning and Laundry Materials</t>
  </si>
  <si>
    <t>AMD</t>
  </si>
  <si>
    <t>24MO-03A9F</t>
  </si>
  <si>
    <t>Tablewares (Plates, bowls, spoon, fork, drinking glasses, cups, etc.)</t>
  </si>
  <si>
    <t>24MO-03A9G</t>
  </si>
  <si>
    <t xml:space="preserve">PPE - Hard Hat </t>
  </si>
  <si>
    <t>24MO-03A9H</t>
  </si>
  <si>
    <t xml:space="preserve">PPE - Reflectorized Vest </t>
  </si>
  <si>
    <t>24MO-03A9I</t>
  </si>
  <si>
    <t xml:space="preserve">Ready Made Signages </t>
  </si>
  <si>
    <t>24MO-03A9J</t>
  </si>
  <si>
    <t xml:space="preserve">Safety Shoes </t>
  </si>
  <si>
    <t>24MO-03A9K</t>
  </si>
  <si>
    <t xml:space="preserve">Orange Reflective Delineator post </t>
  </si>
  <si>
    <t>24MO-03A9L</t>
  </si>
  <si>
    <t xml:space="preserve">Caution Tape, 300M - "CAUTION" </t>
  </si>
  <si>
    <t>24MO-03A9M</t>
  </si>
  <si>
    <t>Vehicle Sticker</t>
  </si>
  <si>
    <t>24MO-03A9N</t>
  </si>
  <si>
    <t>Tarpaulin Printing (ESB Related Activities)</t>
  </si>
  <si>
    <t>24MO-03A9O</t>
  </si>
  <si>
    <t>Purchase, Supply, and Delivery of Reflectorized Signages and Stickers</t>
  </si>
  <si>
    <t>24MO-03A9P</t>
  </si>
  <si>
    <t>Other Supplies for Safety (Ear Plugs, Head Lamps, and Padlock)</t>
  </si>
  <si>
    <t>24MO-03A9Q</t>
  </si>
  <si>
    <t>Safety Shoes (Safety Shoes for 8 employees )</t>
  </si>
  <si>
    <t>24MO-03A9R</t>
  </si>
  <si>
    <t>Purchase, Supply and Delivery of Life Ring (4 units)</t>
  </si>
  <si>
    <t>24MO-03A9S</t>
  </si>
  <si>
    <t>24MO-03A9T</t>
  </si>
  <si>
    <t>Purchase, Supply and Delivery of Face Shields</t>
  </si>
  <si>
    <t>24MO-03A9U</t>
  </si>
  <si>
    <t>Purchase, Supply and Delivery of Spine Board</t>
  </si>
  <si>
    <t>24MO-03A9V</t>
  </si>
  <si>
    <t>Purchase, Supply and Delivery of Bandages, Tourniquets, Splints</t>
  </si>
  <si>
    <t>24MO-03A9W</t>
  </si>
  <si>
    <t>Purchase, Supply and Delivery of Safety Shower</t>
  </si>
  <si>
    <t>24MO-03A9X</t>
  </si>
  <si>
    <t>Purchase, Supply, Delivery and Installation of Portable Eyewash Station ( to include 180 oz eyesaline concentrate)- to be located at Jetty (P2) and R1</t>
  </si>
  <si>
    <t>24MO-03A9Y</t>
  </si>
  <si>
    <t>Purchase, Supply and Delivery of Lockout/Tagout Devices</t>
  </si>
  <si>
    <t>24MO-03A9Z</t>
  </si>
  <si>
    <t>Purchase, Supply, Delivery and Installation of Wind Cone with Frame</t>
  </si>
  <si>
    <t>24MO-03A9AA</t>
  </si>
  <si>
    <t xml:space="preserve">Purchase, Supply and Delivery of Head Lamps </t>
  </si>
  <si>
    <t>24MO-03A9AB</t>
  </si>
  <si>
    <t>Purchase, supply &amp; delivery of materials for overhead cabinets</t>
  </si>
  <si>
    <t>24MO-03A9AC</t>
  </si>
  <si>
    <t>Purchase, Supply, and Delivery of Vehicle Stickers</t>
  </si>
  <si>
    <t>24MO-03A9AD</t>
  </si>
  <si>
    <t>Other Supplies and Materials for Admin</t>
  </si>
  <si>
    <t>24MO-03A9AE</t>
  </si>
  <si>
    <t>Welding apron and gloves</t>
  </si>
  <si>
    <t>24MO-03A9AF</t>
  </si>
  <si>
    <t>Calling Cards</t>
  </si>
  <si>
    <t>24MO-03A9AG</t>
  </si>
  <si>
    <t>Uninterruptible Power Supply (UPS)</t>
  </si>
  <si>
    <t>TD</t>
  </si>
  <si>
    <t>24MO-03A9AH</t>
  </si>
  <si>
    <t>Toilet Tissue Paper, 2 ply sheets, 150 pulls</t>
  </si>
  <si>
    <t>24MO-03A9AI</t>
  </si>
  <si>
    <t>Toilet Tissue Paper, Interfolded paper towel</t>
  </si>
  <si>
    <t>24MO-03A9AJ</t>
  </si>
  <si>
    <t>Facial Tissue, 2 ply sheet, 140 pulls</t>
  </si>
  <si>
    <t>24MO-03A9AK</t>
  </si>
  <si>
    <t>Various Communication Supplies</t>
  </si>
  <si>
    <t>24MO-03A9AL</t>
  </si>
  <si>
    <t xml:space="preserve">Philippine/PNOC Flags  </t>
  </si>
  <si>
    <t>GSD/IP</t>
  </si>
  <si>
    <t>24MO-03A9AM</t>
  </si>
  <si>
    <t>Supply and installation of a PNOC logo at 5th floor waiting area</t>
  </si>
  <si>
    <t>24MO-03A9AN</t>
  </si>
  <si>
    <t>Various Materials for  for Plumbing and Carpentry - Bldgs. 6 &amp; 5</t>
  </si>
  <si>
    <t>24MO-03A9AO</t>
  </si>
  <si>
    <t>Cold Asphalt</t>
  </si>
  <si>
    <t>24MO-03A9AP</t>
  </si>
  <si>
    <t>Signages in PNOC Properties and Buildings</t>
  </si>
  <si>
    <t>2nd to 3rd Quarter</t>
  </si>
  <si>
    <t>24MO-03A9AQ</t>
  </si>
  <si>
    <t>ID Laces and ID Covers</t>
  </si>
  <si>
    <t>24MO-03A9AR</t>
  </si>
  <si>
    <t>Supplies and Materials for BNB:</t>
  </si>
  <si>
    <t>24MO-03A9AR1</t>
  </si>
  <si>
    <t>Maintenance supplies and materials</t>
  </si>
  <si>
    <t>24MO-03A9AR2</t>
  </si>
  <si>
    <t>Cleansing Agents</t>
  </si>
  <si>
    <t>24MO-03A9AR3</t>
  </si>
  <si>
    <t>Grocery items</t>
  </si>
  <si>
    <t>24MO-03A9AR4</t>
  </si>
  <si>
    <t>LPG</t>
  </si>
  <si>
    <t>24MO-03A9AR5</t>
  </si>
  <si>
    <t>Contingent for Home Accessories, Furnishings</t>
  </si>
  <si>
    <t>24MO-03A9AR6</t>
  </si>
  <si>
    <t>Fertilizer</t>
  </si>
  <si>
    <t>24MO-03A9AS</t>
  </si>
  <si>
    <t>Others</t>
  </si>
  <si>
    <t>GAD</t>
  </si>
  <si>
    <t>24MO-03A9AT</t>
  </si>
  <si>
    <t>Pantry and Sundry Supplies</t>
  </si>
  <si>
    <t>OP/OC/EI/EB/FAS</t>
  </si>
  <si>
    <t>24MO-03A9AU</t>
  </si>
  <si>
    <t>Rated Gloves (2 pairs)</t>
  </si>
  <si>
    <t>24MO-03A9AV</t>
  </si>
  <si>
    <t>Fire Extinguisher (20 pounder - 8 units)</t>
  </si>
  <si>
    <t>24MO-03A10</t>
  </si>
  <si>
    <t>Fuel, Oils and Lubricants</t>
  </si>
  <si>
    <t>24MO-04</t>
  </si>
  <si>
    <t>Utility Expenses</t>
  </si>
  <si>
    <t>24MO-04A</t>
  </si>
  <si>
    <t>Various Utility Expenses</t>
  </si>
  <si>
    <t>24MO-04A1</t>
  </si>
  <si>
    <t>Water</t>
  </si>
  <si>
    <t>AMD/ESB/GSD</t>
  </si>
  <si>
    <t>Direct Contracting</t>
  </si>
  <si>
    <t>24MO-04A2</t>
  </si>
  <si>
    <t>Electricity</t>
  </si>
  <si>
    <t>AMD/ESB/IP/GSD</t>
  </si>
  <si>
    <t>24MO-04A3</t>
  </si>
  <si>
    <t>Other Utility Expenses</t>
  </si>
  <si>
    <t>24MO-05</t>
  </si>
  <si>
    <t>Communication Expenses</t>
  </si>
  <si>
    <t>24MO-05A</t>
  </si>
  <si>
    <t>Telephone Expenses (Landline &amp; Mobile)</t>
  </si>
  <si>
    <t>ESB/GSD</t>
  </si>
  <si>
    <t>24MO-05B</t>
  </si>
  <si>
    <t>Various Communications Expenses</t>
  </si>
  <si>
    <t>24MO-05B1</t>
  </si>
  <si>
    <t>Internet Subscription</t>
  </si>
  <si>
    <t>Y</t>
  </si>
  <si>
    <t>4th Quarter of 2023 to 1st Quarter of 2024</t>
  </si>
  <si>
    <t>24MO-05B2</t>
  </si>
  <si>
    <t xml:space="preserve">Other Communications </t>
  </si>
  <si>
    <t xml:space="preserve">1st to 4th Quarter </t>
  </si>
  <si>
    <t>24MO-06</t>
  </si>
  <si>
    <t>Professional Services</t>
  </si>
  <si>
    <t>24MO-06A</t>
  </si>
  <si>
    <t>Consultancy Services</t>
  </si>
  <si>
    <t>24MO-06A1</t>
  </si>
  <si>
    <t>Consultant for Digitalization</t>
  </si>
  <si>
    <t>24MO-06A2</t>
  </si>
  <si>
    <t>Consultant for Offshore Wind Integration Port (OSWIP)</t>
  </si>
  <si>
    <t>24MO-06A3</t>
  </si>
  <si>
    <t>Consultant for Solar project</t>
  </si>
  <si>
    <t>24MO-06A4</t>
  </si>
  <si>
    <t>Consultant for the redevelopment of the Energy Center</t>
  </si>
  <si>
    <t>24MO-06A5</t>
  </si>
  <si>
    <t>Engagement of Environmental Services to Conduct Quarterly Ambient Air Quality , Semi-Annual Raw Water Testing and Ambient Ambient Water Quality Monitoring at ESB</t>
  </si>
  <si>
    <t>24MO-06A6</t>
  </si>
  <si>
    <t>Consultant for the Environement Impact Assessment (EIA) Report</t>
  </si>
  <si>
    <t>NP-53.7 Highly Technical Consultants</t>
  </si>
  <si>
    <t>24MO-06A7</t>
  </si>
  <si>
    <t>Consultant for Effect of Energy Tax</t>
  </si>
  <si>
    <t>24MO-06A8</t>
  </si>
  <si>
    <t>Consultant for Capacity Market Study</t>
  </si>
  <si>
    <t>24MO-06A9</t>
  </si>
  <si>
    <t>Consultant for Marine Science</t>
  </si>
  <si>
    <t>24MO-06A10</t>
  </si>
  <si>
    <t>Groundwater Resource Study</t>
  </si>
  <si>
    <t>24MO-06A11</t>
  </si>
  <si>
    <t>Highly Technical Consultant for the Office of the President and Board of Directors for Public Private Partnership</t>
  </si>
  <si>
    <t>24MO-06A12</t>
  </si>
  <si>
    <t>Consultancy Service for Comprehensive Reorganization</t>
  </si>
  <si>
    <t>24MO-06B</t>
  </si>
  <si>
    <t>Other Professional Services</t>
  </si>
  <si>
    <t>24MO-06B1</t>
  </si>
  <si>
    <t>Consultant for the Gender and Development (GAD)</t>
  </si>
  <si>
    <t>24MO-06B2</t>
  </si>
  <si>
    <t>Third Party Appraisal for PNOC Properties</t>
  </si>
  <si>
    <t>24MO-06B3</t>
  </si>
  <si>
    <t>Third Party Appraisal for PAFC Properties</t>
  </si>
  <si>
    <t>24MO-06B4</t>
  </si>
  <si>
    <t>Relocation and Subdvision Survey of Energy Center lots</t>
  </si>
  <si>
    <t>24MO-06B5</t>
  </si>
  <si>
    <t>Online Testing Provider - Recruitment/Scholarship</t>
  </si>
  <si>
    <t>24MO-06B6</t>
  </si>
  <si>
    <t>Environmental Quality Monitoring</t>
  </si>
  <si>
    <t>24MO-06B7</t>
  </si>
  <si>
    <t xml:space="preserve">Monitoring Activity for Additional Sampling Stations in case of expansion and additional locators </t>
  </si>
  <si>
    <t>24MO-06B8</t>
  </si>
  <si>
    <t>Appraisal of Unserviceable Assets</t>
  </si>
  <si>
    <t>24MO-07</t>
  </si>
  <si>
    <t>General Services</t>
  </si>
  <si>
    <t>24MO-07A</t>
  </si>
  <si>
    <t>Janitorial Services</t>
  </si>
  <si>
    <t>24MO-07A1</t>
  </si>
  <si>
    <t>Janitorial Services (Head Office)</t>
  </si>
  <si>
    <t>24MO-07A2</t>
  </si>
  <si>
    <t>Janitorial Services (ESB/IP/AMD/GVAC)</t>
  </si>
  <si>
    <t>ESB/IP/GVAC</t>
  </si>
  <si>
    <t>24MO-07A3</t>
  </si>
  <si>
    <t>Janitorial Services / Caretaker Services for PNOC Staffhouse</t>
  </si>
  <si>
    <t>24MO-07B</t>
  </si>
  <si>
    <t>Security  Services</t>
  </si>
  <si>
    <t>GSD/AMD/ESB/IP/GVAC</t>
  </si>
  <si>
    <t>24MO-07C</t>
  </si>
  <si>
    <t>Other General Services</t>
  </si>
  <si>
    <t>24MO-07C1</t>
  </si>
  <si>
    <t>Messengerial  Services</t>
  </si>
  <si>
    <t>24MO-07C2</t>
  </si>
  <si>
    <t>Contractual - Temporary Office Services</t>
  </si>
  <si>
    <t>24MO-07C3</t>
  </si>
  <si>
    <t>Contractual - Maintenance Services</t>
  </si>
  <si>
    <t>24MO-07C3A</t>
  </si>
  <si>
    <t>24MO-07C3B</t>
  </si>
  <si>
    <t>Contractual - Maintenance Services (ESB and IP)</t>
  </si>
  <si>
    <t>24MO-07C4</t>
  </si>
  <si>
    <t>Photocopying Services</t>
  </si>
  <si>
    <t>24MO-07C5</t>
  </si>
  <si>
    <t xml:space="preserve">Various General Services </t>
  </si>
  <si>
    <t>24MO-07C5A</t>
  </si>
  <si>
    <t>Hauling of Residual/Domestic Waste</t>
  </si>
  <si>
    <t>24MO-07C5B</t>
  </si>
  <si>
    <t>Forklift Certification (Annual)</t>
  </si>
  <si>
    <t>24MO-07C5C</t>
  </si>
  <si>
    <t>Siphoning/Cleaning of Septic Tank</t>
  </si>
  <si>
    <t>24MO-07C5D</t>
  </si>
  <si>
    <t>Hauling, Transport, Treatment and Disposal of generated Hazardous Wastes by PNOC Industrial Park</t>
  </si>
  <si>
    <t>24MO-07C5E</t>
  </si>
  <si>
    <t>Hauling and Disposal of generated non hazardous Solid Wastes by PNOC Industrial Park</t>
  </si>
  <si>
    <t>24MO-07C5F</t>
  </si>
  <si>
    <t>Health examination for transfer/separation in compliance 1966.02</t>
  </si>
  <si>
    <t>24MO-07C5G</t>
  </si>
  <si>
    <t>Work Environment Measurement (WEM)</t>
  </si>
  <si>
    <t>24MO-08</t>
  </si>
  <si>
    <t>Repairs and Maintenance</t>
  </si>
  <si>
    <t>24MO-08A</t>
  </si>
  <si>
    <t>Land Improvements</t>
  </si>
  <si>
    <t>24MO-08A1</t>
  </si>
  <si>
    <t>Provision for maintenance of Open Yard</t>
  </si>
  <si>
    <t>24MO-08A2</t>
  </si>
  <si>
    <t>Supply and Delivery of Materials for the Repainting of curbs and gutters and railings - along main road</t>
  </si>
  <si>
    <t>24MO-08A3</t>
  </si>
  <si>
    <t>Site Clearing / Grass Cutting</t>
  </si>
  <si>
    <t>GVAC</t>
  </si>
  <si>
    <t>24MO-08A4</t>
  </si>
  <si>
    <t>Landscaping</t>
  </si>
  <si>
    <t>24MO-08B</t>
  </si>
  <si>
    <t>Infrastructure Assets</t>
  </si>
  <si>
    <t>24MO-08B1</t>
  </si>
  <si>
    <t>Water Supply System Installation</t>
  </si>
  <si>
    <t>24MO-08B2</t>
  </si>
  <si>
    <t>Power Supply Rehabilitation</t>
  </si>
  <si>
    <t>24MO-08C</t>
  </si>
  <si>
    <t>Buildings and Other Structures</t>
  </si>
  <si>
    <t>24MO-08C1</t>
  </si>
  <si>
    <t>Various R &amp; M of Buildings and Other Structures</t>
  </si>
  <si>
    <t>24MO-08C1A</t>
  </si>
  <si>
    <t>Minor repairs - PNOC staffhouse, Limay, Bataan</t>
  </si>
  <si>
    <t>24MO-08C1B</t>
  </si>
  <si>
    <t>Maintenance of Lighting facilities at the pier</t>
  </si>
  <si>
    <t>24MO-08C1C</t>
  </si>
  <si>
    <t>Repair and maintenance of Comfort Rooms (Pier &amp; Warehouse)</t>
  </si>
  <si>
    <t>24MO-08C1D</t>
  </si>
  <si>
    <t>Repair and maintenance of water line at ESB</t>
  </si>
  <si>
    <t>24MO-08C1E</t>
  </si>
  <si>
    <t>Minor repair and Maintenance of Warehouses Nos. 1,2,3 &amp;4</t>
  </si>
  <si>
    <t>24MO-08C1F</t>
  </si>
  <si>
    <t>Repair and maintenance of electrical line</t>
  </si>
  <si>
    <t>24MO-08C1G</t>
  </si>
  <si>
    <t>Supply and Delivery of Materials for the Maintenance of Admin Bldg.</t>
  </si>
  <si>
    <t>24MO-08C1H</t>
  </si>
  <si>
    <t>Maintenance of Main Guard House</t>
  </si>
  <si>
    <t>24MO-08C1I</t>
  </si>
  <si>
    <t>Maintenance of Guard house at pier area</t>
  </si>
  <si>
    <t>24MO-08C1J</t>
  </si>
  <si>
    <t>Maintenance of mooring bollards and gutters</t>
  </si>
  <si>
    <t>24MO-08C1K</t>
  </si>
  <si>
    <t>Maintenance of Powerhouse/Substation</t>
  </si>
  <si>
    <t>24MO-08C1L</t>
  </si>
  <si>
    <t>Repairs and maintenance - EPC inventory units</t>
  </si>
  <si>
    <t>PDMC/AMD</t>
  </si>
  <si>
    <t>24MO-08C1M</t>
  </si>
  <si>
    <t>Repair of roofing for fire and command vehicle parking</t>
  </si>
  <si>
    <t>24MO-08C1N</t>
  </si>
  <si>
    <t>Transformer Maintenance &amp; Inspection Services - Bldg. 6 &amp; 5</t>
  </si>
  <si>
    <t>24MO-08C1O</t>
  </si>
  <si>
    <t>Cooling Tower Maintenance Services for Bldgs. 6 and 5 (Chemical Treatment)</t>
  </si>
  <si>
    <t>24MO-08C1P</t>
  </si>
  <si>
    <t>Fire Protection Maintenance Services for Bldgs. 6 and 5</t>
  </si>
  <si>
    <t>24MO-08C1Q</t>
  </si>
  <si>
    <t>Solar Power Lighting Maintenance</t>
  </si>
  <si>
    <t>24MO-08C1R</t>
  </si>
  <si>
    <t>CCTV Maintenance Services for Bldgs. 6, 5 and Perimeter</t>
  </si>
  <si>
    <t>24MO-08C1S</t>
  </si>
  <si>
    <t>Elevator Maintenance Services Bldgs. 5 and 6</t>
  </si>
  <si>
    <t>24MO-0C2</t>
  </si>
  <si>
    <t>Pest Control Services</t>
  </si>
  <si>
    <t>24MO-08C2A</t>
  </si>
  <si>
    <t>For Industrial Park</t>
  </si>
  <si>
    <t>24MO-08C2B</t>
  </si>
  <si>
    <t>For Energy Supply Base</t>
  </si>
  <si>
    <t>24MO-08C2C</t>
  </si>
  <si>
    <t>For Energy Center</t>
  </si>
  <si>
    <t>24MO-08C2D</t>
  </si>
  <si>
    <t xml:space="preserve">For other PNOC properties </t>
  </si>
  <si>
    <t>24MO-08C3</t>
  </si>
  <si>
    <t>Repair of Admin Building in PNOC Banaba Property</t>
  </si>
  <si>
    <t>24MO-08C4</t>
  </si>
  <si>
    <t>Replacement of Roof of PNOC Bldgs. 4A and 4B</t>
  </si>
  <si>
    <t>24MO-08C5</t>
  </si>
  <si>
    <t>Construction of Comfort Room in PNOC Bldg. 4A</t>
  </si>
  <si>
    <t>24MO-08D</t>
  </si>
  <si>
    <t>Machinery and Equipment</t>
  </si>
  <si>
    <t>24MO-08D1</t>
  </si>
  <si>
    <t>Various R &amp; M of Machinery &amp; Equipment</t>
  </si>
  <si>
    <t>24MO-08D1A</t>
  </si>
  <si>
    <t>ICT-related repairs</t>
  </si>
  <si>
    <t>24MO-08D1B</t>
  </si>
  <si>
    <t>Rooftop Solar PV panel at PNOC Building 6</t>
  </si>
  <si>
    <t>PMD</t>
  </si>
  <si>
    <t>24MO-08D1C</t>
  </si>
  <si>
    <t>Quarterly Calibration &amp; Certification of Truck Scale</t>
  </si>
  <si>
    <t>24MO-08D1D</t>
  </si>
  <si>
    <t>Maintenance of Truck Scale</t>
  </si>
  <si>
    <t>24MO-08D1E</t>
  </si>
  <si>
    <t>Maintenance of Genset - Materials &amp; Services</t>
  </si>
  <si>
    <t>24MO-08D1F</t>
  </si>
  <si>
    <t>Maintenance of Water Pump &amp; Control Panel</t>
  </si>
  <si>
    <t>24MO-08D1G</t>
  </si>
  <si>
    <t>Maintenance &amp; Repainting of Safety &amp; Traffic Signages</t>
  </si>
  <si>
    <t>24MO-08D1H</t>
  </si>
  <si>
    <t>Maintenance of Air Conditioners &amp; Other Office Equipment</t>
  </si>
  <si>
    <t>24MO-08D1I</t>
  </si>
  <si>
    <t>Calibration of Monitoring and Measuring Device (pH meter, BOD, Multigas, Sound Level, Lux, UFM (77k), Flow Water Meter &amp; Pressure Gauges(90k))</t>
  </si>
  <si>
    <t>24MO-08D1J</t>
  </si>
  <si>
    <t>Calibration of Alcohol Breath Analyzer</t>
  </si>
  <si>
    <t>24MO-08D1K</t>
  </si>
  <si>
    <t>Refill of Fire Extinguishers (27 fire extinguisher)</t>
  </si>
  <si>
    <t>24MO-08D1L</t>
  </si>
  <si>
    <t>Calibration of pressure gauges, flowmeter and ultrasonic flowmeter</t>
  </si>
  <si>
    <t>24MO-08D1M</t>
  </si>
  <si>
    <t>PMS of CCTV</t>
  </si>
  <si>
    <t>24MO-08D1N</t>
  </si>
  <si>
    <t>Pull out, repair and reinstallation of submersible pump and motor and/or PMS of production wells</t>
  </si>
  <si>
    <t>24MO-08D1O</t>
  </si>
  <si>
    <t>Genset servicing</t>
  </si>
  <si>
    <t>24MO-08D1P</t>
  </si>
  <si>
    <t>Provision for booster pump consumables</t>
  </si>
  <si>
    <t>24MO-08D1Q</t>
  </si>
  <si>
    <t>PMS of lighting panel</t>
  </si>
  <si>
    <t>24MO-08D1R</t>
  </si>
  <si>
    <t>PMS and/or repair of transformers</t>
  </si>
  <si>
    <t>24MO-08D1S</t>
  </si>
  <si>
    <t>Provision for mechanical repair</t>
  </si>
  <si>
    <t>24MO-08D1T</t>
  </si>
  <si>
    <t>Provision for electrical repair</t>
  </si>
  <si>
    <t>24MO-08D1U</t>
  </si>
  <si>
    <t>Quarterly Maintenance of Gym Equipment</t>
  </si>
  <si>
    <t>24MO-08D1V</t>
  </si>
  <si>
    <t>Rehabilitation of PNOC Clinic</t>
  </si>
  <si>
    <t>24MO-08D1W</t>
  </si>
  <si>
    <t>Various Parts for Centralized Packaged Unit - Bldg. 5</t>
  </si>
  <si>
    <t>24MO-08D1X</t>
  </si>
  <si>
    <t>Various Parts for Generator Set - Bldgs. 6 and 5</t>
  </si>
  <si>
    <t>24MO-08D1Y</t>
  </si>
  <si>
    <t>Various Parts of Pumps and Motors - Bldgs. 6 and 5</t>
  </si>
  <si>
    <t>24MO-08D1Z</t>
  </si>
  <si>
    <t>Various Parts for Chiller / Cooling Tower - Bldg. 6</t>
  </si>
  <si>
    <t>24MO-08D1AA</t>
  </si>
  <si>
    <t>Various Parts for Elevator - Bldg. 6</t>
  </si>
  <si>
    <t>24MO-08D1AB</t>
  </si>
  <si>
    <t>Various Materials for Aircon - Bldgs. 6 and 5</t>
  </si>
  <si>
    <t>24MO-08D1AC</t>
  </si>
  <si>
    <t xml:space="preserve">Supply, Delivery and Installation of Bidet at PNOC Bldg. 6 </t>
  </si>
  <si>
    <t>24MO-08D1AD</t>
  </si>
  <si>
    <t>Make-over of Networking Hall and Lobby at PNOC Bldg. 6</t>
  </si>
  <si>
    <t>24MO-08D1AE</t>
  </si>
  <si>
    <t>PNOC Bldg. 6 Lobby Exhibit System</t>
  </si>
  <si>
    <t>24MO-08D1AF</t>
  </si>
  <si>
    <t>Improvement of Lighting for Boardroom</t>
  </si>
  <si>
    <t>24MO-08D1AG</t>
  </si>
  <si>
    <t>Re-purposing of Records Building to Rooftop Solar PV for Government Building Hub</t>
  </si>
  <si>
    <t>24MO-08D1AH</t>
  </si>
  <si>
    <t>Supply and Installation of Lightning Arresters</t>
  </si>
  <si>
    <t>NP-53.2 Emergency Cases</t>
  </si>
  <si>
    <t>24MO-08E</t>
  </si>
  <si>
    <t>Transportation Equipment</t>
  </si>
  <si>
    <t>24MO-08E1</t>
  </si>
  <si>
    <t xml:space="preserve">Various R &amp; M of Transporation Equipment </t>
  </si>
  <si>
    <t>24MO-08E1A</t>
  </si>
  <si>
    <t xml:space="preserve">Mitsubushi Montero </t>
  </si>
  <si>
    <t>24MO-08E1A1</t>
  </si>
  <si>
    <t>Mitsubushi Montero AAQ-2569</t>
  </si>
  <si>
    <t>24MO-08E1A2</t>
  </si>
  <si>
    <t>Mitsubushi Montero AAQ-2570</t>
  </si>
  <si>
    <t>24MO-08E1A3</t>
  </si>
  <si>
    <t>Mitsubushi Montero AAQ-2571</t>
  </si>
  <si>
    <t>24MO-08E1A4</t>
  </si>
  <si>
    <t>Mitsubushi Montero AAQ-2572</t>
  </si>
  <si>
    <t>24MO-08E1A5</t>
  </si>
  <si>
    <t>Mitsubushi Montero AAQ-2573</t>
  </si>
  <si>
    <t>24MO-08E1A6</t>
  </si>
  <si>
    <t>Mitsubushi Montero AAQ-2575</t>
  </si>
  <si>
    <t>24MO-08E1A7</t>
  </si>
  <si>
    <t>Mitsubushi Montero AAQ-2576</t>
  </si>
  <si>
    <t>24MO-08E1A8</t>
  </si>
  <si>
    <t>Mitsubushi Montero MGH-195</t>
  </si>
  <si>
    <t>24MO-08E1A9</t>
  </si>
  <si>
    <t>Mitsubushi Montero MGH-205</t>
  </si>
  <si>
    <t>24MO-08E1A10</t>
  </si>
  <si>
    <t>Mitsubushi Montero NFQ-997</t>
  </si>
  <si>
    <t>24MO-08E1B</t>
  </si>
  <si>
    <t>Toyota Fortuner - (4) UQX 525/905/935; 
NFG 7600</t>
  </si>
  <si>
    <t>24MO-08E1C</t>
  </si>
  <si>
    <t>Toyota Grandia - (2) PBO 743; AAI 6339</t>
  </si>
  <si>
    <t>24MO-08E1D</t>
  </si>
  <si>
    <t>Mitsubushi Xpander Cross - (2) NGS 5801/5802</t>
  </si>
  <si>
    <t>24MO-08E1E</t>
  </si>
  <si>
    <t>Toyota HiAce Commuter - (2) S6E096/S6E096</t>
  </si>
  <si>
    <t>24MO-08E1F</t>
  </si>
  <si>
    <t>Isuzu Crosswind - XGN 752</t>
  </si>
  <si>
    <t>24MO-08E1G</t>
  </si>
  <si>
    <t>Toyota Hi-Lux - AAM 7395</t>
  </si>
  <si>
    <t>24MO-08E1H</t>
  </si>
  <si>
    <t>Nissan Navara - NGP 4803</t>
  </si>
  <si>
    <t>24MO-08E1I</t>
  </si>
  <si>
    <t>Nissan Urvan - NGP 4804</t>
  </si>
  <si>
    <t>24MO-08E1J</t>
  </si>
  <si>
    <t>Kia Pick-up - ZPX 154</t>
  </si>
  <si>
    <t>24MO-08E1K</t>
  </si>
  <si>
    <t>Honda MC - 6176FM</t>
  </si>
  <si>
    <t>24MO-08E1L</t>
  </si>
  <si>
    <t>Nissan NV350 - NDU 6374</t>
  </si>
  <si>
    <t>24MO-08E1M</t>
  </si>
  <si>
    <t>Fire Truck</t>
  </si>
  <si>
    <t>24MO-08E1N</t>
  </si>
  <si>
    <t>Ebike</t>
  </si>
  <si>
    <t>24MO-08E1O</t>
  </si>
  <si>
    <t>Nissan Urvan NV350</t>
  </si>
  <si>
    <t>24MO-08E1P</t>
  </si>
  <si>
    <t>Nissan Navara Calibre</t>
  </si>
  <si>
    <t>24MO-08E1Q</t>
  </si>
  <si>
    <t>Forklift 5T</t>
  </si>
  <si>
    <t>24MO-08F</t>
  </si>
  <si>
    <t>Furniture and Fixtures</t>
  </si>
  <si>
    <t>24MO-08F1</t>
  </si>
  <si>
    <t>Repairs/Refurbishing of sofas, tables and chairs to include upgrade of table in OP Conference room</t>
  </si>
  <si>
    <t>4th Quarter</t>
  </si>
  <si>
    <t>24MO-08G</t>
  </si>
  <si>
    <t>Semi-Expendable - Machinery and Equipment</t>
  </si>
  <si>
    <t>24MO-08G1</t>
  </si>
  <si>
    <t>Various Semi-Expendable - Machinery and Equipment</t>
  </si>
  <si>
    <t>24MO-08G1A</t>
  </si>
  <si>
    <t>Galvanize Shackle, 25mm Screw pin (8 units)</t>
  </si>
  <si>
    <t>24MO-08G1B</t>
  </si>
  <si>
    <t>Purchase, supply and delivery of pallet jacklift</t>
  </si>
  <si>
    <t>24MO-08G1C</t>
  </si>
  <si>
    <t>Maintenance, repair of computer units and micro computer peripherals</t>
  </si>
  <si>
    <t>24MO-08G1D</t>
  </si>
  <si>
    <t>Purchase, supply and delivery of tools</t>
  </si>
  <si>
    <t>24MO-08G1E</t>
  </si>
  <si>
    <t>Purchase, supply and delivery of fuel hand pump</t>
  </si>
  <si>
    <t>24MO-08G1F</t>
  </si>
  <si>
    <t>Camera body and lenses cleaning and maintenance</t>
  </si>
  <si>
    <t>24MO-08H</t>
  </si>
  <si>
    <t>Semi-Expendable - Furniture and Fixture and Books</t>
  </si>
  <si>
    <t>24MO-08H1</t>
  </si>
  <si>
    <t>Various Semi Expendable Furnitures and Fixtures</t>
  </si>
  <si>
    <t>24MO-08I</t>
  </si>
  <si>
    <t>24MO-08I1</t>
  </si>
  <si>
    <t>Repair and maintenance of electrical lines</t>
  </si>
  <si>
    <t>24MO-09</t>
  </si>
  <si>
    <t>Other Maintenance &amp; Operating Expenses</t>
  </si>
  <si>
    <t>24MO-09A</t>
  </si>
  <si>
    <t>Advertising, Promotional and Marketing Expenses</t>
  </si>
  <si>
    <t>24MO-09A1</t>
  </si>
  <si>
    <t>Social Media Advertising</t>
  </si>
  <si>
    <t>24MO-09A2</t>
  </si>
  <si>
    <t>Social Media Page Boosting</t>
  </si>
  <si>
    <t>PVAC</t>
  </si>
  <si>
    <t>24MO-09A3</t>
  </si>
  <si>
    <t>Promote and Market Products</t>
  </si>
  <si>
    <t>24MO-09B</t>
  </si>
  <si>
    <t>Printing and Publication</t>
  </si>
  <si>
    <t>24MO-09B1</t>
  </si>
  <si>
    <t>Various requirements related to printing and publication</t>
  </si>
  <si>
    <t>24MO-09B2</t>
  </si>
  <si>
    <t>Printing of Brochures</t>
  </si>
  <si>
    <t>24MO-09C</t>
  </si>
  <si>
    <t>Rental / Lease Expenses</t>
  </si>
  <si>
    <t>24MO-09C1</t>
  </si>
  <si>
    <t>Rental of printers</t>
  </si>
  <si>
    <t>24MO-09D</t>
  </si>
  <si>
    <t>Subscription Expenses</t>
  </si>
  <si>
    <t>24MO-09D1</t>
  </si>
  <si>
    <t>Media monitoring</t>
  </si>
  <si>
    <t>24MO-09D2</t>
  </si>
  <si>
    <t>Adobe Creative Suite (annual subscription)</t>
  </si>
  <si>
    <t>24MO-09D3</t>
  </si>
  <si>
    <t>Cloud-based Video Editing subscription (annual subscription)</t>
  </si>
  <si>
    <t>24MO-09D4</t>
  </si>
  <si>
    <t>Web-based Stock Photo and Graphics Library (annual subscription)</t>
  </si>
  <si>
    <t>24MO-09D5</t>
  </si>
  <si>
    <t>PDF Document Editor, PNPKI-ready (annual subscription)</t>
  </si>
  <si>
    <t>24MO-09D6</t>
  </si>
  <si>
    <t>Email Hosting Service subscription (annual subscription)</t>
  </si>
  <si>
    <t>24MO-09D7</t>
  </si>
  <si>
    <t>WordPress Hosting subscription (annual subscription)</t>
  </si>
  <si>
    <t>24MO-09D8</t>
  </si>
  <si>
    <t>Endpoint Protection/Anti-virus subscription (3-years subscription)</t>
  </si>
  <si>
    <t>24MO-09D9</t>
  </si>
  <si>
    <t>Domain name renewal (2 years)</t>
  </si>
  <si>
    <t>24MO-09D10</t>
  </si>
  <si>
    <t>AUTOCAD (annual for 3 users)</t>
  </si>
  <si>
    <t>24MO-09D11</t>
  </si>
  <si>
    <t>Audio and Video Conferencing / Zoom Meeting</t>
  </si>
  <si>
    <t>24MO-09D12</t>
  </si>
  <si>
    <t>Web hosting and Maintenance-Asset Management System</t>
  </si>
  <si>
    <t>24MO-09D13</t>
  </si>
  <si>
    <t>Web Hosting &amp; Maintenance of Document Tracking System</t>
  </si>
  <si>
    <t>24MO-09D14</t>
  </si>
  <si>
    <t>AutoCAD License Renewal</t>
  </si>
  <si>
    <t>24MO-09D15</t>
  </si>
  <si>
    <t>Document Routing System Web Hosting Subscription</t>
  </si>
  <si>
    <t>24MO-09D16</t>
  </si>
  <si>
    <t>Sketch-Up Pro (3 subscription units)</t>
  </si>
  <si>
    <t>24MO-09D17</t>
  </si>
  <si>
    <t>PVSyst (3 subscription units)</t>
  </si>
  <si>
    <t>24MO-09E</t>
  </si>
  <si>
    <t>Major Events and Conventions Expenses</t>
  </si>
  <si>
    <t>24MO-09E1</t>
  </si>
  <si>
    <t>Various requirement related to the following activities:</t>
  </si>
  <si>
    <t>24MO-09E2</t>
  </si>
  <si>
    <t>The Everything Energy (TEE)</t>
  </si>
  <si>
    <t>24MO-09E3</t>
  </si>
  <si>
    <t>Quarterly Seminar RE Technology (DX Workshop)</t>
  </si>
  <si>
    <t>24MO-09E4</t>
  </si>
  <si>
    <t>Quarterly Partners's Consultative Workshop (SUCs, LGUs, NGAs, Sectoral Group</t>
  </si>
  <si>
    <t>24MO-09E5</t>
  </si>
  <si>
    <t>Off-site Integration Sessions</t>
  </si>
  <si>
    <t>24MO-09E5A</t>
  </si>
  <si>
    <t xml:space="preserve">Food </t>
  </si>
  <si>
    <t>24MO-09E5B</t>
  </si>
  <si>
    <t xml:space="preserve">Transportation  </t>
  </si>
  <si>
    <t>24MO-09E5C</t>
  </si>
  <si>
    <t>Venue</t>
  </si>
  <si>
    <t>24MO-09E6</t>
  </si>
  <si>
    <t>VAC Campus Advocacy for the Future Ready Academy</t>
  </si>
  <si>
    <t>24MO-09E6A</t>
  </si>
  <si>
    <t>Tokens to Speaker</t>
  </si>
  <si>
    <t>24MO-09E6B</t>
  </si>
  <si>
    <t>Handouts / Materials</t>
  </si>
  <si>
    <t>24MO-09E6C</t>
  </si>
  <si>
    <t>Other Class Expenses</t>
  </si>
  <si>
    <t>24MO-09E6D</t>
  </si>
  <si>
    <t>Merchandise</t>
  </si>
  <si>
    <t>24MO-09E6E</t>
  </si>
  <si>
    <t>Meals</t>
  </si>
  <si>
    <t>24MO-09E6F</t>
  </si>
  <si>
    <t>Miscellaneous</t>
  </si>
  <si>
    <t>24MO-09E7</t>
  </si>
  <si>
    <t>Outcome Metrics Targets (OMT) Sessions</t>
  </si>
  <si>
    <t>24MO-09E8</t>
  </si>
  <si>
    <t>Planning and Budgeting Session</t>
  </si>
  <si>
    <t>24MO-09E9</t>
  </si>
  <si>
    <t>Gender and Development (GAD) activities</t>
  </si>
  <si>
    <t>24MO-09E9A</t>
  </si>
  <si>
    <t xml:space="preserve">GAD SICIW </t>
  </si>
  <si>
    <t>24MO-09E9B</t>
  </si>
  <si>
    <t>PNOC Handcraft and Art Bazaar</t>
  </si>
  <si>
    <t>24MO-09E9C</t>
  </si>
  <si>
    <t>Other GAD Activities</t>
  </si>
  <si>
    <t>24MO-09E10</t>
  </si>
  <si>
    <t>Corporate Social Responsibility (CSR)</t>
  </si>
  <si>
    <t>24MO-09E11</t>
  </si>
  <si>
    <t>Civil Service Commission (CSC) Month Celebration</t>
  </si>
  <si>
    <t>24MO-09E12</t>
  </si>
  <si>
    <t>PNOC Annual Partners Night</t>
  </si>
  <si>
    <t>24MO-09E12A</t>
  </si>
  <si>
    <t>24MO-09E12B</t>
  </si>
  <si>
    <t xml:space="preserve">Event Organizer </t>
  </si>
  <si>
    <t>24MO-09E12C</t>
  </si>
  <si>
    <t xml:space="preserve">Token </t>
  </si>
  <si>
    <t>24MO-09E13</t>
  </si>
  <si>
    <t>PNOC's 51st Anniversary Celebration</t>
  </si>
  <si>
    <t>24MO-09E13A</t>
  </si>
  <si>
    <t>Food / Meals</t>
  </si>
  <si>
    <t>24MO-09E13B</t>
  </si>
  <si>
    <t>Band Rental</t>
  </si>
  <si>
    <t>24MO-09E13C</t>
  </si>
  <si>
    <t>Lights and Sounds Rental</t>
  </si>
  <si>
    <t>24MO-09E13D</t>
  </si>
  <si>
    <t>Anniversary T-Shirt</t>
  </si>
  <si>
    <t>24MO-09E13E</t>
  </si>
  <si>
    <t>Anniversary Token</t>
  </si>
  <si>
    <t>24MO-09E14</t>
  </si>
  <si>
    <t>National Energy Consciousness Month</t>
  </si>
  <si>
    <t>24MO-09E15</t>
  </si>
  <si>
    <t>Christmas Party</t>
  </si>
  <si>
    <t>24MO-09E15A</t>
  </si>
  <si>
    <t>Meals / Food</t>
  </si>
  <si>
    <t>24MO-09E15B</t>
  </si>
  <si>
    <t>24MO-09E15C</t>
  </si>
  <si>
    <t>24MO-09E15D</t>
  </si>
  <si>
    <t>Christmas Tokens</t>
  </si>
  <si>
    <t>24MO-09E16</t>
  </si>
  <si>
    <t>Wellness Program</t>
  </si>
  <si>
    <t>24MO-09E17</t>
  </si>
  <si>
    <t>Annual Physical Examination</t>
  </si>
  <si>
    <t>24MO-09E17A</t>
  </si>
  <si>
    <t>Head Office</t>
  </si>
  <si>
    <t>24MO-09E17B</t>
  </si>
  <si>
    <t>Energy Supply Base</t>
  </si>
  <si>
    <t>24MO-09E17C</t>
  </si>
  <si>
    <t>Industrial Park</t>
  </si>
  <si>
    <t>24MO-09E18</t>
  </si>
  <si>
    <t>Corporate Retreat and Planning for BOD</t>
  </si>
  <si>
    <t>24MO-09F</t>
  </si>
  <si>
    <t>Other Maintenance and Operating Expenses - Others</t>
  </si>
  <si>
    <t>24MO-09F1</t>
  </si>
  <si>
    <t>Christmas Basket</t>
  </si>
  <si>
    <t>OAM</t>
  </si>
  <si>
    <t>24CA-01</t>
  </si>
  <si>
    <t>Land and Land Improvements Outlay</t>
  </si>
  <si>
    <t>24CA-01A</t>
  </si>
  <si>
    <t>Design and Construction of a Shaded Walkway from Main Gate to Loading Area</t>
  </si>
  <si>
    <t>24CA-01B</t>
  </si>
  <si>
    <t>Construction of Electric Pole for Streetlights and Lightning Arrester</t>
  </si>
  <si>
    <t>24CA-01C</t>
  </si>
  <si>
    <t>Flattening of the Hilly Area</t>
  </si>
  <si>
    <t>24CA-02</t>
  </si>
  <si>
    <t>24CA-02A</t>
  </si>
  <si>
    <t>Repair of Jetty Facility (Catwalk going to octagonal dolphin)</t>
  </si>
  <si>
    <t>24CA-02B</t>
  </si>
  <si>
    <t>Construction of Water Recycling System in the Industrial Park</t>
  </si>
  <si>
    <t>24CA-02C</t>
  </si>
  <si>
    <t>Submersible Pump</t>
  </si>
  <si>
    <t>1st 2nd Quarter</t>
  </si>
  <si>
    <t>24CA-02D</t>
  </si>
  <si>
    <t>Installation of Rooftop Solar PV at PNOC Building 6</t>
  </si>
  <si>
    <t>24CA-02E</t>
  </si>
  <si>
    <t>Drilling of New Production Well and Piping Connection to Water System</t>
  </si>
  <si>
    <t>24CA-02F</t>
  </si>
  <si>
    <t>E-Vehicle Charging Station</t>
  </si>
  <si>
    <t>RVAC</t>
  </si>
  <si>
    <t>24CA-02G</t>
  </si>
  <si>
    <t>Construction of Greenhouse</t>
  </si>
  <si>
    <t>24CA-02H</t>
  </si>
  <si>
    <t>Nipa Hut</t>
  </si>
  <si>
    <t>24CA-03</t>
  </si>
  <si>
    <t>Buildings &amp; Other Structures Outlay</t>
  </si>
  <si>
    <t>24CA-03A</t>
  </si>
  <si>
    <t>Upgrading of AHU's at PNOC Bldg. 6</t>
  </si>
  <si>
    <t>24CA-03B</t>
  </si>
  <si>
    <t>Replacement of A/C System at Ground Floor to 3rd Floor of PNOC Bldg. 5</t>
  </si>
  <si>
    <t>24CA-03C</t>
  </si>
  <si>
    <t>Upgrading of Distribution Panel and Re-Termination of Power Supply to 600A Main at PNOC Bldg. 3</t>
  </si>
  <si>
    <t>24CA-03D</t>
  </si>
  <si>
    <t>Re-Piping of the water system of Bldgs. 5, 4, 3, 2, Canteen, Motorpool and Powerhouse</t>
  </si>
  <si>
    <t>24CA-03E</t>
  </si>
  <si>
    <t>Construction of Staging Area for items for disposal</t>
  </si>
  <si>
    <t>24CA-03F</t>
  </si>
  <si>
    <t>Construction of Offshore Wind Integration Port</t>
  </si>
  <si>
    <t>2nd to Quarter</t>
  </si>
  <si>
    <t>24CA-03G</t>
  </si>
  <si>
    <t>Rehabilitation of Electrical System of ESB including Replacement of Existing Transformer and Frame</t>
  </si>
  <si>
    <t>24CA-03H</t>
  </si>
  <si>
    <t>Upgrading and Replacement of Electrical Panel</t>
  </si>
  <si>
    <t>BVAC</t>
  </si>
  <si>
    <t>24CA-03I</t>
  </si>
  <si>
    <t xml:space="preserve">Supply, Delivery and Installation of Sub-meters </t>
  </si>
  <si>
    <t>24CA-03J</t>
  </si>
  <si>
    <t>Foam-Filled Rubber Fender (4 sets)</t>
  </si>
  <si>
    <t>24CA-04</t>
  </si>
  <si>
    <t>Machinery and Equipment Outlay</t>
  </si>
  <si>
    <t>24CA-04A</t>
  </si>
  <si>
    <t>Information &amp; Communication Technology Equipment</t>
  </si>
  <si>
    <t>24CA-04A1</t>
  </si>
  <si>
    <t>Desktop set (w/ MSOffice Home&amp;Business+ UPS)</t>
  </si>
  <si>
    <t xml:space="preserve">SMO </t>
  </si>
  <si>
    <t>24CA-04A2</t>
  </si>
  <si>
    <t>Laptop Computer</t>
  </si>
  <si>
    <t>24CA-04A3</t>
  </si>
  <si>
    <t>PNOC Network rehabilitation Project</t>
  </si>
  <si>
    <t>24CA-04A4</t>
  </si>
  <si>
    <t>MS Office 2021 Software (Perpetual license)</t>
  </si>
  <si>
    <t>24CA-04A5</t>
  </si>
  <si>
    <t>Accounting / Treasury Information System</t>
  </si>
  <si>
    <t>24CA-04A6</t>
  </si>
  <si>
    <t>Personnel Information Management System - HRIS</t>
  </si>
  <si>
    <t>24CA-04A7</t>
  </si>
  <si>
    <t>Asset Inventory Management System</t>
  </si>
  <si>
    <t>24CA-04B</t>
  </si>
  <si>
    <t>Office Equipment &amp; Other Tools</t>
  </si>
  <si>
    <t>24CA-04B1</t>
  </si>
  <si>
    <t xml:space="preserve">GPS Tracker/Reader </t>
  </si>
  <si>
    <t>24CA-04B2</t>
  </si>
  <si>
    <t>Drone</t>
  </si>
  <si>
    <t>AMD/SMO</t>
  </si>
  <si>
    <t>24CA-04B3</t>
  </si>
  <si>
    <t>Digital Camera</t>
  </si>
  <si>
    <t>24CA-04B4</t>
  </si>
  <si>
    <t>Energy Efficiency Gadget</t>
  </si>
  <si>
    <t>24CA-04C</t>
  </si>
  <si>
    <t>Basic Clinical Laboratory Machines</t>
  </si>
  <si>
    <t>24CA-04D</t>
  </si>
  <si>
    <t>Smart Interactive Flat Panel TV (1 unit - 105" and 2 units - 65")</t>
  </si>
  <si>
    <t>24CA-04E</t>
  </si>
  <si>
    <t>Supply, Delivery and Installation of Automatic Boom Barrier</t>
  </si>
  <si>
    <t>24CA-04F</t>
  </si>
  <si>
    <t>Biometric Machine</t>
  </si>
  <si>
    <t>Supply, Delivery and Installation of CCTV System in PNOC Main Office, Industial Park and Energy Supply Base</t>
  </si>
  <si>
    <t>24CA-04G</t>
  </si>
  <si>
    <t>Three-Phase Power Quality Analyzer</t>
  </si>
  <si>
    <t>24CA-05</t>
  </si>
  <si>
    <t>Furniture, Fixture and Books Outlay</t>
  </si>
  <si>
    <t>24CA-05A</t>
  </si>
  <si>
    <t>24CA-05B</t>
  </si>
  <si>
    <t>GRAND TOTAL</t>
  </si>
  <si>
    <t xml:space="preserve">Prepared by:                                      </t>
  </si>
  <si>
    <t>R. M. Babera</t>
  </si>
  <si>
    <t>TOTAL</t>
  </si>
  <si>
    <t>PhP</t>
  </si>
  <si>
    <t>Recommending Approval: Bids and Awards Committee (BAC)</t>
  </si>
  <si>
    <t xml:space="preserve">                         APPROVED BY</t>
  </si>
  <si>
    <t>A. E. Suyom                        J. R. Racho                        A. G. Buenviaje                               J. C. J. Cui</t>
  </si>
  <si>
    <t xml:space="preserve">                         PRES. O. B. BUTALID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</si>
</sst>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_-;\-* #,##0_-;_-* &quot;-&quot;??_-;_-@"/>
    <numFmt numFmtId="165" formatCode="_(* #,##0_);_(* \(#,##0\);_(* &quot;-&quot;??_);_(@_)"/>
    <numFmt numFmtId="166" formatCode="_-* #,##0.00_-;\-* #,##0.00_-;_-* &quot;-&quot;??_-;_-@"/>
    <numFmt numFmtId="167" formatCode="_-* #,##0.0_-;\-* #,##0.0_-;_-* &quot;-&quot;??_-;_-@"/>
  </numFmts>
  <fonts count="21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b/>
      <sz val="11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sz val="11.0"/>
      <color rgb="FF002060"/>
      <name val="Calibri"/>
    </font>
    <font>
      <sz val="10.0"/>
      <color rgb="FF002060"/>
      <name val="Calibri"/>
    </font>
    <font>
      <i/>
      <sz val="11.0"/>
      <color theme="1"/>
      <name val="Calibri"/>
    </font>
    <font>
      <i/>
      <sz val="10.0"/>
      <color theme="1"/>
      <name val="Calibri"/>
    </font>
    <font>
      <sz val="10.0"/>
      <color rgb="FF000000"/>
      <name val="Calibri"/>
    </font>
    <font>
      <i/>
      <sz val="11.0"/>
      <color rgb="FF002060"/>
      <name val="Calibri"/>
    </font>
    <font>
      <sz val="11.0"/>
      <color rgb="FF1E4E79"/>
      <name val="Calibri"/>
    </font>
    <font>
      <sz val="10.0"/>
      <color rgb="FF1E4E79"/>
      <name val="Calibri"/>
    </font>
    <font>
      <b/>
      <sz val="10.0"/>
      <color rgb="FF002060"/>
      <name val="Calibri"/>
    </font>
    <font>
      <b/>
      <sz val="12.0"/>
      <color rgb="FFFF0000"/>
      <name val="Calibri"/>
    </font>
    <font>
      <sz val="11.0"/>
      <color rgb="FF00B05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left"/>
    </xf>
    <xf borderId="0" fillId="0" fontId="2" numFmtId="3" xfId="0" applyFont="1" applyNumberForma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4" numFmtId="49" xfId="0" applyAlignment="1" applyBorder="1" applyFont="1" applyNumberForma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1" fillId="2" fontId="4" numFmtId="3" xfId="0" applyAlignment="1" applyBorder="1" applyFont="1" applyNumberFormat="1">
      <alignment horizontal="center" shrinkToFit="0" vertical="center" wrapText="1"/>
    </xf>
    <xf borderId="3" fillId="2" fontId="4" numFmtId="164" xfId="0" applyAlignment="1" applyBorder="1" applyFont="1" applyNumberFormat="1">
      <alignment horizontal="center" shrinkToFit="0" vertical="center" wrapText="1"/>
    </xf>
    <xf borderId="6" fillId="2" fontId="4" numFmtId="0" xfId="0" applyAlignment="1" applyBorder="1" applyFont="1">
      <alignment horizontal="center" vertical="center"/>
    </xf>
    <xf borderId="7" fillId="0" fontId="5" numFmtId="0" xfId="0" applyBorder="1" applyFont="1"/>
    <xf borderId="8" fillId="2" fontId="4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9" fillId="2" fontId="4" numFmtId="165" xfId="0" applyAlignment="1" applyBorder="1" applyFont="1" applyNumberFormat="1">
      <alignment horizontal="center" shrinkToFit="0" vertical="center" wrapText="1"/>
    </xf>
    <xf borderId="9" fillId="2" fontId="4" numFmtId="164" xfId="0" applyAlignment="1" applyBorder="1" applyFont="1" applyNumberFormat="1">
      <alignment horizontal="center" shrinkToFit="0" vertical="center" wrapText="1"/>
    </xf>
    <xf borderId="9" fillId="2" fontId="4" numFmtId="0" xfId="0" applyAlignment="1" applyBorder="1" applyFont="1">
      <alignment horizontal="center" vertical="center"/>
    </xf>
    <xf borderId="9" fillId="3" fontId="6" numFmtId="0" xfId="0" applyAlignment="1" applyBorder="1" applyFill="1" applyFont="1">
      <alignment horizontal="center" vertical="center"/>
    </xf>
    <xf borderId="10" fillId="3" fontId="7" numFmtId="0" xfId="0" applyAlignment="1" applyBorder="1" applyFont="1">
      <alignment vertical="center"/>
    </xf>
    <xf borderId="11" fillId="3" fontId="7" numFmtId="0" xfId="0" applyAlignment="1" applyBorder="1" applyFont="1">
      <alignment horizontal="center" vertical="center"/>
    </xf>
    <xf borderId="11" fillId="3" fontId="8" numFmtId="0" xfId="0" applyAlignment="1" applyBorder="1" applyFont="1">
      <alignment vertical="center"/>
    </xf>
    <xf borderId="12" fillId="3" fontId="7" numFmtId="0" xfId="0" applyAlignment="1" applyBorder="1" applyFont="1">
      <alignment vertical="center"/>
    </xf>
    <xf borderId="9" fillId="3" fontId="7" numFmtId="165" xfId="0" applyAlignment="1" applyBorder="1" applyFont="1" applyNumberFormat="1">
      <alignment vertical="center"/>
    </xf>
    <xf borderId="9" fillId="3" fontId="6" numFmtId="0" xfId="0" applyAlignment="1" applyBorder="1" applyFont="1">
      <alignment vertical="center"/>
    </xf>
    <xf borderId="9" fillId="3" fontId="6" numFmtId="0" xfId="0" applyBorder="1" applyFont="1"/>
    <xf borderId="0" fillId="0" fontId="6" numFmtId="0" xfId="0" applyFont="1"/>
    <xf borderId="9" fillId="4" fontId="4" numFmtId="0" xfId="0" applyAlignment="1" applyBorder="1" applyFill="1" applyFont="1">
      <alignment horizontal="center" vertical="center"/>
    </xf>
    <xf borderId="9" fillId="4" fontId="4" numFmtId="0" xfId="0" applyAlignment="1" applyBorder="1" applyFont="1">
      <alignment horizontal="left" vertical="center"/>
    </xf>
    <xf borderId="9" fillId="4" fontId="4" numFmtId="3" xfId="0" applyAlignment="1" applyBorder="1" applyFont="1" applyNumberFormat="1">
      <alignment horizontal="center" vertical="center"/>
    </xf>
    <xf borderId="9" fillId="4" fontId="8" numFmtId="0" xfId="0" applyAlignment="1" applyBorder="1" applyFont="1">
      <alignment horizontal="center" vertical="center"/>
    </xf>
    <xf borderId="3" fillId="4" fontId="8" numFmtId="0" xfId="0" applyAlignment="1" applyBorder="1" applyFont="1">
      <alignment horizontal="center" vertical="center"/>
    </xf>
    <xf borderId="9" fillId="4" fontId="4" numFmtId="3" xfId="0" applyAlignment="1" applyBorder="1" applyFont="1" applyNumberFormat="1">
      <alignment horizontal="right" vertical="center"/>
    </xf>
    <xf borderId="9" fillId="5" fontId="2" numFmtId="0" xfId="0" applyAlignment="1" applyBorder="1" applyFill="1" applyFont="1">
      <alignment vertical="center"/>
    </xf>
    <xf borderId="9" fillId="5" fontId="2" numFmtId="0" xfId="0" applyBorder="1" applyFont="1"/>
    <xf borderId="6" fillId="2" fontId="2" numFmtId="0" xfId="0" applyBorder="1" applyFont="1"/>
    <xf borderId="9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vertical="center"/>
    </xf>
    <xf borderId="9" fillId="0" fontId="2" numFmtId="3" xfId="0" applyAlignment="1" applyBorder="1" applyFont="1" applyNumberFormat="1">
      <alignment horizontal="center" vertical="center"/>
    </xf>
    <xf borderId="9" fillId="0" fontId="3" numFmtId="164" xfId="0" applyAlignment="1" applyBorder="1" applyFont="1" applyNumberForma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9" fillId="0" fontId="2" numFmtId="3" xfId="0" applyAlignment="1" applyBorder="1" applyFont="1" applyNumberFormat="1">
      <alignment vertical="center"/>
    </xf>
    <xf borderId="9" fillId="4" fontId="4" numFmtId="0" xfId="0" applyBorder="1" applyFont="1"/>
    <xf borderId="9" fillId="4" fontId="4" numFmtId="164" xfId="0" applyAlignment="1" applyBorder="1" applyFont="1" applyNumberFormat="1">
      <alignment horizontal="center" vertical="center"/>
    </xf>
    <xf borderId="9" fillId="4" fontId="8" numFmtId="164" xfId="0" applyAlignment="1" applyBorder="1" applyFont="1" applyNumberFormat="1">
      <alignment horizontal="center" vertical="center"/>
    </xf>
    <xf borderId="3" fillId="4" fontId="8" numFmtId="164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horizontal="center"/>
    </xf>
    <xf borderId="9" fillId="0" fontId="2" numFmtId="0" xfId="0" applyBorder="1" applyFont="1"/>
    <xf borderId="9" fillId="0" fontId="2" numFmtId="3" xfId="0" applyAlignment="1" applyBorder="1" applyFont="1" applyNumberFormat="1">
      <alignment horizontal="center"/>
    </xf>
    <xf borderId="9" fillId="0" fontId="3" numFmtId="164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/>
    </xf>
    <xf borderId="9" fillId="0" fontId="2" numFmtId="3" xfId="0" applyBorder="1" applyFont="1" applyNumberFormat="1"/>
    <xf borderId="9" fillId="0" fontId="2" numFmtId="0" xfId="0" applyAlignment="1" applyBorder="1" applyFont="1">
      <alignment horizontal="left"/>
    </xf>
    <xf borderId="9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left" vertical="top"/>
    </xf>
    <xf borderId="9" fillId="0" fontId="4" numFmtId="164" xfId="0" applyAlignment="1" applyBorder="1" applyFont="1" applyNumberFormat="1">
      <alignment horizontal="center" vertical="center"/>
    </xf>
    <xf borderId="9" fillId="0" fontId="8" numFmtId="164" xfId="0" applyAlignment="1" applyBorder="1" applyFont="1" applyNumberFormat="1">
      <alignment horizontal="center" vertical="center"/>
    </xf>
    <xf borderId="3" fillId="0" fontId="8" numFmtId="164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shrinkToFit="0" wrapText="1"/>
    </xf>
    <xf borderId="9" fillId="0" fontId="9" numFmtId="0" xfId="0" applyAlignment="1" applyBorder="1" applyFont="1">
      <alignment horizontal="center"/>
    </xf>
    <xf borderId="9" fillId="0" fontId="9" numFmtId="0" xfId="0" applyAlignment="1" applyBorder="1" applyFont="1">
      <alignment horizontal="left" shrinkToFit="0" wrapText="1"/>
    </xf>
    <xf borderId="9" fillId="0" fontId="9" numFmtId="3" xfId="0" applyAlignment="1" applyBorder="1" applyFont="1" applyNumberFormat="1">
      <alignment horizontal="center"/>
    </xf>
    <xf borderId="3" fillId="0" fontId="10" numFmtId="0" xfId="0" applyAlignment="1" applyBorder="1" applyFont="1">
      <alignment horizontal="center" shrinkToFit="0" wrapText="1"/>
    </xf>
    <xf borderId="9" fillId="0" fontId="9" numFmtId="0" xfId="0" applyBorder="1" applyFont="1"/>
    <xf borderId="9" fillId="0" fontId="9" numFmtId="3" xfId="0" applyBorder="1" applyFont="1" applyNumberFormat="1"/>
    <xf borderId="0" fillId="0" fontId="9" numFmtId="0" xfId="0" applyFont="1"/>
    <xf borderId="9" fillId="0" fontId="3" numFmtId="3" xfId="0" applyBorder="1" applyFont="1" applyNumberFormat="1"/>
    <xf borderId="9" fillId="0" fontId="9" numFmtId="3" xfId="0" applyAlignment="1" applyBorder="1" applyFont="1" applyNumberFormat="1">
      <alignment horizontal="center" shrinkToFit="0" wrapText="1"/>
    </xf>
    <xf borderId="9" fillId="0" fontId="10" numFmtId="164" xfId="0" applyAlignment="1" applyBorder="1" applyFont="1" applyNumberFormat="1">
      <alignment horizontal="center" vertical="center"/>
    </xf>
    <xf borderId="3" fillId="0" fontId="10" numFmtId="0" xfId="0" applyAlignment="1" applyBorder="1" applyFont="1">
      <alignment horizontal="center"/>
    </xf>
    <xf borderId="9" fillId="2" fontId="9" numFmtId="3" xfId="0" applyBorder="1" applyFont="1" applyNumberFormat="1"/>
    <xf borderId="9" fillId="2" fontId="9" numFmtId="0" xfId="0" applyAlignment="1" applyBorder="1" applyFont="1">
      <alignment horizontal="center" vertical="center"/>
    </xf>
    <xf borderId="9" fillId="2" fontId="9" numFmtId="0" xfId="0" applyAlignment="1" applyBorder="1" applyFont="1">
      <alignment horizontal="left" shrinkToFit="0" vertical="center" wrapText="1"/>
    </xf>
    <xf borderId="9" fillId="2" fontId="9" numFmtId="3" xfId="0" applyAlignment="1" applyBorder="1" applyFont="1" applyNumberFormat="1">
      <alignment horizontal="center" shrinkToFit="0" vertical="center" wrapText="1"/>
    </xf>
    <xf borderId="9" fillId="2" fontId="10" numFmtId="164" xfId="0" applyAlignment="1" applyBorder="1" applyFont="1" applyNumberFormat="1">
      <alignment horizontal="center" vertical="center"/>
    </xf>
    <xf borderId="3" fillId="2" fontId="10" numFmtId="0" xfId="0" applyAlignment="1" applyBorder="1" applyFont="1">
      <alignment horizontal="center" vertical="center"/>
    </xf>
    <xf borderId="9" fillId="2" fontId="9" numFmtId="0" xfId="0" applyAlignment="1" applyBorder="1" applyFont="1">
      <alignment vertical="center"/>
    </xf>
    <xf borderId="9" fillId="2" fontId="9" numFmtId="3" xfId="0" applyAlignment="1" applyBorder="1" applyFont="1" applyNumberFormat="1">
      <alignment vertical="center"/>
    </xf>
    <xf borderId="6" fillId="2" fontId="9" numFmtId="0" xfId="0" applyAlignment="1" applyBorder="1" applyFont="1">
      <alignment vertical="center"/>
    </xf>
    <xf borderId="9" fillId="2" fontId="9" numFmtId="0" xfId="0" applyAlignment="1" applyBorder="1" applyFont="1">
      <alignment horizontal="center"/>
    </xf>
    <xf borderId="9" fillId="2" fontId="9" numFmtId="0" xfId="0" applyAlignment="1" applyBorder="1" applyFont="1">
      <alignment horizontal="left" shrinkToFit="0" wrapText="1"/>
    </xf>
    <xf borderId="9" fillId="2" fontId="9" numFmtId="3" xfId="0" applyAlignment="1" applyBorder="1" applyFont="1" applyNumberFormat="1">
      <alignment horizontal="center" shrinkToFit="0" wrapText="1"/>
    </xf>
    <xf borderId="3" fillId="2" fontId="10" numFmtId="0" xfId="0" applyAlignment="1" applyBorder="1" applyFont="1">
      <alignment horizontal="center"/>
    </xf>
    <xf borderId="9" fillId="2" fontId="9" numFmtId="0" xfId="0" applyBorder="1" applyFont="1"/>
    <xf borderId="6" fillId="2" fontId="9" numFmtId="0" xfId="0" applyBorder="1" applyFont="1"/>
    <xf borderId="8" fillId="2" fontId="9" numFmtId="0" xfId="0" applyAlignment="1" applyBorder="1" applyFont="1">
      <alignment horizontal="left" shrinkToFit="0" wrapText="1"/>
    </xf>
    <xf borderId="6" fillId="2" fontId="9" numFmtId="0" xfId="0" applyAlignment="1" applyBorder="1" applyFont="1">
      <alignment horizontal="left" shrinkToFit="0" wrapText="1"/>
    </xf>
    <xf borderId="9" fillId="2" fontId="2" numFmtId="0" xfId="0" applyAlignment="1" applyBorder="1" applyFont="1">
      <alignment horizontal="center"/>
    </xf>
    <xf borderId="9" fillId="2" fontId="2" numFmtId="0" xfId="0" applyBorder="1" applyFont="1"/>
    <xf borderId="9" fillId="2" fontId="2" numFmtId="3" xfId="0" applyAlignment="1" applyBorder="1" applyFont="1" applyNumberFormat="1">
      <alignment horizontal="center"/>
    </xf>
    <xf borderId="9" fillId="2" fontId="3" numFmtId="0" xfId="0" applyBorder="1" applyFont="1"/>
    <xf borderId="3" fillId="2" fontId="3" numFmtId="0" xfId="0" applyAlignment="1" applyBorder="1" applyFont="1">
      <alignment horizontal="center"/>
    </xf>
    <xf borderId="9" fillId="2" fontId="2" numFmtId="3" xfId="0" applyBorder="1" applyFont="1" applyNumberFormat="1"/>
    <xf borderId="9" fillId="2" fontId="9" numFmtId="0" xfId="0" applyAlignment="1" applyBorder="1" applyFont="1">
      <alignment horizontal="left"/>
    </xf>
    <xf borderId="9" fillId="2" fontId="9" numFmtId="3" xfId="0" applyAlignment="1" applyBorder="1" applyFont="1" applyNumberFormat="1">
      <alignment horizontal="center"/>
    </xf>
    <xf borderId="9" fillId="2" fontId="9" numFmtId="3" xfId="0" applyAlignment="1" applyBorder="1" applyFont="1" applyNumberFormat="1">
      <alignment horizontal="right"/>
    </xf>
    <xf borderId="9" fillId="2" fontId="11" numFmtId="0" xfId="0" applyAlignment="1" applyBorder="1" applyFont="1">
      <alignment horizontal="center"/>
    </xf>
    <xf borderId="9" fillId="2" fontId="11" numFmtId="0" xfId="0" applyAlignment="1" applyBorder="1" applyFont="1">
      <alignment horizontal="left" shrinkToFit="0" wrapText="1"/>
    </xf>
    <xf borderId="9" fillId="2" fontId="11" numFmtId="3" xfId="0" applyAlignment="1" applyBorder="1" applyFont="1" applyNumberFormat="1">
      <alignment horizontal="center"/>
    </xf>
    <xf borderId="9" fillId="2" fontId="12" numFmtId="164" xfId="0" applyAlignment="1" applyBorder="1" applyFont="1" applyNumberFormat="1">
      <alignment horizontal="center" vertical="center"/>
    </xf>
    <xf borderId="3" fillId="2" fontId="12" numFmtId="0" xfId="0" applyAlignment="1" applyBorder="1" applyFont="1">
      <alignment horizontal="center"/>
    </xf>
    <xf borderId="9" fillId="2" fontId="11" numFmtId="0" xfId="0" applyBorder="1" applyFont="1"/>
    <xf borderId="9" fillId="2" fontId="11" numFmtId="3" xfId="0" applyBorder="1" applyFont="1" applyNumberFormat="1"/>
    <xf borderId="9" fillId="2" fontId="11" numFmtId="3" xfId="0" applyAlignment="1" applyBorder="1" applyFont="1" applyNumberFormat="1">
      <alignment horizontal="right"/>
    </xf>
    <xf borderId="6" fillId="2" fontId="11" numFmtId="0" xfId="0" applyBorder="1" applyFont="1"/>
    <xf borderId="9" fillId="2" fontId="3" numFmtId="164" xfId="0" applyAlignment="1" applyBorder="1" applyFont="1" applyNumberFormat="1">
      <alignment horizontal="center" vertical="center"/>
    </xf>
    <xf borderId="9" fillId="2" fontId="9" numFmtId="3" xfId="0" applyAlignment="1" applyBorder="1" applyFont="1" applyNumberFormat="1">
      <alignment horizontal="center" vertical="center"/>
    </xf>
    <xf borderId="9" fillId="0" fontId="9" numFmtId="0" xfId="0" applyAlignment="1" applyBorder="1" applyFont="1">
      <alignment horizontal="center" vertical="center"/>
    </xf>
    <xf borderId="9" fillId="0" fontId="3" numFmtId="0" xfId="0" applyBorder="1" applyFont="1"/>
    <xf borderId="9" fillId="0" fontId="9" numFmtId="0" xfId="0" applyAlignment="1" applyBorder="1" applyFont="1">
      <alignment horizontal="left"/>
    </xf>
    <xf borderId="9" fillId="0" fontId="10" numFmtId="3" xfId="0" applyBorder="1" applyFont="1" applyNumberFormat="1"/>
    <xf borderId="9" fillId="0" fontId="11" numFmtId="0" xfId="0" applyAlignment="1" applyBorder="1" applyFont="1">
      <alignment horizontal="center"/>
    </xf>
    <xf borderId="9" fillId="0" fontId="11" numFmtId="0" xfId="0" applyAlignment="1" applyBorder="1" applyFont="1">
      <alignment horizontal="left"/>
    </xf>
    <xf borderId="9" fillId="0" fontId="11" numFmtId="3" xfId="0" applyAlignment="1" applyBorder="1" applyFont="1" applyNumberFormat="1">
      <alignment horizontal="center"/>
    </xf>
    <xf borderId="9" fillId="0" fontId="12" numFmtId="164" xfId="0" applyAlignment="1" applyBorder="1" applyFont="1" applyNumberFormat="1">
      <alignment horizontal="center" vertical="center"/>
    </xf>
    <xf borderId="3" fillId="0" fontId="12" numFmtId="0" xfId="0" applyAlignment="1" applyBorder="1" applyFont="1">
      <alignment horizontal="center"/>
    </xf>
    <xf borderId="9" fillId="0" fontId="11" numFmtId="0" xfId="0" applyBorder="1" applyFont="1"/>
    <xf borderId="9" fillId="0" fontId="11" numFmtId="3" xfId="0" applyBorder="1" applyFont="1" applyNumberFormat="1"/>
    <xf borderId="0" fillId="0" fontId="11" numFmtId="0" xfId="0" applyFont="1"/>
    <xf borderId="9" fillId="0" fontId="9" numFmtId="0" xfId="0" applyAlignment="1" applyBorder="1" applyFont="1">
      <alignment horizontal="left" shrinkToFit="0" vertical="top" wrapText="1"/>
    </xf>
    <xf borderId="9" fillId="0" fontId="9" numFmtId="0" xfId="0" applyAlignment="1" applyBorder="1" applyFont="1">
      <alignment horizontal="left" shrinkToFit="0" vertical="center" wrapText="1"/>
    </xf>
    <xf borderId="9" fillId="0" fontId="9" numFmtId="3" xfId="0" applyAlignment="1" applyBorder="1" applyFont="1" applyNumberFormat="1">
      <alignment horizontal="center" vertical="center"/>
    </xf>
    <xf borderId="3" fillId="0" fontId="10" numFmtId="0" xfId="0" applyAlignment="1" applyBorder="1" applyFont="1">
      <alignment horizontal="center" vertical="center"/>
    </xf>
    <xf borderId="9" fillId="0" fontId="9" numFmtId="0" xfId="0" applyAlignment="1" applyBorder="1" applyFont="1">
      <alignment vertical="center"/>
    </xf>
    <xf borderId="9" fillId="0" fontId="9" numFmtId="3" xfId="0" applyAlignment="1" applyBorder="1" applyFont="1" applyNumberFormat="1">
      <alignment vertical="center"/>
    </xf>
    <xf borderId="0" fillId="0" fontId="9" numFmtId="0" xfId="0" applyAlignment="1" applyFont="1">
      <alignment vertical="center"/>
    </xf>
    <xf borderId="9" fillId="0" fontId="9" numFmtId="0" xfId="0" applyAlignment="1" applyBorder="1" applyFont="1">
      <alignment horizontal="left" vertical="center"/>
    </xf>
    <xf borderId="9" fillId="0" fontId="9" numFmtId="0" xfId="0" applyAlignment="1" applyBorder="1" applyFont="1">
      <alignment horizontal="left" vertical="top"/>
    </xf>
    <xf borderId="9" fillId="2" fontId="9" numFmtId="0" xfId="0" applyAlignment="1" applyBorder="1" applyFont="1">
      <alignment horizontal="left" shrinkToFit="0" vertical="top" wrapText="1"/>
    </xf>
    <xf borderId="9" fillId="2" fontId="9" numFmtId="0" xfId="0" applyAlignment="1" applyBorder="1" applyFont="1">
      <alignment horizontal="left" vertical="top"/>
    </xf>
    <xf borderId="9" fillId="0" fontId="11" numFmtId="0" xfId="0" applyAlignment="1" applyBorder="1" applyFont="1">
      <alignment horizontal="left" shrinkToFit="0" wrapText="1"/>
    </xf>
    <xf borderId="9" fillId="0" fontId="11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horizontal="left" shrinkToFit="0" wrapText="1"/>
    </xf>
    <xf borderId="9" fillId="2" fontId="4" numFmtId="0" xfId="0" applyAlignment="1" applyBorder="1" applyFont="1">
      <alignment horizontal="left" vertical="center"/>
    </xf>
    <xf borderId="9" fillId="0" fontId="4" numFmtId="3" xfId="0" applyAlignment="1" applyBorder="1" applyFont="1" applyNumberFormat="1">
      <alignment horizontal="center" vertical="center"/>
    </xf>
    <xf borderId="9" fillId="2" fontId="4" numFmtId="164" xfId="0" applyAlignment="1" applyBorder="1" applyFont="1" applyNumberFormat="1">
      <alignment horizontal="center" vertical="center"/>
    </xf>
    <xf borderId="9" fillId="0" fontId="8" numFmtId="164" xfId="0" applyAlignment="1" applyBorder="1" applyFont="1" applyNumberFormat="1">
      <alignment horizontal="center" shrinkToFit="0" vertical="center" wrapText="1"/>
    </xf>
    <xf borderId="3" fillId="2" fontId="8" numFmtId="164" xfId="0" applyAlignment="1" applyBorder="1" applyFont="1" applyNumberFormat="1">
      <alignment horizontal="center" vertical="center"/>
    </xf>
    <xf borderId="9" fillId="0" fontId="4" numFmtId="3" xfId="0" applyAlignment="1" applyBorder="1" applyFont="1" applyNumberFormat="1">
      <alignment vertical="center"/>
    </xf>
    <xf borderId="9" fillId="0" fontId="4" numFmtId="0" xfId="0" applyAlignment="1" applyBorder="1" applyFont="1">
      <alignment vertical="center"/>
    </xf>
    <xf borderId="0" fillId="0" fontId="4" numFmtId="0" xfId="0" applyFont="1"/>
    <xf borderId="9" fillId="6" fontId="4" numFmtId="0" xfId="0" applyAlignment="1" applyBorder="1" applyFill="1" applyFont="1">
      <alignment horizontal="center"/>
    </xf>
    <xf borderId="9" fillId="0" fontId="10" numFmtId="0" xfId="0" applyAlignment="1" applyBorder="1" applyFont="1">
      <alignment horizontal="center"/>
    </xf>
    <xf borderId="9" fillId="6" fontId="4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/>
    </xf>
    <xf borderId="9" fillId="4" fontId="4" numFmtId="164" xfId="0" applyAlignment="1" applyBorder="1" applyFont="1" applyNumberFormat="1">
      <alignment horizontal="right" vertical="center"/>
    </xf>
    <xf borderId="9" fillId="0" fontId="4" numFmtId="0" xfId="0" applyAlignment="1" applyBorder="1" applyFont="1">
      <alignment horizontal="left"/>
    </xf>
    <xf borderId="9" fillId="0" fontId="4" numFmtId="3" xfId="0" applyAlignment="1" applyBorder="1" applyFont="1" applyNumberFormat="1">
      <alignment horizontal="center"/>
    </xf>
    <xf borderId="9" fillId="0" fontId="4" numFmtId="3" xfId="0" applyBorder="1" applyFont="1" applyNumberFormat="1"/>
    <xf borderId="9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vertical="center"/>
    </xf>
    <xf borderId="9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9" fillId="7" fontId="13" numFmtId="0" xfId="0" applyAlignment="1" applyBorder="1" applyFill="1" applyFont="1">
      <alignment horizontal="center"/>
    </xf>
    <xf borderId="9" fillId="0" fontId="2" numFmtId="0" xfId="0" applyAlignment="1" applyBorder="1" applyFont="1">
      <alignment shrinkToFit="0" wrapText="1"/>
    </xf>
    <xf borderId="9" fillId="0" fontId="3" numFmtId="0" xfId="0" applyAlignment="1" applyBorder="1" applyFont="1">
      <alignment horizontal="center" vertical="center"/>
    </xf>
    <xf borderId="3" fillId="0" fontId="3" numFmtId="164" xfId="0" applyAlignment="1" applyBorder="1" applyFont="1" applyNumberFormat="1">
      <alignment horizontal="center" vertical="center"/>
    </xf>
    <xf borderId="3" fillId="2" fontId="3" numFmtId="164" xfId="0" applyAlignment="1" applyBorder="1" applyFont="1" applyNumberFormat="1">
      <alignment horizontal="center" vertical="center"/>
    </xf>
    <xf borderId="7" fillId="0" fontId="2" numFmtId="3" xfId="0" applyBorder="1" applyFont="1" applyNumberFormat="1"/>
    <xf borderId="0" fillId="0" fontId="2" numFmtId="166" xfId="0" applyFont="1" applyNumberFormat="1"/>
    <xf borderId="7" fillId="0" fontId="9" numFmtId="3" xfId="0" applyBorder="1" applyFont="1" applyNumberFormat="1"/>
    <xf borderId="0" fillId="0" fontId="9" numFmtId="166" xfId="0" applyFont="1" applyNumberFormat="1"/>
    <xf borderId="9" fillId="0" fontId="2" numFmtId="3" xfId="0" applyAlignment="1" applyBorder="1" applyFont="1" applyNumberFormat="1">
      <alignment horizontal="center" shrinkToFit="0" vertical="center" wrapText="1"/>
    </xf>
    <xf borderId="0" fillId="0" fontId="2" numFmtId="3" xfId="0" applyAlignment="1" applyFont="1" applyNumberFormat="1">
      <alignment vertical="center"/>
    </xf>
    <xf borderId="9" fillId="0" fontId="14" numFmtId="0" xfId="0" applyAlignment="1" applyBorder="1" applyFont="1">
      <alignment horizontal="left"/>
    </xf>
    <xf borderId="0" fillId="0" fontId="9" numFmtId="3" xfId="0" applyFont="1" applyNumberFormat="1"/>
    <xf borderId="9" fillId="2" fontId="11" numFmtId="0" xfId="0" applyAlignment="1" applyBorder="1" applyFont="1">
      <alignment horizontal="center" vertical="center"/>
    </xf>
    <xf borderId="9" fillId="2" fontId="11" numFmtId="0" xfId="0" applyAlignment="1" applyBorder="1" applyFont="1">
      <alignment horizontal="left" shrinkToFit="0" vertical="center" wrapText="1"/>
    </xf>
    <xf borderId="9" fillId="2" fontId="11" numFmtId="3" xfId="0" applyAlignment="1" applyBorder="1" applyFont="1" applyNumberFormat="1">
      <alignment horizontal="center" vertical="center"/>
    </xf>
    <xf borderId="3" fillId="2" fontId="12" numFmtId="0" xfId="0" applyAlignment="1" applyBorder="1" applyFont="1">
      <alignment horizontal="center" vertical="center"/>
    </xf>
    <xf borderId="9" fillId="2" fontId="11" numFmtId="0" xfId="0" applyAlignment="1" applyBorder="1" applyFont="1">
      <alignment vertical="center"/>
    </xf>
    <xf borderId="9" fillId="2" fontId="11" numFmtId="3" xfId="0" applyAlignment="1" applyBorder="1" applyFont="1" applyNumberFormat="1">
      <alignment vertical="center"/>
    </xf>
    <xf borderId="6" fillId="2" fontId="11" numFmtId="0" xfId="0" applyAlignment="1" applyBorder="1" applyFont="1">
      <alignment vertical="center"/>
    </xf>
    <xf borderId="9" fillId="0" fontId="4" numFmtId="0" xfId="0" applyAlignment="1" applyBorder="1" applyFont="1">
      <alignment shrinkToFit="0" wrapText="1"/>
    </xf>
    <xf borderId="3" fillId="0" fontId="8" numFmtId="0" xfId="0" applyAlignment="1" applyBorder="1" applyFont="1">
      <alignment horizontal="center" vertical="center"/>
    </xf>
    <xf borderId="9" fillId="0" fontId="4" numFmtId="0" xfId="0" applyBorder="1" applyFont="1"/>
    <xf borderId="9" fillId="2" fontId="2" numFmtId="3" xfId="0" applyAlignment="1" applyBorder="1" applyFont="1" applyNumberFormat="1">
      <alignment horizontal="center" vertical="center"/>
    </xf>
    <xf borderId="9" fillId="0" fontId="15" numFmtId="0" xfId="0" applyAlignment="1" applyBorder="1" applyFont="1">
      <alignment horizontal="center"/>
    </xf>
    <xf borderId="9" fillId="0" fontId="15" numFmtId="0" xfId="0" applyAlignment="1" applyBorder="1" applyFont="1">
      <alignment horizontal="left" shrinkToFit="0" vertical="top" wrapText="1"/>
    </xf>
    <xf borderId="9" fillId="0" fontId="15" numFmtId="3" xfId="0" applyAlignment="1" applyBorder="1" applyFont="1" applyNumberFormat="1">
      <alignment horizontal="center"/>
    </xf>
    <xf borderId="3" fillId="0" fontId="16" numFmtId="0" xfId="0" applyAlignment="1" applyBorder="1" applyFont="1">
      <alignment horizontal="center"/>
    </xf>
    <xf borderId="9" fillId="0" fontId="15" numFmtId="0" xfId="0" applyBorder="1" applyFont="1"/>
    <xf borderId="9" fillId="0" fontId="15" numFmtId="3" xfId="0" applyBorder="1" applyFont="1" applyNumberFormat="1"/>
    <xf borderId="0" fillId="0" fontId="15" numFmtId="0" xfId="0" applyFont="1"/>
    <xf borderId="9" fillId="0" fontId="15" numFmtId="0" xfId="0" applyAlignment="1" applyBorder="1" applyFont="1">
      <alignment horizontal="center" vertical="center"/>
    </xf>
    <xf borderId="9" fillId="0" fontId="15" numFmtId="0" xfId="0" applyAlignment="1" applyBorder="1" applyFont="1">
      <alignment horizontal="left" shrinkToFit="0" vertical="center" wrapText="1"/>
    </xf>
    <xf borderId="9" fillId="0" fontId="15" numFmtId="3" xfId="0" applyAlignment="1" applyBorder="1" applyFont="1" applyNumberFormat="1">
      <alignment horizontal="center" vertical="center"/>
    </xf>
    <xf borderId="3" fillId="0" fontId="16" numFmtId="0" xfId="0" applyAlignment="1" applyBorder="1" applyFont="1">
      <alignment horizontal="center" vertical="center"/>
    </xf>
    <xf borderId="9" fillId="0" fontId="15" numFmtId="0" xfId="0" applyAlignment="1" applyBorder="1" applyFont="1">
      <alignment vertical="center"/>
    </xf>
    <xf borderId="9" fillId="0" fontId="15" numFmtId="3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9" fillId="2" fontId="15" numFmtId="0" xfId="0" applyAlignment="1" applyBorder="1" applyFont="1">
      <alignment horizontal="left" shrinkToFit="0" vertical="top" wrapText="1"/>
    </xf>
    <xf borderId="9" fillId="2" fontId="15" numFmtId="3" xfId="0" applyAlignment="1" applyBorder="1" applyFont="1" applyNumberFormat="1">
      <alignment horizontal="center"/>
    </xf>
    <xf borderId="9" fillId="2" fontId="15" numFmtId="0" xfId="0" applyAlignment="1" applyBorder="1" applyFont="1">
      <alignment horizontal="center"/>
    </xf>
    <xf borderId="3" fillId="2" fontId="16" numFmtId="0" xfId="0" applyAlignment="1" applyBorder="1" applyFont="1">
      <alignment horizontal="center"/>
    </xf>
    <xf borderId="9" fillId="2" fontId="15" numFmtId="0" xfId="0" applyBorder="1" applyFont="1"/>
    <xf borderId="9" fillId="2" fontId="15" numFmtId="3" xfId="0" applyBorder="1" applyFont="1" applyNumberFormat="1"/>
    <xf borderId="6" fillId="2" fontId="15" numFmtId="0" xfId="0" applyBorder="1" applyFont="1"/>
    <xf borderId="9" fillId="2" fontId="15" numFmtId="3" xfId="0" applyAlignment="1" applyBorder="1" applyFont="1" applyNumberFormat="1">
      <alignment vertical="center"/>
    </xf>
    <xf borderId="9" fillId="0" fontId="10" numFmtId="0" xfId="0" applyBorder="1" applyFont="1"/>
    <xf borderId="9" fillId="0" fontId="15" numFmtId="0" xfId="0" applyAlignment="1" applyBorder="1" applyFont="1">
      <alignment horizontal="left"/>
    </xf>
    <xf borderId="0" fillId="0" fontId="2" numFmtId="0" xfId="0" applyFont="1"/>
    <xf borderId="9" fillId="0" fontId="4" numFmtId="0" xfId="0" applyAlignment="1" applyBorder="1" applyFont="1">
      <alignment horizontal="center"/>
    </xf>
    <xf borderId="9" fillId="0" fontId="17" numFmtId="0" xfId="0" applyBorder="1" applyFont="1"/>
    <xf borderId="0" fillId="0" fontId="9" numFmtId="0" xfId="0" applyAlignment="1" applyFont="1">
      <alignment horizontal="left" shrinkToFit="0" vertical="top" wrapText="1"/>
    </xf>
    <xf borderId="9" fillId="0" fontId="10" numFmtId="0" xfId="0" applyAlignment="1" applyBorder="1" applyFont="1">
      <alignment vertical="center"/>
    </xf>
    <xf borderId="9" fillId="0" fontId="11" numFmtId="0" xfId="0" applyAlignment="1" applyBorder="1" applyFont="1">
      <alignment horizontal="center" vertical="center"/>
    </xf>
    <xf borderId="9" fillId="0" fontId="11" numFmtId="3" xfId="0" applyAlignment="1" applyBorder="1" applyFont="1" applyNumberFormat="1">
      <alignment horizontal="center" vertical="center"/>
    </xf>
    <xf borderId="3" fillId="0" fontId="12" numFmtId="0" xfId="0" applyAlignment="1" applyBorder="1" applyFont="1">
      <alignment horizontal="center" vertical="center"/>
    </xf>
    <xf borderId="9" fillId="0" fontId="11" numFmtId="0" xfId="0" applyAlignment="1" applyBorder="1" applyFont="1">
      <alignment vertical="center"/>
    </xf>
    <xf borderId="9" fillId="0" fontId="11" numFmtId="3" xfId="0" applyAlignment="1" applyBorder="1" applyFont="1" applyNumberFormat="1">
      <alignment vertical="center"/>
    </xf>
    <xf borderId="9" fillId="2" fontId="2" numFmtId="3" xfId="0" applyAlignment="1" applyBorder="1" applyFont="1" applyNumberFormat="1">
      <alignment vertical="center"/>
    </xf>
    <xf borderId="9" fillId="2" fontId="4" numFmtId="3" xfId="0" applyBorder="1" applyFont="1" applyNumberFormat="1"/>
    <xf borderId="9" fillId="5" fontId="4" numFmtId="0" xfId="0" applyAlignment="1" applyBorder="1" applyFont="1">
      <alignment horizontal="center" vertical="center"/>
    </xf>
    <xf borderId="9" fillId="5" fontId="4" numFmtId="0" xfId="0" applyBorder="1" applyFont="1"/>
    <xf borderId="9" fillId="5" fontId="4" numFmtId="3" xfId="0" applyAlignment="1" applyBorder="1" applyFont="1" applyNumberFormat="1">
      <alignment horizontal="center"/>
    </xf>
    <xf borderId="9" fillId="5" fontId="2" numFmtId="0" xfId="0" applyAlignment="1" applyBorder="1" applyFont="1">
      <alignment horizontal="center"/>
    </xf>
    <xf borderId="9" fillId="5" fontId="3" numFmtId="0" xfId="0" applyBorder="1" applyFont="1"/>
    <xf borderId="3" fillId="5" fontId="3" numFmtId="0" xfId="0" applyAlignment="1" applyBorder="1" applyFont="1">
      <alignment horizontal="center"/>
    </xf>
    <xf borderId="9" fillId="5" fontId="4" numFmtId="3" xfId="0" applyBorder="1" applyFont="1" applyNumberFormat="1"/>
    <xf borderId="9" fillId="2" fontId="4" numFmtId="0" xfId="0" applyBorder="1" applyFont="1"/>
    <xf borderId="9" fillId="2" fontId="4" numFmtId="3" xfId="0" applyAlignment="1" applyBorder="1" applyFont="1" applyNumberFormat="1">
      <alignment horizontal="center"/>
    </xf>
    <xf borderId="10" fillId="2" fontId="3" numFmtId="0" xfId="0" applyAlignment="1" applyBorder="1" applyFont="1">
      <alignment horizontal="center"/>
    </xf>
    <xf borderId="11" fillId="2" fontId="3" numFmtId="0" xfId="0" applyAlignment="1" applyBorder="1" applyFont="1">
      <alignment horizontal="center"/>
    </xf>
    <xf borderId="12" fillId="2" fontId="3" numFmtId="0" xfId="0" applyAlignment="1" applyBorder="1" applyFont="1">
      <alignment horizontal="center"/>
    </xf>
    <xf borderId="9" fillId="2" fontId="2" numFmtId="0" xfId="0" applyAlignment="1" applyBorder="1" applyFont="1">
      <alignment horizontal="center" vertical="center"/>
    </xf>
    <xf borderId="9" fillId="2" fontId="2" numFmtId="164" xfId="0" applyAlignment="1" applyBorder="1" applyFont="1" applyNumberFormat="1">
      <alignment horizontal="center" vertical="center"/>
    </xf>
    <xf borderId="9" fillId="2" fontId="2" numFmtId="0" xfId="0" applyAlignment="1" applyBorder="1" applyFont="1">
      <alignment horizontal="left"/>
    </xf>
    <xf borderId="9" fillId="2" fontId="2" numFmtId="0" xfId="0" applyAlignment="1" applyBorder="1" applyFont="1">
      <alignment horizontal="left" shrinkToFit="0" wrapText="1"/>
    </xf>
    <xf borderId="9" fillId="2" fontId="2" numFmtId="0" xfId="0" applyAlignment="1" applyBorder="1" applyFont="1">
      <alignment vertical="center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9" fillId="3" fontId="7" numFmtId="0" xfId="0" applyAlignment="1" applyBorder="1" applyFont="1">
      <alignment vertical="center"/>
    </xf>
    <xf borderId="9" fillId="3" fontId="7" numFmtId="0" xfId="0" applyAlignment="1" applyBorder="1" applyFont="1">
      <alignment horizontal="center" vertical="center"/>
    </xf>
    <xf borderId="9" fillId="3" fontId="8" numFmtId="0" xfId="0" applyAlignment="1" applyBorder="1" applyFont="1">
      <alignment vertical="center"/>
    </xf>
    <xf borderId="3" fillId="3" fontId="8" numFmtId="0" xfId="0" applyAlignment="1" applyBorder="1" applyFont="1">
      <alignment horizontal="center" vertical="center"/>
    </xf>
    <xf borderId="9" fillId="3" fontId="7" numFmtId="164" xfId="0" applyAlignment="1" applyBorder="1" applyFont="1" applyNumberFormat="1">
      <alignment vertical="center"/>
    </xf>
    <xf borderId="9" fillId="3" fontId="18" numFmtId="165" xfId="0" applyAlignment="1" applyBorder="1" applyFont="1" applyNumberFormat="1">
      <alignment vertical="center"/>
    </xf>
    <xf borderId="9" fillId="5" fontId="4" numFmtId="0" xfId="0" applyAlignment="1" applyBorder="1" applyFont="1">
      <alignment shrinkToFit="0" vertical="top" wrapText="1"/>
    </xf>
    <xf borderId="9" fillId="5" fontId="4" numFmtId="0" xfId="0" applyAlignment="1" applyBorder="1" applyFont="1">
      <alignment horizontal="left"/>
    </xf>
    <xf borderId="9" fillId="0" fontId="2" numFmtId="0" xfId="0" applyAlignment="1" applyBorder="1" applyFont="1">
      <alignment horizontal="left" shrinkToFit="0" vertical="center" wrapText="1"/>
    </xf>
    <xf borderId="9" fillId="0" fontId="2" numFmtId="3" xfId="0" applyAlignment="1" applyBorder="1" applyFont="1" applyNumberFormat="1">
      <alignment horizontal="right" vertical="center"/>
    </xf>
    <xf borderId="0" fillId="0" fontId="2" numFmtId="0" xfId="0" applyAlignment="1" applyFont="1">
      <alignment horizontal="center" vertical="center"/>
    </xf>
    <xf borderId="9" fillId="0" fontId="3" numFmtId="0" xfId="0" applyAlignment="1" applyBorder="1" applyFont="1">
      <alignment vertical="center"/>
    </xf>
    <xf borderId="0" fillId="0" fontId="19" numFmtId="0" xfId="0" applyAlignment="1" applyFont="1">
      <alignment vertical="center"/>
    </xf>
    <xf borderId="4" fillId="0" fontId="10" numFmtId="0" xfId="0" applyAlignment="1" applyBorder="1" applyFont="1">
      <alignment horizontal="center"/>
    </xf>
    <xf borderId="5" fillId="0" fontId="10" numFmtId="0" xfId="0" applyAlignment="1" applyBorder="1" applyFont="1">
      <alignment horizontal="center"/>
    </xf>
    <xf borderId="9" fillId="3" fontId="7" numFmtId="0" xfId="0" applyBorder="1" applyFont="1"/>
    <xf borderId="9" fillId="3" fontId="7" numFmtId="3" xfId="0" applyAlignment="1" applyBorder="1" applyFont="1" applyNumberFormat="1">
      <alignment horizontal="center"/>
    </xf>
    <xf borderId="9" fillId="3" fontId="6" numFmtId="0" xfId="0" applyAlignment="1" applyBorder="1" applyFont="1">
      <alignment horizontal="center"/>
    </xf>
    <xf borderId="9" fillId="3" fontId="3" numFmtId="0" xfId="0" applyBorder="1" applyFont="1"/>
    <xf borderId="9" fillId="3" fontId="7" numFmtId="3" xfId="0" applyBorder="1" applyFont="1" applyNumberFormat="1"/>
    <xf borderId="0" fillId="0" fontId="20" numFmtId="0" xfId="0" applyFont="1"/>
    <xf borderId="13" fillId="0" fontId="2" numFmtId="3" xfId="0" applyAlignment="1" applyBorder="1" applyFont="1" applyNumberFormat="1">
      <alignment horizontal="center" vertical="center"/>
    </xf>
    <xf borderId="14" fillId="0" fontId="2" numFmtId="3" xfId="0" applyAlignment="1" applyBorder="1" applyFont="1" applyNumberFormat="1">
      <alignment horizontal="right" vertical="center"/>
    </xf>
    <xf borderId="6" fillId="2" fontId="2" numFmtId="164" xfId="0" applyBorder="1" applyFont="1" applyNumberFormat="1"/>
    <xf borderId="3" fillId="0" fontId="2" numFmtId="3" xfId="0" applyAlignment="1" applyBorder="1" applyFont="1" applyNumberFormat="1">
      <alignment horizontal="center" vertical="center"/>
    </xf>
    <xf borderId="5" fillId="0" fontId="2" numFmtId="3" xfId="0" applyAlignment="1" applyBorder="1" applyFont="1" applyNumberFormat="1">
      <alignment horizontal="right" vertical="center"/>
    </xf>
    <xf borderId="15" fillId="0" fontId="4" numFmtId="3" xfId="0" applyAlignment="1" applyBorder="1" applyFont="1" applyNumberFormat="1">
      <alignment horizontal="center" vertical="center"/>
    </xf>
    <xf borderId="16" fillId="0" fontId="4" numFmtId="3" xfId="0" applyAlignment="1" applyBorder="1" applyFont="1" applyNumberFormat="1">
      <alignment horizontal="right" vertical="center"/>
    </xf>
    <xf borderId="0" fillId="0" fontId="2" numFmtId="167" xfId="0" applyFont="1" applyNumberFormat="1"/>
  </cellXfs>
  <cellStyles count="1">
    <cellStyle xfId="0" name="Normal" builtinId="0"/>
  </cellStyles>
  <dxfs count="2">
    <dxf>
      <font>
        <color theme="0"/>
      </font>
      <fill>
        <patternFill patternType="none"/>
      </fill>
      <border/>
    </dxf>
    <dxf>
      <font>
        <sz val="11.0"/>
        <color rgb="FF000000"/>
      </font>
      <fill>
        <patternFill patternType="solid">
          <fgColor rgb="FFFF6600"/>
          <bgColor rgb="FFFF66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7.43"/>
    <col customWidth="1" min="3" max="3" width="18.71"/>
    <col customWidth="1" min="4" max="4" width="9.14"/>
    <col customWidth="1" min="5" max="5" width="31.43"/>
    <col customWidth="1" min="6" max="6" width="9.29"/>
    <col customWidth="1" min="7" max="7" width="11.14"/>
    <col customWidth="1" min="8" max="8" width="7.86"/>
    <col customWidth="1" min="9" max="9" width="9.14"/>
    <col customWidth="1" min="10" max="10" width="7.0"/>
    <col customWidth="1" min="11" max="12" width="14.0"/>
    <col customWidth="1" min="13" max="13" width="14.86"/>
    <col customWidth="1" min="14" max="14" width="11.14"/>
    <col customWidth="1" min="15" max="15" width="14.29"/>
    <col customWidth="1" min="16" max="26" width="8.71"/>
  </cols>
  <sheetData>
    <row r="1">
      <c r="A1" s="1" t="s">
        <v>0</v>
      </c>
      <c r="C1" s="2"/>
      <c r="D1" s="3"/>
      <c r="E1" s="4"/>
      <c r="F1" s="4"/>
      <c r="G1" s="4"/>
      <c r="H1" s="4"/>
      <c r="I1" s="4"/>
    </row>
    <row r="2">
      <c r="A2" s="5" t="s">
        <v>1</v>
      </c>
      <c r="C2" s="2"/>
      <c r="D2" s="3"/>
      <c r="E2" s="4"/>
      <c r="F2" s="4"/>
      <c r="G2" s="4"/>
      <c r="H2" s="4"/>
      <c r="I2" s="4"/>
    </row>
    <row r="3">
      <c r="C3" s="2"/>
      <c r="D3" s="3"/>
      <c r="E3" s="4"/>
      <c r="F3" s="4"/>
      <c r="G3" s="4"/>
      <c r="H3" s="4"/>
      <c r="I3" s="4"/>
      <c r="K3" s="6"/>
    </row>
    <row r="4" ht="15.0" customHeight="1">
      <c r="A4" s="7" t="s">
        <v>2</v>
      </c>
      <c r="B4" s="7" t="s">
        <v>3</v>
      </c>
      <c r="C4" s="7" t="s">
        <v>4</v>
      </c>
      <c r="D4" s="7" t="s">
        <v>5</v>
      </c>
      <c r="E4" s="8" t="s">
        <v>6</v>
      </c>
      <c r="F4" s="9" t="s">
        <v>7</v>
      </c>
      <c r="G4" s="10"/>
      <c r="H4" s="10"/>
      <c r="I4" s="11"/>
      <c r="J4" s="12" t="s">
        <v>8</v>
      </c>
      <c r="K4" s="13" t="s">
        <v>9</v>
      </c>
      <c r="L4" s="10"/>
      <c r="M4" s="11"/>
      <c r="N4" s="7" t="s">
        <v>10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5"/>
      <c r="B5" s="15"/>
      <c r="C5" s="15"/>
      <c r="D5" s="15"/>
      <c r="E5" s="16"/>
      <c r="F5" s="17" t="s">
        <v>11</v>
      </c>
      <c r="G5" s="17" t="s">
        <v>12</v>
      </c>
      <c r="H5" s="17" t="s">
        <v>13</v>
      </c>
      <c r="I5" s="18" t="s">
        <v>14</v>
      </c>
      <c r="J5" s="15"/>
      <c r="K5" s="19" t="s">
        <v>15</v>
      </c>
      <c r="L5" s="20" t="s">
        <v>16</v>
      </c>
      <c r="M5" s="17" t="s">
        <v>17</v>
      </c>
      <c r="N5" s="15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21"/>
      <c r="B6" s="22" t="s">
        <v>18</v>
      </c>
      <c r="C6" s="23"/>
      <c r="D6" s="23"/>
      <c r="E6" s="24"/>
      <c r="F6" s="24"/>
      <c r="G6" s="24"/>
      <c r="H6" s="24"/>
      <c r="I6" s="24"/>
      <c r="J6" s="25"/>
      <c r="K6" s="26"/>
      <c r="L6" s="26">
        <f>L7+L9+L14+L129+L134+L139+L162+L183+L300</f>
        <v>284747499.9</v>
      </c>
      <c r="M6" s="27"/>
      <c r="N6" s="28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0" t="s">
        <v>19</v>
      </c>
      <c r="B7" s="31" t="s">
        <v>20</v>
      </c>
      <c r="C7" s="32"/>
      <c r="D7" s="30"/>
      <c r="E7" s="33"/>
      <c r="F7" s="34"/>
      <c r="G7" s="10"/>
      <c r="H7" s="10"/>
      <c r="I7" s="11"/>
      <c r="J7" s="30" t="s">
        <v>21</v>
      </c>
      <c r="K7" s="35">
        <f t="shared" ref="K7:K8" si="1">L7</f>
        <v>1033000</v>
      </c>
      <c r="L7" s="35">
        <f>L8</f>
        <v>1033000</v>
      </c>
      <c r="M7" s="36"/>
      <c r="N7" s="37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22</v>
      </c>
      <c r="B8" s="40" t="s">
        <v>23</v>
      </c>
      <c r="C8" s="41" t="s">
        <v>24</v>
      </c>
      <c r="D8" s="39" t="s">
        <v>25</v>
      </c>
      <c r="E8" s="42" t="s">
        <v>26</v>
      </c>
      <c r="F8" s="43" t="s">
        <v>27</v>
      </c>
      <c r="G8" s="10"/>
      <c r="H8" s="10"/>
      <c r="I8" s="11"/>
      <c r="J8" s="40"/>
      <c r="K8" s="44">
        <f t="shared" si="1"/>
        <v>1033000</v>
      </c>
      <c r="L8" s="44">
        <v>1033000.0</v>
      </c>
      <c r="M8" s="40"/>
      <c r="N8" s="40"/>
    </row>
    <row r="9">
      <c r="A9" s="30" t="s">
        <v>28</v>
      </c>
      <c r="B9" s="45" t="s">
        <v>29</v>
      </c>
      <c r="C9" s="46"/>
      <c r="D9" s="46"/>
      <c r="E9" s="47"/>
      <c r="F9" s="48"/>
      <c r="G9" s="10"/>
      <c r="H9" s="10"/>
      <c r="I9" s="11"/>
      <c r="J9" s="46" t="s">
        <v>21</v>
      </c>
      <c r="K9" s="46">
        <f t="shared" ref="K9:L9" si="2">SUM(K11:K13)</f>
        <v>1530000</v>
      </c>
      <c r="L9" s="46">
        <f t="shared" si="2"/>
        <v>1530000</v>
      </c>
      <c r="M9" s="37"/>
      <c r="N9" s="37"/>
    </row>
    <row r="10">
      <c r="A10" s="49" t="s">
        <v>30</v>
      </c>
      <c r="B10" s="50" t="s">
        <v>31</v>
      </c>
      <c r="C10" s="51"/>
      <c r="D10" s="49"/>
      <c r="E10" s="52"/>
      <c r="F10" s="53"/>
      <c r="G10" s="10"/>
      <c r="H10" s="10"/>
      <c r="I10" s="11"/>
      <c r="J10" s="50"/>
      <c r="K10" s="54"/>
      <c r="L10" s="54"/>
      <c r="M10" s="50"/>
      <c r="N10" s="50"/>
    </row>
    <row r="11">
      <c r="A11" s="49" t="s">
        <v>32</v>
      </c>
      <c r="B11" s="55" t="s">
        <v>33</v>
      </c>
      <c r="C11" s="51" t="s">
        <v>24</v>
      </c>
      <c r="D11" s="49" t="s">
        <v>25</v>
      </c>
      <c r="E11" s="52" t="s">
        <v>34</v>
      </c>
      <c r="F11" s="43" t="s">
        <v>27</v>
      </c>
      <c r="G11" s="10"/>
      <c r="H11" s="10"/>
      <c r="I11" s="11"/>
      <c r="J11" s="50"/>
      <c r="K11" s="54">
        <f t="shared" ref="K11:K14" si="3">L11</f>
        <v>400000</v>
      </c>
      <c r="L11" s="54">
        <v>400000.0</v>
      </c>
      <c r="M11" s="50"/>
      <c r="N11" s="50"/>
    </row>
    <row r="12">
      <c r="A12" s="49" t="s">
        <v>35</v>
      </c>
      <c r="B12" s="55" t="s">
        <v>36</v>
      </c>
      <c r="C12" s="51" t="s">
        <v>24</v>
      </c>
      <c r="D12" s="49" t="s">
        <v>25</v>
      </c>
      <c r="E12" s="52" t="s">
        <v>37</v>
      </c>
      <c r="F12" s="43" t="s">
        <v>27</v>
      </c>
      <c r="G12" s="10"/>
      <c r="H12" s="10"/>
      <c r="I12" s="11"/>
      <c r="J12" s="50"/>
      <c r="K12" s="54">
        <f t="shared" si="3"/>
        <v>500000</v>
      </c>
      <c r="L12" s="54">
        <v>500000.0</v>
      </c>
      <c r="M12" s="50"/>
      <c r="N12" s="50"/>
    </row>
    <row r="13">
      <c r="A13" s="49" t="s">
        <v>38</v>
      </c>
      <c r="B13" s="55" t="s">
        <v>39</v>
      </c>
      <c r="C13" s="51" t="s">
        <v>40</v>
      </c>
      <c r="D13" s="49" t="s">
        <v>25</v>
      </c>
      <c r="E13" s="52" t="s">
        <v>37</v>
      </c>
      <c r="F13" s="43" t="s">
        <v>41</v>
      </c>
      <c r="G13" s="10"/>
      <c r="H13" s="10"/>
      <c r="I13" s="11"/>
      <c r="J13" s="50"/>
      <c r="K13" s="54">
        <f t="shared" si="3"/>
        <v>630000</v>
      </c>
      <c r="L13" s="54">
        <v>630000.0</v>
      </c>
      <c r="M13" s="50"/>
      <c r="N13" s="50"/>
    </row>
    <row r="14">
      <c r="A14" s="30" t="s">
        <v>42</v>
      </c>
      <c r="B14" s="45" t="s">
        <v>43</v>
      </c>
      <c r="C14" s="46"/>
      <c r="D14" s="46"/>
      <c r="E14" s="47"/>
      <c r="F14" s="48"/>
      <c r="G14" s="10"/>
      <c r="H14" s="10"/>
      <c r="I14" s="11"/>
      <c r="J14" s="46" t="s">
        <v>21</v>
      </c>
      <c r="K14" s="46">
        <f t="shared" si="3"/>
        <v>19884499.9</v>
      </c>
      <c r="L14" s="46">
        <f>L15+L128</f>
        <v>19884499.9</v>
      </c>
      <c r="M14" s="37"/>
      <c r="N14" s="37"/>
    </row>
    <row r="15">
      <c r="A15" s="56" t="s">
        <v>44</v>
      </c>
      <c r="B15" s="57" t="s">
        <v>45</v>
      </c>
      <c r="C15" s="58"/>
      <c r="D15" s="58"/>
      <c r="E15" s="59"/>
      <c r="F15" s="60"/>
      <c r="G15" s="10"/>
      <c r="H15" s="10"/>
      <c r="I15" s="11"/>
      <c r="J15" s="50"/>
      <c r="K15" s="58">
        <f t="shared" ref="K15:L15" si="4">K16+K17+K18+K19+K27+K55+K63+K68+K73</f>
        <v>13684499.9</v>
      </c>
      <c r="L15" s="58">
        <f t="shared" si="4"/>
        <v>13684499.9</v>
      </c>
      <c r="M15" s="50"/>
      <c r="N15" s="50"/>
    </row>
    <row r="16">
      <c r="A16" s="49" t="s">
        <v>46</v>
      </c>
      <c r="B16" s="50" t="s">
        <v>47</v>
      </c>
      <c r="C16" s="51" t="s">
        <v>24</v>
      </c>
      <c r="D16" s="49" t="s">
        <v>25</v>
      </c>
      <c r="E16" s="52" t="s">
        <v>34</v>
      </c>
      <c r="F16" s="61" t="s">
        <v>48</v>
      </c>
      <c r="G16" s="10"/>
      <c r="H16" s="10"/>
      <c r="I16" s="11"/>
      <c r="J16" s="50"/>
      <c r="K16" s="54">
        <f t="shared" ref="K16:K18" si="5">L16</f>
        <v>2999999.9</v>
      </c>
      <c r="L16" s="54">
        <v>2999999.9</v>
      </c>
      <c r="M16" s="50"/>
      <c r="N16" s="50"/>
    </row>
    <row r="17">
      <c r="A17" s="49" t="s">
        <v>49</v>
      </c>
      <c r="B17" s="50" t="s">
        <v>50</v>
      </c>
      <c r="C17" s="51" t="s">
        <v>51</v>
      </c>
      <c r="D17" s="49" t="s">
        <v>25</v>
      </c>
      <c r="E17" s="52" t="s">
        <v>37</v>
      </c>
      <c r="F17" s="61" t="s">
        <v>48</v>
      </c>
      <c r="G17" s="10"/>
      <c r="H17" s="10"/>
      <c r="I17" s="11"/>
      <c r="J17" s="50"/>
      <c r="K17" s="54">
        <f t="shared" si="5"/>
        <v>250000</v>
      </c>
      <c r="L17" s="54">
        <v>250000.0</v>
      </c>
      <c r="M17" s="50"/>
      <c r="N17" s="50"/>
    </row>
    <row r="18">
      <c r="A18" s="49" t="s">
        <v>52</v>
      </c>
      <c r="B18" s="50" t="s">
        <v>53</v>
      </c>
      <c r="C18" s="51" t="s">
        <v>24</v>
      </c>
      <c r="D18" s="49" t="s">
        <v>25</v>
      </c>
      <c r="E18" s="52" t="s">
        <v>34</v>
      </c>
      <c r="F18" s="61" t="s">
        <v>48</v>
      </c>
      <c r="G18" s="10"/>
      <c r="H18" s="10"/>
      <c r="I18" s="11"/>
      <c r="J18" s="50"/>
      <c r="K18" s="54">
        <f t="shared" si="5"/>
        <v>350000</v>
      </c>
      <c r="L18" s="54">
        <v>350000.0</v>
      </c>
      <c r="M18" s="50"/>
      <c r="N18" s="50"/>
    </row>
    <row r="19">
      <c r="A19" s="49" t="s">
        <v>54</v>
      </c>
      <c r="B19" s="50" t="s">
        <v>55</v>
      </c>
      <c r="C19" s="51"/>
      <c r="D19" s="49"/>
      <c r="E19" s="52" t="s">
        <v>34</v>
      </c>
      <c r="F19" s="61" t="s">
        <v>48</v>
      </c>
      <c r="G19" s="10"/>
      <c r="H19" s="10"/>
      <c r="I19" s="11"/>
      <c r="J19" s="50"/>
      <c r="K19" s="54">
        <f t="shared" ref="K19:L19" si="6">SUM(K20:K26)</f>
        <v>351000</v>
      </c>
      <c r="L19" s="54">
        <f t="shared" si="6"/>
        <v>351000</v>
      </c>
      <c r="M19" s="50"/>
      <c r="N19" s="50"/>
    </row>
    <row r="20">
      <c r="A20" s="62" t="s">
        <v>56</v>
      </c>
      <c r="B20" s="63" t="s">
        <v>57</v>
      </c>
      <c r="C20" s="64" t="s">
        <v>58</v>
      </c>
      <c r="D20" s="62" t="s">
        <v>25</v>
      </c>
      <c r="E20" s="52" t="s">
        <v>34</v>
      </c>
      <c r="F20" s="65" t="s">
        <v>48</v>
      </c>
      <c r="G20" s="10"/>
      <c r="H20" s="10"/>
      <c r="I20" s="11"/>
      <c r="J20" s="66"/>
      <c r="K20" s="67">
        <f t="shared" ref="K20:K62" si="7">L20</f>
        <v>50000</v>
      </c>
      <c r="L20" s="67">
        <v>50000.0</v>
      </c>
      <c r="M20" s="66"/>
      <c r="N20" s="66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5.75" customHeight="1">
      <c r="A21" s="62" t="s">
        <v>59</v>
      </c>
      <c r="B21" s="63" t="s">
        <v>60</v>
      </c>
      <c r="C21" s="64" t="s">
        <v>58</v>
      </c>
      <c r="D21" s="62" t="s">
        <v>25</v>
      </c>
      <c r="E21" s="52" t="s">
        <v>34</v>
      </c>
      <c r="F21" s="65" t="s">
        <v>48</v>
      </c>
      <c r="G21" s="10"/>
      <c r="H21" s="10"/>
      <c r="I21" s="11"/>
      <c r="J21" s="66"/>
      <c r="K21" s="67">
        <f t="shared" si="7"/>
        <v>50000</v>
      </c>
      <c r="L21" s="67">
        <v>50000.0</v>
      </c>
      <c r="M21" s="66"/>
      <c r="N21" s="66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62" t="s">
        <v>61</v>
      </c>
      <c r="B22" s="63" t="s">
        <v>62</v>
      </c>
      <c r="C22" s="64" t="s">
        <v>58</v>
      </c>
      <c r="D22" s="62" t="s">
        <v>25</v>
      </c>
      <c r="E22" s="52" t="s">
        <v>34</v>
      </c>
      <c r="F22" s="65" t="s">
        <v>63</v>
      </c>
      <c r="G22" s="10"/>
      <c r="H22" s="10"/>
      <c r="I22" s="11"/>
      <c r="J22" s="66"/>
      <c r="K22" s="67">
        <f t="shared" si="7"/>
        <v>85000</v>
      </c>
      <c r="L22" s="67">
        <v>85000.0</v>
      </c>
      <c r="M22" s="66"/>
      <c r="N22" s="66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62" t="s">
        <v>64</v>
      </c>
      <c r="B23" s="63" t="s">
        <v>65</v>
      </c>
      <c r="C23" s="64" t="s">
        <v>58</v>
      </c>
      <c r="D23" s="62" t="s">
        <v>25</v>
      </c>
      <c r="E23" s="52" t="s">
        <v>34</v>
      </c>
      <c r="F23" s="65" t="s">
        <v>66</v>
      </c>
      <c r="G23" s="10"/>
      <c r="H23" s="10"/>
      <c r="I23" s="11"/>
      <c r="J23" s="66"/>
      <c r="K23" s="67">
        <f t="shared" si="7"/>
        <v>115000</v>
      </c>
      <c r="L23" s="67">
        <v>115000.0</v>
      </c>
      <c r="M23" s="66"/>
      <c r="N23" s="66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62" t="s">
        <v>67</v>
      </c>
      <c r="B24" s="63" t="s">
        <v>68</v>
      </c>
      <c r="C24" s="64" t="s">
        <v>69</v>
      </c>
      <c r="D24" s="62" t="s">
        <v>25</v>
      </c>
      <c r="E24" s="52" t="s">
        <v>34</v>
      </c>
      <c r="F24" s="65" t="s">
        <v>70</v>
      </c>
      <c r="G24" s="10"/>
      <c r="H24" s="10"/>
      <c r="I24" s="11"/>
      <c r="J24" s="66"/>
      <c r="K24" s="67">
        <f t="shared" si="7"/>
        <v>35000</v>
      </c>
      <c r="L24" s="67">
        <v>35000.0</v>
      </c>
      <c r="M24" s="66"/>
      <c r="N24" s="66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62" t="s">
        <v>71</v>
      </c>
      <c r="B25" s="63" t="s">
        <v>72</v>
      </c>
      <c r="C25" s="64" t="s">
        <v>73</v>
      </c>
      <c r="D25" s="62" t="s">
        <v>25</v>
      </c>
      <c r="E25" s="52" t="s">
        <v>34</v>
      </c>
      <c r="F25" s="65" t="s">
        <v>70</v>
      </c>
      <c r="G25" s="10"/>
      <c r="H25" s="10"/>
      <c r="I25" s="11"/>
      <c r="J25" s="66"/>
      <c r="K25" s="67">
        <f t="shared" si="7"/>
        <v>6000</v>
      </c>
      <c r="L25" s="67">
        <v>6000.0</v>
      </c>
      <c r="M25" s="66"/>
      <c r="N25" s="66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62" t="s">
        <v>74</v>
      </c>
      <c r="B26" s="63" t="s">
        <v>75</v>
      </c>
      <c r="C26" s="64" t="s">
        <v>73</v>
      </c>
      <c r="D26" s="62" t="s">
        <v>25</v>
      </c>
      <c r="E26" s="52" t="s">
        <v>34</v>
      </c>
      <c r="F26" s="65" t="s">
        <v>76</v>
      </c>
      <c r="G26" s="10"/>
      <c r="H26" s="10"/>
      <c r="I26" s="11"/>
      <c r="J26" s="66"/>
      <c r="K26" s="67">
        <f t="shared" si="7"/>
        <v>10000</v>
      </c>
      <c r="L26" s="67">
        <v>10000.0</v>
      </c>
      <c r="M26" s="66"/>
      <c r="N26" s="66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49" t="s">
        <v>77</v>
      </c>
      <c r="B27" s="50" t="s">
        <v>78</v>
      </c>
      <c r="C27" s="51"/>
      <c r="D27" s="49"/>
      <c r="E27" s="69"/>
      <c r="F27" s="53"/>
      <c r="G27" s="10"/>
      <c r="H27" s="10"/>
      <c r="I27" s="11"/>
      <c r="J27" s="50"/>
      <c r="K27" s="54">
        <f t="shared" si="7"/>
        <v>1314666</v>
      </c>
      <c r="L27" s="54">
        <f>SUM(L28:L54)</f>
        <v>1314666</v>
      </c>
      <c r="M27" s="50"/>
      <c r="N27" s="50"/>
    </row>
    <row r="28" ht="15.75" customHeight="1">
      <c r="A28" s="62" t="s">
        <v>79</v>
      </c>
      <c r="B28" s="63" t="s">
        <v>80</v>
      </c>
      <c r="C28" s="70" t="s">
        <v>81</v>
      </c>
      <c r="D28" s="62" t="s">
        <v>25</v>
      </c>
      <c r="E28" s="71" t="s">
        <v>34</v>
      </c>
      <c r="F28" s="72" t="s">
        <v>70</v>
      </c>
      <c r="G28" s="10"/>
      <c r="H28" s="10"/>
      <c r="I28" s="11"/>
      <c r="J28" s="66"/>
      <c r="K28" s="67">
        <f t="shared" si="7"/>
        <v>14000</v>
      </c>
      <c r="L28" s="67">
        <v>14000.0</v>
      </c>
      <c r="M28" s="66"/>
      <c r="N28" s="66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62" t="s">
        <v>82</v>
      </c>
      <c r="B29" s="63" t="s">
        <v>83</v>
      </c>
      <c r="C29" s="70" t="s">
        <v>84</v>
      </c>
      <c r="D29" s="62" t="s">
        <v>25</v>
      </c>
      <c r="E29" s="71" t="s">
        <v>34</v>
      </c>
      <c r="F29" s="72" t="s">
        <v>70</v>
      </c>
      <c r="G29" s="10"/>
      <c r="H29" s="10"/>
      <c r="I29" s="11"/>
      <c r="J29" s="66"/>
      <c r="K29" s="67">
        <f t="shared" si="7"/>
        <v>80000</v>
      </c>
      <c r="L29" s="67">
        <v>80000.0</v>
      </c>
      <c r="M29" s="66"/>
      <c r="N29" s="66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62" t="s">
        <v>85</v>
      </c>
      <c r="B30" s="63" t="s">
        <v>86</v>
      </c>
      <c r="C30" s="70" t="s">
        <v>87</v>
      </c>
      <c r="D30" s="62" t="s">
        <v>25</v>
      </c>
      <c r="E30" s="71" t="s">
        <v>34</v>
      </c>
      <c r="F30" s="72" t="s">
        <v>76</v>
      </c>
      <c r="G30" s="10"/>
      <c r="H30" s="10"/>
      <c r="I30" s="11"/>
      <c r="J30" s="66"/>
      <c r="K30" s="67">
        <f t="shared" si="7"/>
        <v>60000</v>
      </c>
      <c r="L30" s="67">
        <v>60000.0</v>
      </c>
      <c r="M30" s="66"/>
      <c r="N30" s="66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62" t="s">
        <v>88</v>
      </c>
      <c r="B31" s="63" t="s">
        <v>89</v>
      </c>
      <c r="C31" s="70" t="s">
        <v>90</v>
      </c>
      <c r="D31" s="62" t="s">
        <v>25</v>
      </c>
      <c r="E31" s="71" t="s">
        <v>34</v>
      </c>
      <c r="F31" s="72" t="s">
        <v>91</v>
      </c>
      <c r="G31" s="10"/>
      <c r="H31" s="10"/>
      <c r="I31" s="11"/>
      <c r="J31" s="66"/>
      <c r="K31" s="73">
        <f t="shared" si="7"/>
        <v>3051</v>
      </c>
      <c r="L31" s="73">
        <f>34000-30949</f>
        <v>3051</v>
      </c>
      <c r="M31" s="66"/>
      <c r="N31" s="66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74" t="s">
        <v>92</v>
      </c>
      <c r="B32" s="75" t="s">
        <v>93</v>
      </c>
      <c r="C32" s="76" t="s">
        <v>94</v>
      </c>
      <c r="D32" s="74" t="s">
        <v>25</v>
      </c>
      <c r="E32" s="77" t="s">
        <v>34</v>
      </c>
      <c r="F32" s="78" t="s">
        <v>76</v>
      </c>
      <c r="G32" s="10"/>
      <c r="H32" s="10"/>
      <c r="I32" s="11"/>
      <c r="J32" s="79"/>
      <c r="K32" s="80">
        <f t="shared" si="7"/>
        <v>36000</v>
      </c>
      <c r="L32" s="80">
        <v>36000.0</v>
      </c>
      <c r="M32" s="79"/>
      <c r="N32" s="79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ht="15.75" customHeight="1">
      <c r="A33" s="62" t="s">
        <v>95</v>
      </c>
      <c r="B33" s="63" t="s">
        <v>96</v>
      </c>
      <c r="C33" s="70" t="s">
        <v>58</v>
      </c>
      <c r="D33" s="62" t="s">
        <v>25</v>
      </c>
      <c r="E33" s="71" t="s">
        <v>34</v>
      </c>
      <c r="F33" s="72" t="s">
        <v>91</v>
      </c>
      <c r="G33" s="10"/>
      <c r="H33" s="10"/>
      <c r="I33" s="11"/>
      <c r="J33" s="66"/>
      <c r="K33" s="67">
        <f t="shared" si="7"/>
        <v>15000</v>
      </c>
      <c r="L33" s="67">
        <v>15000.0</v>
      </c>
      <c r="M33" s="66"/>
      <c r="N33" s="66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5.75" customHeight="1">
      <c r="A34" s="62" t="s">
        <v>97</v>
      </c>
      <c r="B34" s="63" t="s">
        <v>98</v>
      </c>
      <c r="C34" s="70" t="s">
        <v>58</v>
      </c>
      <c r="D34" s="62" t="s">
        <v>25</v>
      </c>
      <c r="E34" s="71" t="s">
        <v>34</v>
      </c>
      <c r="F34" s="72" t="s">
        <v>70</v>
      </c>
      <c r="G34" s="10"/>
      <c r="H34" s="10"/>
      <c r="I34" s="11"/>
      <c r="J34" s="66"/>
      <c r="K34" s="67">
        <f t="shared" si="7"/>
        <v>12000</v>
      </c>
      <c r="L34" s="67">
        <v>12000.0</v>
      </c>
      <c r="M34" s="66"/>
      <c r="N34" s="6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5.75" customHeight="1">
      <c r="A35" s="62" t="s">
        <v>99</v>
      </c>
      <c r="B35" s="63" t="s">
        <v>100</v>
      </c>
      <c r="C35" s="70" t="s">
        <v>101</v>
      </c>
      <c r="D35" s="62" t="s">
        <v>25</v>
      </c>
      <c r="E35" s="71" t="s">
        <v>34</v>
      </c>
      <c r="F35" s="72" t="s">
        <v>70</v>
      </c>
      <c r="G35" s="10"/>
      <c r="H35" s="10"/>
      <c r="I35" s="11"/>
      <c r="J35" s="66"/>
      <c r="K35" s="67">
        <f t="shared" si="7"/>
        <v>15000</v>
      </c>
      <c r="L35" s="67">
        <v>15000.0</v>
      </c>
      <c r="M35" s="66"/>
      <c r="N35" s="66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5.75" customHeight="1">
      <c r="A36" s="82" t="s">
        <v>102</v>
      </c>
      <c r="B36" s="83" t="s">
        <v>103</v>
      </c>
      <c r="C36" s="84" t="s">
        <v>104</v>
      </c>
      <c r="D36" s="82" t="s">
        <v>25</v>
      </c>
      <c r="E36" s="77" t="s">
        <v>34</v>
      </c>
      <c r="F36" s="85" t="s">
        <v>91</v>
      </c>
      <c r="G36" s="10"/>
      <c r="H36" s="10"/>
      <c r="I36" s="11"/>
      <c r="J36" s="86"/>
      <c r="K36" s="73">
        <f t="shared" si="7"/>
        <v>10000</v>
      </c>
      <c r="L36" s="73">
        <v>10000.0</v>
      </c>
      <c r="M36" s="86"/>
      <c r="N36" s="86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ht="15.75" customHeight="1">
      <c r="A37" s="82" t="s">
        <v>105</v>
      </c>
      <c r="B37" s="83" t="s">
        <v>106</v>
      </c>
      <c r="C37" s="84" t="s">
        <v>107</v>
      </c>
      <c r="D37" s="82" t="s">
        <v>25</v>
      </c>
      <c r="E37" s="77" t="s">
        <v>34</v>
      </c>
      <c r="F37" s="85" t="s">
        <v>70</v>
      </c>
      <c r="G37" s="10"/>
      <c r="H37" s="10"/>
      <c r="I37" s="11"/>
      <c r="J37" s="86"/>
      <c r="K37" s="73">
        <f t="shared" si="7"/>
        <v>50000</v>
      </c>
      <c r="L37" s="73">
        <v>50000.0</v>
      </c>
      <c r="M37" s="86"/>
      <c r="N37" s="86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ht="15.75" customHeight="1">
      <c r="A38" s="82" t="s">
        <v>108</v>
      </c>
      <c r="B38" s="83" t="s">
        <v>109</v>
      </c>
      <c r="C38" s="84" t="s">
        <v>73</v>
      </c>
      <c r="D38" s="82" t="s">
        <v>25</v>
      </c>
      <c r="E38" s="77" t="s">
        <v>34</v>
      </c>
      <c r="F38" s="85" t="s">
        <v>91</v>
      </c>
      <c r="G38" s="10"/>
      <c r="H38" s="10"/>
      <c r="I38" s="11"/>
      <c r="J38" s="86"/>
      <c r="K38" s="73">
        <f t="shared" si="7"/>
        <v>35000</v>
      </c>
      <c r="L38" s="73">
        <v>35000.0</v>
      </c>
      <c r="M38" s="86"/>
      <c r="N38" s="86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ht="15.75" customHeight="1">
      <c r="A39" s="82" t="s">
        <v>110</v>
      </c>
      <c r="B39" s="83" t="s">
        <v>111</v>
      </c>
      <c r="C39" s="84" t="s">
        <v>73</v>
      </c>
      <c r="D39" s="82" t="s">
        <v>25</v>
      </c>
      <c r="E39" s="77" t="s">
        <v>34</v>
      </c>
      <c r="F39" s="85" t="s">
        <v>63</v>
      </c>
      <c r="G39" s="10"/>
      <c r="H39" s="10"/>
      <c r="I39" s="11"/>
      <c r="J39" s="86"/>
      <c r="K39" s="73">
        <f t="shared" si="7"/>
        <v>16000</v>
      </c>
      <c r="L39" s="73">
        <v>16000.0</v>
      </c>
      <c r="M39" s="86"/>
      <c r="N39" s="86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ht="15.75" customHeight="1">
      <c r="A40" s="82" t="s">
        <v>112</v>
      </c>
      <c r="B40" s="83" t="s">
        <v>113</v>
      </c>
      <c r="C40" s="84" t="s">
        <v>58</v>
      </c>
      <c r="D40" s="82" t="s">
        <v>25</v>
      </c>
      <c r="E40" s="77" t="s">
        <v>34</v>
      </c>
      <c r="F40" s="85" t="s">
        <v>91</v>
      </c>
      <c r="G40" s="10"/>
      <c r="H40" s="10"/>
      <c r="I40" s="11"/>
      <c r="J40" s="86"/>
      <c r="K40" s="73">
        <f t="shared" si="7"/>
        <v>50000</v>
      </c>
      <c r="L40" s="73">
        <v>50000.0</v>
      </c>
      <c r="M40" s="86"/>
      <c r="N40" s="86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ht="15.75" customHeight="1">
      <c r="A41" s="82" t="s">
        <v>114</v>
      </c>
      <c r="B41" s="83" t="s">
        <v>115</v>
      </c>
      <c r="C41" s="84" t="s">
        <v>116</v>
      </c>
      <c r="D41" s="82" t="s">
        <v>25</v>
      </c>
      <c r="E41" s="77" t="s">
        <v>34</v>
      </c>
      <c r="F41" s="85" t="s">
        <v>91</v>
      </c>
      <c r="G41" s="10"/>
      <c r="H41" s="10"/>
      <c r="I41" s="11"/>
      <c r="J41" s="86"/>
      <c r="K41" s="73">
        <f t="shared" si="7"/>
        <v>140000</v>
      </c>
      <c r="L41" s="73">
        <v>140000.0</v>
      </c>
      <c r="M41" s="86"/>
      <c r="N41" s="86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ht="15.75" customHeight="1">
      <c r="A42" s="82" t="s">
        <v>117</v>
      </c>
      <c r="B42" s="83" t="s">
        <v>118</v>
      </c>
      <c r="C42" s="84" t="s">
        <v>116</v>
      </c>
      <c r="D42" s="82" t="s">
        <v>25</v>
      </c>
      <c r="E42" s="77" t="s">
        <v>34</v>
      </c>
      <c r="F42" s="85" t="s">
        <v>91</v>
      </c>
      <c r="G42" s="10"/>
      <c r="H42" s="10"/>
      <c r="I42" s="11"/>
      <c r="J42" s="86"/>
      <c r="K42" s="73">
        <f t="shared" si="7"/>
        <v>20000</v>
      </c>
      <c r="L42" s="73">
        <v>20000.0</v>
      </c>
      <c r="M42" s="86"/>
      <c r="N42" s="86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ht="15.75" customHeight="1">
      <c r="A43" s="82" t="s">
        <v>119</v>
      </c>
      <c r="B43" s="83" t="s">
        <v>120</v>
      </c>
      <c r="C43" s="84" t="s">
        <v>116</v>
      </c>
      <c r="D43" s="82" t="s">
        <v>25</v>
      </c>
      <c r="E43" s="77" t="s">
        <v>34</v>
      </c>
      <c r="F43" s="85" t="s">
        <v>76</v>
      </c>
      <c r="G43" s="10"/>
      <c r="H43" s="10"/>
      <c r="I43" s="11"/>
      <c r="J43" s="86"/>
      <c r="K43" s="73">
        <f t="shared" si="7"/>
        <v>200000</v>
      </c>
      <c r="L43" s="73">
        <v>200000.0</v>
      </c>
      <c r="M43" s="86"/>
      <c r="N43" s="86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ht="15.75" customHeight="1">
      <c r="A44" s="82" t="s">
        <v>121</v>
      </c>
      <c r="B44" s="83" t="s">
        <v>122</v>
      </c>
      <c r="C44" s="84" t="s">
        <v>116</v>
      </c>
      <c r="D44" s="82" t="s">
        <v>25</v>
      </c>
      <c r="E44" s="77" t="s">
        <v>34</v>
      </c>
      <c r="F44" s="85" t="s">
        <v>76</v>
      </c>
      <c r="G44" s="10"/>
      <c r="H44" s="10"/>
      <c r="I44" s="11"/>
      <c r="J44" s="86"/>
      <c r="K44" s="73">
        <f t="shared" si="7"/>
        <v>90000</v>
      </c>
      <c r="L44" s="73">
        <v>90000.0</v>
      </c>
      <c r="M44" s="86"/>
      <c r="N44" s="86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ht="15.75" customHeight="1">
      <c r="A45" s="82" t="s">
        <v>123</v>
      </c>
      <c r="B45" s="83" t="s">
        <v>124</v>
      </c>
      <c r="C45" s="84" t="s">
        <v>116</v>
      </c>
      <c r="D45" s="82" t="s">
        <v>25</v>
      </c>
      <c r="E45" s="77" t="s">
        <v>34</v>
      </c>
      <c r="F45" s="85" t="s">
        <v>70</v>
      </c>
      <c r="G45" s="10"/>
      <c r="H45" s="10"/>
      <c r="I45" s="11"/>
      <c r="J45" s="86"/>
      <c r="K45" s="73">
        <f t="shared" si="7"/>
        <v>28000</v>
      </c>
      <c r="L45" s="73">
        <v>28000.0</v>
      </c>
      <c r="M45" s="86"/>
      <c r="N45" s="86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ht="15.75" customHeight="1">
      <c r="A46" s="82" t="s">
        <v>125</v>
      </c>
      <c r="B46" s="83" t="s">
        <v>126</v>
      </c>
      <c r="C46" s="84" t="s">
        <v>116</v>
      </c>
      <c r="D46" s="82" t="s">
        <v>25</v>
      </c>
      <c r="E46" s="77" t="s">
        <v>34</v>
      </c>
      <c r="F46" s="85" t="s">
        <v>70</v>
      </c>
      <c r="G46" s="10"/>
      <c r="H46" s="10"/>
      <c r="I46" s="11"/>
      <c r="J46" s="86"/>
      <c r="K46" s="73">
        <f t="shared" si="7"/>
        <v>20000</v>
      </c>
      <c r="L46" s="73">
        <v>20000.0</v>
      </c>
      <c r="M46" s="86"/>
      <c r="N46" s="86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ht="15.75" customHeight="1">
      <c r="A47" s="82" t="s">
        <v>127</v>
      </c>
      <c r="B47" s="83" t="s">
        <v>128</v>
      </c>
      <c r="C47" s="84" t="s">
        <v>116</v>
      </c>
      <c r="D47" s="82" t="s">
        <v>25</v>
      </c>
      <c r="E47" s="77" t="s">
        <v>34</v>
      </c>
      <c r="F47" s="85" t="s">
        <v>70</v>
      </c>
      <c r="G47" s="10"/>
      <c r="H47" s="10"/>
      <c r="I47" s="11"/>
      <c r="J47" s="86"/>
      <c r="K47" s="73">
        <f t="shared" si="7"/>
        <v>80000</v>
      </c>
      <c r="L47" s="73">
        <v>80000.0</v>
      </c>
      <c r="M47" s="86"/>
      <c r="N47" s="86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ht="15.75" customHeight="1">
      <c r="A48" s="82" t="s">
        <v>129</v>
      </c>
      <c r="B48" s="83" t="s">
        <v>130</v>
      </c>
      <c r="C48" s="84" t="s">
        <v>116</v>
      </c>
      <c r="D48" s="82" t="s">
        <v>25</v>
      </c>
      <c r="E48" s="77" t="s">
        <v>34</v>
      </c>
      <c r="F48" s="85" t="s">
        <v>70</v>
      </c>
      <c r="G48" s="10"/>
      <c r="H48" s="10"/>
      <c r="I48" s="11"/>
      <c r="J48" s="86"/>
      <c r="K48" s="73">
        <f t="shared" si="7"/>
        <v>20000</v>
      </c>
      <c r="L48" s="73">
        <v>20000.0</v>
      </c>
      <c r="M48" s="86"/>
      <c r="N48" s="86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ht="15.75" customHeight="1">
      <c r="A49" s="82" t="s">
        <v>131</v>
      </c>
      <c r="B49" s="83" t="s">
        <v>132</v>
      </c>
      <c r="C49" s="84" t="s">
        <v>116</v>
      </c>
      <c r="D49" s="82" t="s">
        <v>25</v>
      </c>
      <c r="E49" s="77" t="s">
        <v>34</v>
      </c>
      <c r="F49" s="85" t="s">
        <v>70</v>
      </c>
      <c r="G49" s="10"/>
      <c r="H49" s="10"/>
      <c r="I49" s="11"/>
      <c r="J49" s="86"/>
      <c r="K49" s="73">
        <f t="shared" si="7"/>
        <v>15000</v>
      </c>
      <c r="L49" s="73">
        <v>15000.0</v>
      </c>
      <c r="M49" s="86"/>
      <c r="N49" s="86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ht="15.75" customHeight="1">
      <c r="A50" s="82" t="s">
        <v>133</v>
      </c>
      <c r="B50" s="83" t="s">
        <v>134</v>
      </c>
      <c r="C50" s="84" t="s">
        <v>116</v>
      </c>
      <c r="D50" s="82" t="s">
        <v>25</v>
      </c>
      <c r="E50" s="77" t="s">
        <v>34</v>
      </c>
      <c r="F50" s="85" t="s">
        <v>76</v>
      </c>
      <c r="G50" s="10"/>
      <c r="H50" s="10"/>
      <c r="I50" s="11"/>
      <c r="J50" s="86"/>
      <c r="K50" s="73">
        <f t="shared" si="7"/>
        <v>211000</v>
      </c>
      <c r="L50" s="73">
        <v>211000.0</v>
      </c>
      <c r="M50" s="86"/>
      <c r="N50" s="86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ht="15.75" customHeight="1">
      <c r="A51" s="82" t="s">
        <v>135</v>
      </c>
      <c r="B51" s="83" t="s">
        <v>136</v>
      </c>
      <c r="C51" s="84" t="s">
        <v>137</v>
      </c>
      <c r="D51" s="82" t="s">
        <v>25</v>
      </c>
      <c r="E51" s="77" t="s">
        <v>34</v>
      </c>
      <c r="F51" s="85" t="s">
        <v>76</v>
      </c>
      <c r="G51" s="10"/>
      <c r="H51" s="10"/>
      <c r="I51" s="11"/>
      <c r="J51" s="86"/>
      <c r="K51" s="73">
        <f t="shared" si="7"/>
        <v>28615</v>
      </c>
      <c r="L51" s="73">
        <f>6000+10615+6000+6000</f>
        <v>28615</v>
      </c>
      <c r="M51" s="86"/>
      <c r="N51" s="86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ht="15.75" customHeight="1">
      <c r="A52" s="82" t="s">
        <v>138</v>
      </c>
      <c r="B52" s="88" t="s">
        <v>139</v>
      </c>
      <c r="C52" s="84" t="s">
        <v>140</v>
      </c>
      <c r="D52" s="82" t="s">
        <v>25</v>
      </c>
      <c r="E52" s="77" t="s">
        <v>34</v>
      </c>
      <c r="F52" s="85" t="s">
        <v>76</v>
      </c>
      <c r="G52" s="10"/>
      <c r="H52" s="10"/>
      <c r="I52" s="11"/>
      <c r="J52" s="86"/>
      <c r="K52" s="73">
        <f t="shared" si="7"/>
        <v>44000</v>
      </c>
      <c r="L52" s="73">
        <v>44000.0</v>
      </c>
      <c r="M52" s="86"/>
      <c r="N52" s="86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ht="15.75" customHeight="1">
      <c r="A53" s="82" t="s">
        <v>141</v>
      </c>
      <c r="B53" s="88" t="s">
        <v>142</v>
      </c>
      <c r="C53" s="84" t="s">
        <v>140</v>
      </c>
      <c r="D53" s="82" t="s">
        <v>25</v>
      </c>
      <c r="E53" s="77" t="s">
        <v>34</v>
      </c>
      <c r="F53" s="85" t="s">
        <v>76</v>
      </c>
      <c r="G53" s="10"/>
      <c r="H53" s="10"/>
      <c r="I53" s="11"/>
      <c r="J53" s="86"/>
      <c r="K53" s="73">
        <f t="shared" si="7"/>
        <v>11000</v>
      </c>
      <c r="L53" s="73">
        <v>11000.0</v>
      </c>
      <c r="M53" s="86"/>
      <c r="N53" s="86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ht="15.75" customHeight="1">
      <c r="A54" s="82" t="s">
        <v>143</v>
      </c>
      <c r="B54" s="89" t="s">
        <v>144</v>
      </c>
      <c r="C54" s="84" t="s">
        <v>94</v>
      </c>
      <c r="D54" s="82" t="s">
        <v>25</v>
      </c>
      <c r="E54" s="77" t="s">
        <v>34</v>
      </c>
      <c r="F54" s="85" t="s">
        <v>76</v>
      </c>
      <c r="G54" s="10"/>
      <c r="H54" s="10"/>
      <c r="I54" s="11"/>
      <c r="J54" s="86"/>
      <c r="K54" s="73">
        <f t="shared" si="7"/>
        <v>11000</v>
      </c>
      <c r="L54" s="73">
        <v>11000.0</v>
      </c>
      <c r="M54" s="86"/>
      <c r="N54" s="86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ht="15.75" customHeight="1">
      <c r="A55" s="90" t="s">
        <v>145</v>
      </c>
      <c r="B55" s="91" t="s">
        <v>146</v>
      </c>
      <c r="C55" s="92"/>
      <c r="D55" s="90"/>
      <c r="E55" s="93"/>
      <c r="F55" s="94"/>
      <c r="G55" s="10"/>
      <c r="H55" s="10"/>
      <c r="I55" s="11"/>
      <c r="J55" s="91"/>
      <c r="K55" s="95">
        <f t="shared" si="7"/>
        <v>2603400</v>
      </c>
      <c r="L55" s="95">
        <f>SUM(L56:L57)</f>
        <v>2603400</v>
      </c>
      <c r="M55" s="91"/>
      <c r="N55" s="91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82" t="s">
        <v>147</v>
      </c>
      <c r="B56" s="96" t="s">
        <v>148</v>
      </c>
      <c r="C56" s="97" t="s">
        <v>101</v>
      </c>
      <c r="D56" s="82" t="s">
        <v>25</v>
      </c>
      <c r="E56" s="77" t="s">
        <v>149</v>
      </c>
      <c r="F56" s="85" t="s">
        <v>150</v>
      </c>
      <c r="G56" s="10"/>
      <c r="H56" s="10"/>
      <c r="I56" s="11"/>
      <c r="J56" s="86"/>
      <c r="K56" s="73">
        <f t="shared" si="7"/>
        <v>1500000</v>
      </c>
      <c r="L56" s="98">
        <v>1500000.0</v>
      </c>
      <c r="M56" s="86"/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ht="15.75" customHeight="1">
      <c r="A57" s="82" t="s">
        <v>151</v>
      </c>
      <c r="B57" s="96" t="s">
        <v>152</v>
      </c>
      <c r="C57" s="97"/>
      <c r="D57" s="82"/>
      <c r="E57" s="77"/>
      <c r="F57" s="85"/>
      <c r="G57" s="10"/>
      <c r="H57" s="10"/>
      <c r="I57" s="11"/>
      <c r="J57" s="86"/>
      <c r="K57" s="73">
        <f t="shared" si="7"/>
        <v>1103400</v>
      </c>
      <c r="L57" s="98">
        <f>SUM(L58:L62)</f>
        <v>1103400</v>
      </c>
      <c r="M57" s="86"/>
      <c r="N57" s="86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ht="15.75" customHeight="1">
      <c r="A58" s="99" t="s">
        <v>153</v>
      </c>
      <c r="B58" s="100" t="s">
        <v>154</v>
      </c>
      <c r="C58" s="101" t="s">
        <v>73</v>
      </c>
      <c r="D58" s="99" t="s">
        <v>25</v>
      </c>
      <c r="E58" s="102" t="s">
        <v>34</v>
      </c>
      <c r="F58" s="103" t="s">
        <v>91</v>
      </c>
      <c r="G58" s="10"/>
      <c r="H58" s="10"/>
      <c r="I58" s="11"/>
      <c r="J58" s="104"/>
      <c r="K58" s="105">
        <f t="shared" si="7"/>
        <v>25000</v>
      </c>
      <c r="L58" s="106">
        <v>25000.0</v>
      </c>
      <c r="M58" s="104"/>
      <c r="N58" s="104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ht="15.75" customHeight="1">
      <c r="A59" s="99" t="s">
        <v>155</v>
      </c>
      <c r="B59" s="100" t="s">
        <v>156</v>
      </c>
      <c r="C59" s="101" t="s">
        <v>73</v>
      </c>
      <c r="D59" s="99" t="s">
        <v>25</v>
      </c>
      <c r="E59" s="102" t="s">
        <v>34</v>
      </c>
      <c r="F59" s="103" t="s">
        <v>91</v>
      </c>
      <c r="G59" s="10"/>
      <c r="H59" s="10"/>
      <c r="I59" s="11"/>
      <c r="J59" s="104"/>
      <c r="K59" s="105">
        <f t="shared" si="7"/>
        <v>40000</v>
      </c>
      <c r="L59" s="106">
        <v>40000.0</v>
      </c>
      <c r="M59" s="104"/>
      <c r="N59" s="104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ht="15.75" customHeight="1">
      <c r="A60" s="99" t="s">
        <v>157</v>
      </c>
      <c r="B60" s="100" t="s">
        <v>158</v>
      </c>
      <c r="C60" s="101" t="s">
        <v>73</v>
      </c>
      <c r="D60" s="99" t="s">
        <v>25</v>
      </c>
      <c r="E60" s="102" t="s">
        <v>34</v>
      </c>
      <c r="F60" s="103" t="s">
        <v>91</v>
      </c>
      <c r="G60" s="10"/>
      <c r="H60" s="10"/>
      <c r="I60" s="11"/>
      <c r="J60" s="104"/>
      <c r="K60" s="105">
        <f t="shared" si="7"/>
        <v>35000</v>
      </c>
      <c r="L60" s="106">
        <v>35000.0</v>
      </c>
      <c r="M60" s="104"/>
      <c r="N60" s="104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ht="15.75" customHeight="1">
      <c r="A61" s="99" t="s">
        <v>159</v>
      </c>
      <c r="B61" s="100" t="s">
        <v>160</v>
      </c>
      <c r="C61" s="101" t="s">
        <v>107</v>
      </c>
      <c r="D61" s="99" t="s">
        <v>25</v>
      </c>
      <c r="E61" s="102" t="s">
        <v>34</v>
      </c>
      <c r="F61" s="103" t="s">
        <v>91</v>
      </c>
      <c r="G61" s="10"/>
      <c r="H61" s="10"/>
      <c r="I61" s="11"/>
      <c r="J61" s="104"/>
      <c r="K61" s="105">
        <f t="shared" si="7"/>
        <v>331700</v>
      </c>
      <c r="L61" s="106">
        <v>331700.0</v>
      </c>
      <c r="M61" s="104"/>
      <c r="N61" s="104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ht="15.75" customHeight="1">
      <c r="A62" s="99" t="s">
        <v>161</v>
      </c>
      <c r="B62" s="100" t="s">
        <v>162</v>
      </c>
      <c r="C62" s="101" t="s">
        <v>163</v>
      </c>
      <c r="D62" s="99" t="s">
        <v>25</v>
      </c>
      <c r="E62" s="102" t="s">
        <v>34</v>
      </c>
      <c r="F62" s="103" t="s">
        <v>91</v>
      </c>
      <c r="G62" s="10"/>
      <c r="H62" s="10"/>
      <c r="I62" s="11"/>
      <c r="J62" s="104"/>
      <c r="K62" s="105">
        <f t="shared" si="7"/>
        <v>671700</v>
      </c>
      <c r="L62" s="106">
        <v>671700.0</v>
      </c>
      <c r="M62" s="104"/>
      <c r="N62" s="104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ht="15.75" customHeight="1">
      <c r="A63" s="90" t="s">
        <v>164</v>
      </c>
      <c r="B63" s="91" t="s">
        <v>165</v>
      </c>
      <c r="C63" s="92"/>
      <c r="D63" s="90"/>
      <c r="E63" s="108" t="s">
        <v>34</v>
      </c>
      <c r="F63" s="94"/>
      <c r="G63" s="10"/>
      <c r="H63" s="10"/>
      <c r="I63" s="11"/>
      <c r="J63" s="91"/>
      <c r="K63" s="95">
        <f t="shared" ref="K63:L63" si="8">SUM(K64:K67)</f>
        <v>485600</v>
      </c>
      <c r="L63" s="95">
        <f t="shared" si="8"/>
        <v>485600</v>
      </c>
      <c r="M63" s="91"/>
      <c r="N63" s="91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74" t="s">
        <v>166</v>
      </c>
      <c r="B64" s="83" t="s">
        <v>167</v>
      </c>
      <c r="C64" s="109" t="s">
        <v>73</v>
      </c>
      <c r="D64" s="74" t="s">
        <v>25</v>
      </c>
      <c r="E64" s="77" t="s">
        <v>34</v>
      </c>
      <c r="F64" s="78" t="s">
        <v>91</v>
      </c>
      <c r="G64" s="10"/>
      <c r="H64" s="10"/>
      <c r="I64" s="11"/>
      <c r="J64" s="86"/>
      <c r="K64" s="73">
        <f t="shared" ref="K64:K116" si="9">L64</f>
        <v>150000</v>
      </c>
      <c r="L64" s="73">
        <v>150000.0</v>
      </c>
      <c r="M64" s="86"/>
      <c r="N64" s="86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ht="15.75" customHeight="1">
      <c r="A65" s="62" t="s">
        <v>168</v>
      </c>
      <c r="B65" s="63" t="s">
        <v>169</v>
      </c>
      <c r="C65" s="64" t="s">
        <v>73</v>
      </c>
      <c r="D65" s="110" t="s">
        <v>25</v>
      </c>
      <c r="E65" s="71" t="s">
        <v>34</v>
      </c>
      <c r="F65" s="72" t="s">
        <v>63</v>
      </c>
      <c r="G65" s="10"/>
      <c r="H65" s="10"/>
      <c r="I65" s="11"/>
      <c r="J65" s="66"/>
      <c r="K65" s="67">
        <f t="shared" si="9"/>
        <v>30000</v>
      </c>
      <c r="L65" s="67">
        <v>30000.0</v>
      </c>
      <c r="M65" s="66"/>
      <c r="N65" s="66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5.75" customHeight="1">
      <c r="A66" s="62" t="s">
        <v>170</v>
      </c>
      <c r="B66" s="63" t="s">
        <v>171</v>
      </c>
      <c r="C66" s="64" t="s">
        <v>73</v>
      </c>
      <c r="D66" s="110" t="s">
        <v>25</v>
      </c>
      <c r="E66" s="71" t="s">
        <v>34</v>
      </c>
      <c r="F66" s="72" t="s">
        <v>63</v>
      </c>
      <c r="G66" s="10"/>
      <c r="H66" s="10"/>
      <c r="I66" s="11"/>
      <c r="J66" s="66"/>
      <c r="K66" s="67">
        <f t="shared" si="9"/>
        <v>195600</v>
      </c>
      <c r="L66" s="67">
        <f>150000+45600</f>
        <v>195600</v>
      </c>
      <c r="M66" s="66"/>
      <c r="N66" s="66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5.75" customHeight="1">
      <c r="A67" s="62" t="s">
        <v>172</v>
      </c>
      <c r="B67" s="63" t="s">
        <v>173</v>
      </c>
      <c r="C67" s="64" t="s">
        <v>73</v>
      </c>
      <c r="D67" s="110" t="s">
        <v>25</v>
      </c>
      <c r="E67" s="71" t="s">
        <v>34</v>
      </c>
      <c r="F67" s="72" t="s">
        <v>63</v>
      </c>
      <c r="G67" s="10"/>
      <c r="H67" s="10"/>
      <c r="I67" s="11"/>
      <c r="J67" s="66"/>
      <c r="K67" s="67">
        <f t="shared" si="9"/>
        <v>110000</v>
      </c>
      <c r="L67" s="67">
        <v>110000.0</v>
      </c>
      <c r="M67" s="66"/>
      <c r="N67" s="66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5.75" customHeight="1">
      <c r="A68" s="49" t="s">
        <v>174</v>
      </c>
      <c r="B68" s="50" t="s">
        <v>175</v>
      </c>
      <c r="C68" s="51"/>
      <c r="D68" s="49"/>
      <c r="E68" s="111"/>
      <c r="F68" s="53"/>
      <c r="G68" s="10"/>
      <c r="H68" s="10"/>
      <c r="I68" s="11"/>
      <c r="J68" s="50"/>
      <c r="K68" s="54">
        <f t="shared" si="9"/>
        <v>2081000</v>
      </c>
      <c r="L68" s="54">
        <f>L69</f>
        <v>2081000</v>
      </c>
      <c r="M68" s="50"/>
      <c r="N68" s="50"/>
    </row>
    <row r="69" ht="15.75" customHeight="1">
      <c r="A69" s="49" t="s">
        <v>176</v>
      </c>
      <c r="B69" s="112" t="s">
        <v>177</v>
      </c>
      <c r="C69" s="64" t="s">
        <v>58</v>
      </c>
      <c r="D69" s="62"/>
      <c r="E69" s="113"/>
      <c r="F69" s="72"/>
      <c r="G69" s="10"/>
      <c r="H69" s="10"/>
      <c r="I69" s="11"/>
      <c r="J69" s="66"/>
      <c r="K69" s="67">
        <f t="shared" si="9"/>
        <v>2081000</v>
      </c>
      <c r="L69" s="67">
        <f>SUM(L70:L72)</f>
        <v>2081000</v>
      </c>
      <c r="M69" s="66"/>
      <c r="N69" s="66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5.75" customHeight="1">
      <c r="A70" s="114" t="s">
        <v>178</v>
      </c>
      <c r="B70" s="115" t="s">
        <v>179</v>
      </c>
      <c r="C70" s="116" t="s">
        <v>58</v>
      </c>
      <c r="D70" s="114" t="s">
        <v>25</v>
      </c>
      <c r="E70" s="117" t="s">
        <v>34</v>
      </c>
      <c r="F70" s="118" t="s">
        <v>63</v>
      </c>
      <c r="G70" s="10"/>
      <c r="H70" s="10"/>
      <c r="I70" s="11"/>
      <c r="J70" s="119"/>
      <c r="K70" s="120">
        <f t="shared" si="9"/>
        <v>56000</v>
      </c>
      <c r="L70" s="120">
        <v>56000.0</v>
      </c>
      <c r="M70" s="119"/>
      <c r="N70" s="119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ht="15.75" customHeight="1">
      <c r="A71" s="114" t="s">
        <v>180</v>
      </c>
      <c r="B71" s="115" t="s">
        <v>181</v>
      </c>
      <c r="C71" s="116" t="s">
        <v>58</v>
      </c>
      <c r="D71" s="114" t="s">
        <v>25</v>
      </c>
      <c r="E71" s="117" t="s">
        <v>34</v>
      </c>
      <c r="F71" s="118" t="s">
        <v>182</v>
      </c>
      <c r="G71" s="10"/>
      <c r="H71" s="10"/>
      <c r="I71" s="11"/>
      <c r="J71" s="119"/>
      <c r="K71" s="120">
        <f t="shared" si="9"/>
        <v>525000</v>
      </c>
      <c r="L71" s="120">
        <v>525000.0</v>
      </c>
      <c r="M71" s="119"/>
      <c r="N71" s="119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ht="15.75" customHeight="1">
      <c r="A72" s="114" t="s">
        <v>183</v>
      </c>
      <c r="B72" s="115" t="s">
        <v>184</v>
      </c>
      <c r="C72" s="116" t="s">
        <v>185</v>
      </c>
      <c r="D72" s="114" t="s">
        <v>25</v>
      </c>
      <c r="E72" s="117" t="s">
        <v>149</v>
      </c>
      <c r="F72" s="118" t="s">
        <v>186</v>
      </c>
      <c r="G72" s="10"/>
      <c r="H72" s="10"/>
      <c r="I72" s="11"/>
      <c r="J72" s="119"/>
      <c r="K72" s="120">
        <f t="shared" si="9"/>
        <v>1500000</v>
      </c>
      <c r="L72" s="120">
        <v>1500000.0</v>
      </c>
      <c r="M72" s="119"/>
      <c r="N72" s="119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ht="15.75" customHeight="1">
      <c r="A73" s="49" t="s">
        <v>187</v>
      </c>
      <c r="B73" s="50" t="s">
        <v>188</v>
      </c>
      <c r="C73" s="51"/>
      <c r="D73" s="49"/>
      <c r="E73" s="111"/>
      <c r="F73" s="53"/>
      <c r="G73" s="10"/>
      <c r="H73" s="10"/>
      <c r="I73" s="11"/>
      <c r="J73" s="50"/>
      <c r="K73" s="54">
        <f t="shared" si="9"/>
        <v>3248834</v>
      </c>
      <c r="L73" s="54">
        <f>SUM(L74:L116)+L117+L124+L125+L126+L127</f>
        <v>3248834</v>
      </c>
      <c r="M73" s="50"/>
      <c r="N73" s="50"/>
    </row>
    <row r="74" ht="15.75" customHeight="1">
      <c r="A74" s="62" t="s">
        <v>189</v>
      </c>
      <c r="B74" s="63" t="s">
        <v>190</v>
      </c>
      <c r="C74" s="64" t="s">
        <v>116</v>
      </c>
      <c r="D74" s="62" t="s">
        <v>25</v>
      </c>
      <c r="E74" s="71" t="s">
        <v>34</v>
      </c>
      <c r="F74" s="72" t="s">
        <v>91</v>
      </c>
      <c r="G74" s="10"/>
      <c r="H74" s="10"/>
      <c r="I74" s="11"/>
      <c r="J74" s="66"/>
      <c r="K74" s="67">
        <f t="shared" si="9"/>
        <v>6000</v>
      </c>
      <c r="L74" s="67">
        <v>6000.0</v>
      </c>
      <c r="M74" s="66"/>
      <c r="N74" s="66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5.75" customHeight="1">
      <c r="A75" s="62" t="s">
        <v>191</v>
      </c>
      <c r="B75" s="63" t="s">
        <v>192</v>
      </c>
      <c r="C75" s="64" t="s">
        <v>116</v>
      </c>
      <c r="D75" s="62" t="s">
        <v>25</v>
      </c>
      <c r="E75" s="71" t="s">
        <v>34</v>
      </c>
      <c r="F75" s="72" t="s">
        <v>91</v>
      </c>
      <c r="G75" s="10"/>
      <c r="H75" s="10"/>
      <c r="I75" s="11"/>
      <c r="J75" s="66"/>
      <c r="K75" s="67">
        <f t="shared" si="9"/>
        <v>9000</v>
      </c>
      <c r="L75" s="67">
        <v>9000.0</v>
      </c>
      <c r="M75" s="66"/>
      <c r="N75" s="66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5.75" customHeight="1">
      <c r="A76" s="62" t="s">
        <v>193</v>
      </c>
      <c r="B76" s="63" t="s">
        <v>194</v>
      </c>
      <c r="C76" s="64" t="s">
        <v>116</v>
      </c>
      <c r="D76" s="62" t="s">
        <v>25</v>
      </c>
      <c r="E76" s="71" t="s">
        <v>34</v>
      </c>
      <c r="F76" s="72" t="s">
        <v>91</v>
      </c>
      <c r="G76" s="10"/>
      <c r="H76" s="10"/>
      <c r="I76" s="11"/>
      <c r="J76" s="66"/>
      <c r="K76" s="67">
        <f t="shared" si="9"/>
        <v>1500</v>
      </c>
      <c r="L76" s="67">
        <v>1500.0</v>
      </c>
      <c r="M76" s="66"/>
      <c r="N76" s="66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5.75" customHeight="1">
      <c r="A77" s="62" t="s">
        <v>195</v>
      </c>
      <c r="B77" s="63" t="s">
        <v>196</v>
      </c>
      <c r="C77" s="64" t="s">
        <v>116</v>
      </c>
      <c r="D77" s="62" t="s">
        <v>25</v>
      </c>
      <c r="E77" s="71" t="s">
        <v>34</v>
      </c>
      <c r="F77" s="72" t="s">
        <v>91</v>
      </c>
      <c r="G77" s="10"/>
      <c r="H77" s="10"/>
      <c r="I77" s="11"/>
      <c r="J77" s="66"/>
      <c r="K77" s="67">
        <f t="shared" si="9"/>
        <v>70000</v>
      </c>
      <c r="L77" s="67">
        <v>70000.0</v>
      </c>
      <c r="M77" s="66"/>
      <c r="N77" s="66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5.75" customHeight="1">
      <c r="A78" s="62" t="s">
        <v>197</v>
      </c>
      <c r="B78" s="122" t="s">
        <v>198</v>
      </c>
      <c r="C78" s="64" t="s">
        <v>199</v>
      </c>
      <c r="D78" s="62" t="s">
        <v>25</v>
      </c>
      <c r="E78" s="71" t="s">
        <v>34</v>
      </c>
      <c r="F78" s="72" t="s">
        <v>91</v>
      </c>
      <c r="G78" s="10"/>
      <c r="H78" s="10"/>
      <c r="I78" s="11"/>
      <c r="J78" s="66"/>
      <c r="K78" s="67">
        <f t="shared" si="9"/>
        <v>5000</v>
      </c>
      <c r="L78" s="67">
        <v>5000.0</v>
      </c>
      <c r="M78" s="66"/>
      <c r="N78" s="66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5.75" customHeight="1">
      <c r="A79" s="110" t="s">
        <v>200</v>
      </c>
      <c r="B79" s="123" t="s">
        <v>201</v>
      </c>
      <c r="C79" s="124" t="s">
        <v>199</v>
      </c>
      <c r="D79" s="110" t="s">
        <v>25</v>
      </c>
      <c r="E79" s="71" t="s">
        <v>34</v>
      </c>
      <c r="F79" s="125" t="s">
        <v>91</v>
      </c>
      <c r="G79" s="10"/>
      <c r="H79" s="10"/>
      <c r="I79" s="11"/>
      <c r="J79" s="126"/>
      <c r="K79" s="127">
        <f t="shared" si="9"/>
        <v>5000</v>
      </c>
      <c r="L79" s="127">
        <v>5000.0</v>
      </c>
      <c r="M79" s="126"/>
      <c r="N79" s="126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15.75" customHeight="1">
      <c r="A80" s="62" t="s">
        <v>202</v>
      </c>
      <c r="B80" s="63" t="s">
        <v>203</v>
      </c>
      <c r="C80" s="64" t="s">
        <v>94</v>
      </c>
      <c r="D80" s="62" t="s">
        <v>25</v>
      </c>
      <c r="E80" s="71" t="s">
        <v>34</v>
      </c>
      <c r="F80" s="72" t="s">
        <v>91</v>
      </c>
      <c r="G80" s="10"/>
      <c r="H80" s="10"/>
      <c r="I80" s="11"/>
      <c r="J80" s="66"/>
      <c r="K80" s="67">
        <f t="shared" si="9"/>
        <v>12000</v>
      </c>
      <c r="L80" s="67">
        <v>12000.0</v>
      </c>
      <c r="M80" s="66"/>
      <c r="N80" s="66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5.75" customHeight="1">
      <c r="A81" s="62" t="s">
        <v>204</v>
      </c>
      <c r="B81" s="63" t="s">
        <v>205</v>
      </c>
      <c r="C81" s="64" t="s">
        <v>94</v>
      </c>
      <c r="D81" s="62" t="s">
        <v>25</v>
      </c>
      <c r="E81" s="71" t="s">
        <v>34</v>
      </c>
      <c r="F81" s="72" t="s">
        <v>91</v>
      </c>
      <c r="G81" s="10"/>
      <c r="H81" s="10"/>
      <c r="I81" s="11"/>
      <c r="J81" s="66"/>
      <c r="K81" s="67">
        <f t="shared" si="9"/>
        <v>2500</v>
      </c>
      <c r="L81" s="67">
        <v>2500.0</v>
      </c>
      <c r="M81" s="66"/>
      <c r="N81" s="66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5.75" customHeight="1">
      <c r="A82" s="62" t="s">
        <v>206</v>
      </c>
      <c r="B82" s="63" t="s">
        <v>207</v>
      </c>
      <c r="C82" s="64" t="s">
        <v>94</v>
      </c>
      <c r="D82" s="62" t="s">
        <v>25</v>
      </c>
      <c r="E82" s="71" t="s">
        <v>34</v>
      </c>
      <c r="F82" s="72" t="s">
        <v>91</v>
      </c>
      <c r="G82" s="10"/>
      <c r="H82" s="10"/>
      <c r="I82" s="11"/>
      <c r="J82" s="66"/>
      <c r="K82" s="67">
        <f t="shared" si="9"/>
        <v>50000</v>
      </c>
      <c r="L82" s="67">
        <v>50000.0</v>
      </c>
      <c r="M82" s="66"/>
      <c r="N82" s="66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5.75" customHeight="1">
      <c r="A83" s="62" t="s">
        <v>208</v>
      </c>
      <c r="B83" s="63" t="s">
        <v>209</v>
      </c>
      <c r="C83" s="64" t="s">
        <v>94</v>
      </c>
      <c r="D83" s="62" t="s">
        <v>25</v>
      </c>
      <c r="E83" s="71" t="s">
        <v>34</v>
      </c>
      <c r="F83" s="72" t="s">
        <v>91</v>
      </c>
      <c r="G83" s="10"/>
      <c r="H83" s="10"/>
      <c r="I83" s="11"/>
      <c r="J83" s="66"/>
      <c r="K83" s="67">
        <f t="shared" si="9"/>
        <v>5000</v>
      </c>
      <c r="L83" s="67">
        <v>5000.0</v>
      </c>
      <c r="M83" s="66"/>
      <c r="N83" s="66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5.75" customHeight="1">
      <c r="A84" s="62" t="s">
        <v>210</v>
      </c>
      <c r="B84" s="63" t="s">
        <v>211</v>
      </c>
      <c r="C84" s="64" t="s">
        <v>94</v>
      </c>
      <c r="D84" s="62" t="s">
        <v>25</v>
      </c>
      <c r="E84" s="71" t="s">
        <v>34</v>
      </c>
      <c r="F84" s="72" t="s">
        <v>91</v>
      </c>
      <c r="G84" s="10"/>
      <c r="H84" s="10"/>
      <c r="I84" s="11"/>
      <c r="J84" s="66"/>
      <c r="K84" s="67">
        <f t="shared" si="9"/>
        <v>24000</v>
      </c>
      <c r="L84" s="67">
        <v>24000.0</v>
      </c>
      <c r="M84" s="66"/>
      <c r="N84" s="66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5.75" customHeight="1">
      <c r="A85" s="62" t="s">
        <v>212</v>
      </c>
      <c r="B85" s="63" t="s">
        <v>213</v>
      </c>
      <c r="C85" s="64" t="s">
        <v>94</v>
      </c>
      <c r="D85" s="62" t="s">
        <v>25</v>
      </c>
      <c r="E85" s="71" t="s">
        <v>34</v>
      </c>
      <c r="F85" s="72" t="s">
        <v>91</v>
      </c>
      <c r="G85" s="10"/>
      <c r="H85" s="10"/>
      <c r="I85" s="11"/>
      <c r="J85" s="66"/>
      <c r="K85" s="67">
        <f t="shared" si="9"/>
        <v>1000</v>
      </c>
      <c r="L85" s="67">
        <v>1000.0</v>
      </c>
      <c r="M85" s="66"/>
      <c r="N85" s="66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5.75" customHeight="1">
      <c r="A86" s="62" t="s">
        <v>214</v>
      </c>
      <c r="B86" s="63" t="s">
        <v>215</v>
      </c>
      <c r="C86" s="64" t="s">
        <v>94</v>
      </c>
      <c r="D86" s="62" t="s">
        <v>25</v>
      </c>
      <c r="E86" s="71" t="s">
        <v>34</v>
      </c>
      <c r="F86" s="72" t="s">
        <v>91</v>
      </c>
      <c r="G86" s="10"/>
      <c r="H86" s="10"/>
      <c r="I86" s="11"/>
      <c r="J86" s="66"/>
      <c r="K86" s="67">
        <f t="shared" si="9"/>
        <v>5000</v>
      </c>
      <c r="L86" s="67">
        <v>5000.0</v>
      </c>
      <c r="M86" s="66"/>
      <c r="N86" s="66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5.75" customHeight="1">
      <c r="A87" s="62" t="s">
        <v>216</v>
      </c>
      <c r="B87" s="63" t="s">
        <v>217</v>
      </c>
      <c r="C87" s="64" t="s">
        <v>94</v>
      </c>
      <c r="D87" s="62" t="s">
        <v>25</v>
      </c>
      <c r="E87" s="71" t="s">
        <v>34</v>
      </c>
      <c r="F87" s="72" t="s">
        <v>91</v>
      </c>
      <c r="G87" s="10"/>
      <c r="H87" s="10"/>
      <c r="I87" s="11"/>
      <c r="J87" s="66"/>
      <c r="K87" s="67">
        <f t="shared" si="9"/>
        <v>15000</v>
      </c>
      <c r="L87" s="67">
        <v>15000.0</v>
      </c>
      <c r="M87" s="66"/>
      <c r="N87" s="66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5.75" customHeight="1">
      <c r="A88" s="110" t="s">
        <v>218</v>
      </c>
      <c r="B88" s="63" t="s">
        <v>219</v>
      </c>
      <c r="C88" s="124" t="s">
        <v>73</v>
      </c>
      <c r="D88" s="110" t="s">
        <v>25</v>
      </c>
      <c r="E88" s="71" t="s">
        <v>34</v>
      </c>
      <c r="F88" s="125" t="s">
        <v>63</v>
      </c>
      <c r="G88" s="10"/>
      <c r="H88" s="10"/>
      <c r="I88" s="11"/>
      <c r="J88" s="126"/>
      <c r="K88" s="127">
        <f t="shared" si="9"/>
        <v>10000</v>
      </c>
      <c r="L88" s="127">
        <v>10000.0</v>
      </c>
      <c r="M88" s="66"/>
      <c r="N88" s="66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5.75" customHeight="1">
      <c r="A89" s="110" t="s">
        <v>220</v>
      </c>
      <c r="B89" s="129" t="s">
        <v>221</v>
      </c>
      <c r="C89" s="124" t="s">
        <v>73</v>
      </c>
      <c r="D89" s="110" t="s">
        <v>25</v>
      </c>
      <c r="E89" s="71" t="s">
        <v>34</v>
      </c>
      <c r="F89" s="125" t="s">
        <v>63</v>
      </c>
      <c r="G89" s="10"/>
      <c r="H89" s="10"/>
      <c r="I89" s="11"/>
      <c r="J89" s="126"/>
      <c r="K89" s="127">
        <f t="shared" si="9"/>
        <v>10000</v>
      </c>
      <c r="L89" s="127">
        <v>10000.0</v>
      </c>
      <c r="M89" s="66"/>
      <c r="N89" s="66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5.75" customHeight="1">
      <c r="A90" s="62" t="s">
        <v>222</v>
      </c>
      <c r="B90" s="63" t="s">
        <v>223</v>
      </c>
      <c r="C90" s="64" t="s">
        <v>73</v>
      </c>
      <c r="D90" s="62" t="s">
        <v>25</v>
      </c>
      <c r="E90" s="71" t="s">
        <v>34</v>
      </c>
      <c r="F90" s="72" t="s">
        <v>63</v>
      </c>
      <c r="G90" s="10"/>
      <c r="H90" s="10"/>
      <c r="I90" s="11"/>
      <c r="J90" s="66"/>
      <c r="K90" s="67">
        <f t="shared" si="9"/>
        <v>160000</v>
      </c>
      <c r="L90" s="67">
        <v>160000.0</v>
      </c>
      <c r="M90" s="66"/>
      <c r="N90" s="66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5.75" customHeight="1">
      <c r="A91" s="62" t="s">
        <v>224</v>
      </c>
      <c r="B91" s="63" t="s">
        <v>225</v>
      </c>
      <c r="C91" s="64" t="s">
        <v>73</v>
      </c>
      <c r="D91" s="62" t="s">
        <v>25</v>
      </c>
      <c r="E91" s="71" t="s">
        <v>34</v>
      </c>
      <c r="F91" s="72" t="s">
        <v>63</v>
      </c>
      <c r="G91" s="10"/>
      <c r="H91" s="10"/>
      <c r="I91" s="11"/>
      <c r="J91" s="66"/>
      <c r="K91" s="67">
        <f t="shared" si="9"/>
        <v>16000</v>
      </c>
      <c r="L91" s="67">
        <v>16000.0</v>
      </c>
      <c r="M91" s="66"/>
      <c r="N91" s="66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5.75" customHeight="1">
      <c r="A92" s="110" t="s">
        <v>226</v>
      </c>
      <c r="B92" s="122" t="s">
        <v>219</v>
      </c>
      <c r="C92" s="124" t="s">
        <v>73</v>
      </c>
      <c r="D92" s="110" t="s">
        <v>25</v>
      </c>
      <c r="E92" s="71" t="s">
        <v>34</v>
      </c>
      <c r="F92" s="125" t="s">
        <v>63</v>
      </c>
      <c r="G92" s="10"/>
      <c r="H92" s="10"/>
      <c r="I92" s="11"/>
      <c r="J92" s="126"/>
      <c r="K92" s="127">
        <f t="shared" si="9"/>
        <v>10000</v>
      </c>
      <c r="L92" s="127">
        <v>10000.0</v>
      </c>
      <c r="M92" s="66"/>
      <c r="N92" s="66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5.75" customHeight="1">
      <c r="A93" s="62" t="s">
        <v>227</v>
      </c>
      <c r="B93" s="122" t="s">
        <v>228</v>
      </c>
      <c r="C93" s="64" t="s">
        <v>73</v>
      </c>
      <c r="D93" s="62" t="s">
        <v>25</v>
      </c>
      <c r="E93" s="71" t="s">
        <v>34</v>
      </c>
      <c r="F93" s="72" t="s">
        <v>63</v>
      </c>
      <c r="G93" s="10"/>
      <c r="H93" s="10"/>
      <c r="I93" s="11"/>
      <c r="J93" s="66"/>
      <c r="K93" s="67">
        <f t="shared" si="9"/>
        <v>5000</v>
      </c>
      <c r="L93" s="67">
        <v>5000.0</v>
      </c>
      <c r="M93" s="66"/>
      <c r="N93" s="66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75" customHeight="1">
      <c r="A94" s="62" t="s">
        <v>229</v>
      </c>
      <c r="B94" s="122" t="s">
        <v>230</v>
      </c>
      <c r="C94" s="64" t="s">
        <v>73</v>
      </c>
      <c r="D94" s="62" t="s">
        <v>25</v>
      </c>
      <c r="E94" s="71" t="s">
        <v>34</v>
      </c>
      <c r="F94" s="72" t="s">
        <v>63</v>
      </c>
      <c r="G94" s="10"/>
      <c r="H94" s="10"/>
      <c r="I94" s="11"/>
      <c r="J94" s="66"/>
      <c r="K94" s="67">
        <f t="shared" si="9"/>
        <v>15000</v>
      </c>
      <c r="L94" s="67">
        <v>15000.0</v>
      </c>
      <c r="M94" s="66"/>
      <c r="N94" s="66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5.75" customHeight="1">
      <c r="A95" s="62" t="s">
        <v>231</v>
      </c>
      <c r="B95" s="130" t="s">
        <v>232</v>
      </c>
      <c r="C95" s="64" t="s">
        <v>73</v>
      </c>
      <c r="D95" s="62" t="s">
        <v>25</v>
      </c>
      <c r="E95" s="71" t="s">
        <v>34</v>
      </c>
      <c r="F95" s="72" t="s">
        <v>63</v>
      </c>
      <c r="G95" s="10"/>
      <c r="H95" s="10"/>
      <c r="I95" s="11"/>
      <c r="J95" s="66"/>
      <c r="K95" s="67">
        <f t="shared" si="9"/>
        <v>5000</v>
      </c>
      <c r="L95" s="67">
        <v>5000.0</v>
      </c>
      <c r="M95" s="66"/>
      <c r="N95" s="66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5.75" customHeight="1">
      <c r="A96" s="82" t="s">
        <v>233</v>
      </c>
      <c r="B96" s="131" t="s">
        <v>234</v>
      </c>
      <c r="C96" s="97" t="s">
        <v>73</v>
      </c>
      <c r="D96" s="82" t="s">
        <v>25</v>
      </c>
      <c r="E96" s="77" t="s">
        <v>34</v>
      </c>
      <c r="F96" s="85" t="s">
        <v>91</v>
      </c>
      <c r="G96" s="10"/>
      <c r="H96" s="10"/>
      <c r="I96" s="11"/>
      <c r="J96" s="86"/>
      <c r="K96" s="73">
        <f t="shared" si="9"/>
        <v>50000</v>
      </c>
      <c r="L96" s="73">
        <v>50000.0</v>
      </c>
      <c r="M96" s="86"/>
      <c r="N96" s="86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ht="15.75" customHeight="1">
      <c r="A97" s="74" t="s">
        <v>235</v>
      </c>
      <c r="B97" s="131" t="s">
        <v>236</v>
      </c>
      <c r="C97" s="109" t="s">
        <v>73</v>
      </c>
      <c r="D97" s="74" t="s">
        <v>25</v>
      </c>
      <c r="E97" s="77" t="s">
        <v>34</v>
      </c>
      <c r="F97" s="78" t="s">
        <v>91</v>
      </c>
      <c r="G97" s="10"/>
      <c r="H97" s="10"/>
      <c r="I97" s="11"/>
      <c r="J97" s="79"/>
      <c r="K97" s="80">
        <f t="shared" si="9"/>
        <v>50000</v>
      </c>
      <c r="L97" s="80">
        <v>50000.0</v>
      </c>
      <c r="M97" s="79"/>
      <c r="N97" s="79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ht="15.75" customHeight="1">
      <c r="A98" s="82" t="s">
        <v>237</v>
      </c>
      <c r="B98" s="131" t="s">
        <v>238</v>
      </c>
      <c r="C98" s="97" t="s">
        <v>73</v>
      </c>
      <c r="D98" s="82" t="s">
        <v>25</v>
      </c>
      <c r="E98" s="77" t="s">
        <v>34</v>
      </c>
      <c r="F98" s="85" t="s">
        <v>91</v>
      </c>
      <c r="G98" s="10"/>
      <c r="H98" s="10"/>
      <c r="I98" s="11"/>
      <c r="J98" s="86"/>
      <c r="K98" s="73">
        <f t="shared" si="9"/>
        <v>15000</v>
      </c>
      <c r="L98" s="73">
        <v>15000.0</v>
      </c>
      <c r="M98" s="86"/>
      <c r="N98" s="86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ht="15.75" customHeight="1">
      <c r="A99" s="74" t="s">
        <v>239</v>
      </c>
      <c r="B99" s="131" t="s">
        <v>240</v>
      </c>
      <c r="C99" s="97" t="s">
        <v>73</v>
      </c>
      <c r="D99" s="82" t="s">
        <v>25</v>
      </c>
      <c r="E99" s="77" t="s">
        <v>34</v>
      </c>
      <c r="F99" s="78" t="s">
        <v>91</v>
      </c>
      <c r="G99" s="10"/>
      <c r="H99" s="10"/>
      <c r="I99" s="11"/>
      <c r="J99" s="79"/>
      <c r="K99" s="80">
        <f t="shared" si="9"/>
        <v>50000</v>
      </c>
      <c r="L99" s="80">
        <v>50000.0</v>
      </c>
      <c r="M99" s="86"/>
      <c r="N99" s="86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ht="15.75" customHeight="1">
      <c r="A100" s="82" t="s">
        <v>241</v>
      </c>
      <c r="B100" s="131" t="s">
        <v>242</v>
      </c>
      <c r="C100" s="97" t="s">
        <v>73</v>
      </c>
      <c r="D100" s="82" t="s">
        <v>25</v>
      </c>
      <c r="E100" s="77" t="s">
        <v>34</v>
      </c>
      <c r="F100" s="85" t="s">
        <v>63</v>
      </c>
      <c r="G100" s="10"/>
      <c r="H100" s="10"/>
      <c r="I100" s="11"/>
      <c r="J100" s="86"/>
      <c r="K100" s="73">
        <f t="shared" si="9"/>
        <v>100000</v>
      </c>
      <c r="L100" s="73">
        <v>100000.0</v>
      </c>
      <c r="M100" s="86"/>
      <c r="N100" s="86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ht="15.75" customHeight="1">
      <c r="A101" s="74" t="s">
        <v>243</v>
      </c>
      <c r="B101" s="131" t="s">
        <v>244</v>
      </c>
      <c r="C101" s="109" t="s">
        <v>73</v>
      </c>
      <c r="D101" s="74" t="s">
        <v>25</v>
      </c>
      <c r="E101" s="77" t="s">
        <v>34</v>
      </c>
      <c r="F101" s="78" t="s">
        <v>63</v>
      </c>
      <c r="G101" s="10"/>
      <c r="H101" s="10"/>
      <c r="I101" s="11"/>
      <c r="J101" s="79"/>
      <c r="K101" s="80">
        <f t="shared" si="9"/>
        <v>80000</v>
      </c>
      <c r="L101" s="80">
        <v>80000.0</v>
      </c>
      <c r="M101" s="86"/>
      <c r="N101" s="86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ht="15.75" customHeight="1">
      <c r="A102" s="82" t="s">
        <v>245</v>
      </c>
      <c r="B102" s="131" t="s">
        <v>246</v>
      </c>
      <c r="C102" s="97" t="s">
        <v>73</v>
      </c>
      <c r="D102" s="82" t="s">
        <v>25</v>
      </c>
      <c r="E102" s="77" t="s">
        <v>34</v>
      </c>
      <c r="F102" s="85" t="s">
        <v>63</v>
      </c>
      <c r="G102" s="10"/>
      <c r="H102" s="10"/>
      <c r="I102" s="11"/>
      <c r="J102" s="86"/>
      <c r="K102" s="73">
        <f t="shared" si="9"/>
        <v>21000</v>
      </c>
      <c r="L102" s="73">
        <v>21000.0</v>
      </c>
      <c r="M102" s="86"/>
      <c r="N102" s="86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ht="15.75" customHeight="1">
      <c r="A103" s="62" t="s">
        <v>247</v>
      </c>
      <c r="B103" s="122" t="s">
        <v>248</v>
      </c>
      <c r="C103" s="64" t="s">
        <v>73</v>
      </c>
      <c r="D103" s="62" t="s">
        <v>25</v>
      </c>
      <c r="E103" s="71" t="s">
        <v>34</v>
      </c>
      <c r="F103" s="72" t="s">
        <v>63</v>
      </c>
      <c r="G103" s="10"/>
      <c r="H103" s="10"/>
      <c r="I103" s="11"/>
      <c r="J103" s="66"/>
      <c r="K103" s="67">
        <f t="shared" si="9"/>
        <v>45000</v>
      </c>
      <c r="L103" s="67">
        <v>45000.0</v>
      </c>
      <c r="M103" s="66"/>
      <c r="N103" s="66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5.75" customHeight="1">
      <c r="A104" s="62" t="s">
        <v>249</v>
      </c>
      <c r="B104" s="122" t="s">
        <v>250</v>
      </c>
      <c r="C104" s="64" t="s">
        <v>73</v>
      </c>
      <c r="D104" s="62" t="s">
        <v>25</v>
      </c>
      <c r="E104" s="71" t="s">
        <v>34</v>
      </c>
      <c r="F104" s="72" t="s">
        <v>63</v>
      </c>
      <c r="G104" s="10"/>
      <c r="H104" s="10"/>
      <c r="I104" s="11"/>
      <c r="J104" s="66"/>
      <c r="K104" s="67">
        <f t="shared" si="9"/>
        <v>1500</v>
      </c>
      <c r="L104" s="67">
        <v>1500.0</v>
      </c>
      <c r="M104" s="66"/>
      <c r="N104" s="66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5.75" customHeight="1">
      <c r="A105" s="82" t="s">
        <v>251</v>
      </c>
      <c r="B105" s="131" t="s">
        <v>252</v>
      </c>
      <c r="C105" s="97" t="s">
        <v>24</v>
      </c>
      <c r="D105" s="82" t="s">
        <v>25</v>
      </c>
      <c r="E105" s="77" t="s">
        <v>34</v>
      </c>
      <c r="F105" s="85" t="s">
        <v>63</v>
      </c>
      <c r="G105" s="10"/>
      <c r="H105" s="10"/>
      <c r="I105" s="11"/>
      <c r="J105" s="86"/>
      <c r="K105" s="73">
        <f t="shared" si="9"/>
        <v>80000</v>
      </c>
      <c r="L105" s="73">
        <v>80000.0</v>
      </c>
      <c r="M105" s="86"/>
      <c r="N105" s="86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ht="15.75" customHeight="1">
      <c r="A106" s="62" t="s">
        <v>253</v>
      </c>
      <c r="B106" s="122" t="s">
        <v>254</v>
      </c>
      <c r="C106" s="64" t="s">
        <v>255</v>
      </c>
      <c r="D106" s="62" t="s">
        <v>25</v>
      </c>
      <c r="E106" s="71" t="s">
        <v>34</v>
      </c>
      <c r="F106" s="72" t="s">
        <v>70</v>
      </c>
      <c r="G106" s="10"/>
      <c r="H106" s="10"/>
      <c r="I106" s="11"/>
      <c r="J106" s="66"/>
      <c r="K106" s="95">
        <f t="shared" si="9"/>
        <v>2000</v>
      </c>
      <c r="L106" s="95">
        <f>8000-6000</f>
        <v>2000</v>
      </c>
      <c r="M106" s="66"/>
      <c r="N106" s="66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5.75" customHeight="1">
      <c r="A107" s="62" t="s">
        <v>256</v>
      </c>
      <c r="B107" s="122" t="s">
        <v>257</v>
      </c>
      <c r="C107" s="64" t="s">
        <v>101</v>
      </c>
      <c r="D107" s="62" t="s">
        <v>25</v>
      </c>
      <c r="E107" s="71" t="s">
        <v>34</v>
      </c>
      <c r="F107" s="72" t="s">
        <v>48</v>
      </c>
      <c r="G107" s="10"/>
      <c r="H107" s="10"/>
      <c r="I107" s="11"/>
      <c r="J107" s="66"/>
      <c r="K107" s="67">
        <f t="shared" si="9"/>
        <v>20000</v>
      </c>
      <c r="L107" s="67">
        <v>20000.0</v>
      </c>
      <c r="M107" s="66"/>
      <c r="N107" s="66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5.75" customHeight="1">
      <c r="A108" s="62" t="s">
        <v>258</v>
      </c>
      <c r="B108" s="122" t="s">
        <v>259</v>
      </c>
      <c r="C108" s="64" t="s">
        <v>101</v>
      </c>
      <c r="D108" s="62" t="s">
        <v>25</v>
      </c>
      <c r="E108" s="71" t="s">
        <v>34</v>
      </c>
      <c r="F108" s="72" t="s">
        <v>48</v>
      </c>
      <c r="G108" s="10"/>
      <c r="H108" s="10"/>
      <c r="I108" s="11"/>
      <c r="J108" s="66"/>
      <c r="K108" s="67">
        <f t="shared" si="9"/>
        <v>40000</v>
      </c>
      <c r="L108" s="67">
        <v>40000.0</v>
      </c>
      <c r="M108" s="66"/>
      <c r="N108" s="66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5.75" customHeight="1">
      <c r="A109" s="62" t="s">
        <v>260</v>
      </c>
      <c r="B109" s="122" t="s">
        <v>261</v>
      </c>
      <c r="C109" s="64" t="s">
        <v>101</v>
      </c>
      <c r="D109" s="62" t="s">
        <v>25</v>
      </c>
      <c r="E109" s="71" t="s">
        <v>34</v>
      </c>
      <c r="F109" s="72" t="s">
        <v>48</v>
      </c>
      <c r="G109" s="10"/>
      <c r="H109" s="10"/>
      <c r="I109" s="11"/>
      <c r="J109" s="66"/>
      <c r="K109" s="67">
        <f t="shared" si="9"/>
        <v>9000</v>
      </c>
      <c r="L109" s="67">
        <v>9000.0</v>
      </c>
      <c r="M109" s="66"/>
      <c r="N109" s="66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5.75" customHeight="1">
      <c r="A110" s="62" t="s">
        <v>262</v>
      </c>
      <c r="B110" s="122" t="s">
        <v>263</v>
      </c>
      <c r="C110" s="64" t="s">
        <v>107</v>
      </c>
      <c r="D110" s="62" t="s">
        <v>25</v>
      </c>
      <c r="E110" s="71" t="s">
        <v>34</v>
      </c>
      <c r="F110" s="72" t="s">
        <v>48</v>
      </c>
      <c r="G110" s="10"/>
      <c r="H110" s="10"/>
      <c r="I110" s="11"/>
      <c r="J110" s="66"/>
      <c r="K110" s="67">
        <f t="shared" si="9"/>
        <v>75000</v>
      </c>
      <c r="L110" s="67">
        <v>75000.0</v>
      </c>
      <c r="M110" s="66"/>
      <c r="N110" s="66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5.75" customHeight="1">
      <c r="A111" s="62" t="s">
        <v>264</v>
      </c>
      <c r="B111" s="122" t="s">
        <v>265</v>
      </c>
      <c r="C111" s="64" t="s">
        <v>266</v>
      </c>
      <c r="D111" s="62" t="s">
        <v>25</v>
      </c>
      <c r="E111" s="71" t="s">
        <v>34</v>
      </c>
      <c r="F111" s="72" t="s">
        <v>48</v>
      </c>
      <c r="G111" s="10"/>
      <c r="H111" s="10"/>
      <c r="I111" s="11"/>
      <c r="J111" s="66"/>
      <c r="K111" s="73">
        <f t="shared" si="9"/>
        <v>50000</v>
      </c>
      <c r="L111" s="73">
        <f>30000+20000</f>
        <v>50000</v>
      </c>
      <c r="M111" s="66"/>
      <c r="N111" s="66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5.75" customHeight="1">
      <c r="A112" s="110" t="s">
        <v>267</v>
      </c>
      <c r="B112" s="129" t="s">
        <v>268</v>
      </c>
      <c r="C112" s="124" t="s">
        <v>107</v>
      </c>
      <c r="D112" s="110" t="s">
        <v>25</v>
      </c>
      <c r="E112" s="71" t="s">
        <v>34</v>
      </c>
      <c r="F112" s="125" t="s">
        <v>70</v>
      </c>
      <c r="G112" s="10"/>
      <c r="H112" s="10"/>
      <c r="I112" s="11"/>
      <c r="J112" s="126"/>
      <c r="K112" s="127">
        <f t="shared" si="9"/>
        <v>20000</v>
      </c>
      <c r="L112" s="127">
        <v>20000.0</v>
      </c>
      <c r="M112" s="66"/>
      <c r="N112" s="66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5.75" customHeight="1">
      <c r="A113" s="82" t="s">
        <v>269</v>
      </c>
      <c r="B113" s="132" t="s">
        <v>270</v>
      </c>
      <c r="C113" s="97" t="s">
        <v>107</v>
      </c>
      <c r="D113" s="82" t="s">
        <v>25</v>
      </c>
      <c r="E113" s="71" t="s">
        <v>34</v>
      </c>
      <c r="F113" s="85" t="s">
        <v>48</v>
      </c>
      <c r="G113" s="10"/>
      <c r="H113" s="10"/>
      <c r="I113" s="11"/>
      <c r="J113" s="86"/>
      <c r="K113" s="67">
        <f t="shared" si="9"/>
        <v>1000000</v>
      </c>
      <c r="L113" s="73">
        <v>1000000.0</v>
      </c>
      <c r="M113" s="86"/>
      <c r="N113" s="86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ht="15.75" customHeight="1">
      <c r="A114" s="62" t="s">
        <v>271</v>
      </c>
      <c r="B114" s="122" t="s">
        <v>272</v>
      </c>
      <c r="C114" s="64" t="s">
        <v>107</v>
      </c>
      <c r="D114" s="62" t="s">
        <v>25</v>
      </c>
      <c r="E114" s="71" t="s">
        <v>34</v>
      </c>
      <c r="F114" s="72" t="s">
        <v>70</v>
      </c>
      <c r="G114" s="10"/>
      <c r="H114" s="10"/>
      <c r="I114" s="11"/>
      <c r="J114" s="66"/>
      <c r="K114" s="67">
        <f t="shared" si="9"/>
        <v>135000</v>
      </c>
      <c r="L114" s="67">
        <v>135000.0</v>
      </c>
      <c r="M114" s="66"/>
      <c r="N114" s="66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5.75" customHeight="1">
      <c r="A115" s="62" t="s">
        <v>273</v>
      </c>
      <c r="B115" s="122" t="s">
        <v>274</v>
      </c>
      <c r="C115" s="64" t="s">
        <v>107</v>
      </c>
      <c r="D115" s="62" t="s">
        <v>25</v>
      </c>
      <c r="E115" s="71" t="s">
        <v>34</v>
      </c>
      <c r="F115" s="72" t="s">
        <v>275</v>
      </c>
      <c r="G115" s="10"/>
      <c r="H115" s="10"/>
      <c r="I115" s="11"/>
      <c r="J115" s="66"/>
      <c r="K115" s="67">
        <f t="shared" si="9"/>
        <v>500000</v>
      </c>
      <c r="L115" s="67">
        <v>500000.0</v>
      </c>
      <c r="M115" s="66"/>
      <c r="N115" s="66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5.75" customHeight="1">
      <c r="A116" s="62" t="s">
        <v>276</v>
      </c>
      <c r="B116" s="122" t="s">
        <v>277</v>
      </c>
      <c r="C116" s="64" t="s">
        <v>58</v>
      </c>
      <c r="D116" s="62" t="s">
        <v>25</v>
      </c>
      <c r="E116" s="71" t="s">
        <v>34</v>
      </c>
      <c r="F116" s="72" t="s">
        <v>275</v>
      </c>
      <c r="G116" s="10"/>
      <c r="H116" s="10"/>
      <c r="I116" s="11"/>
      <c r="J116" s="66"/>
      <c r="K116" s="67">
        <f t="shared" si="9"/>
        <v>50000</v>
      </c>
      <c r="L116" s="67">
        <v>50000.0</v>
      </c>
      <c r="M116" s="66"/>
      <c r="N116" s="66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5.75" customHeight="1">
      <c r="A117" s="62" t="s">
        <v>278</v>
      </c>
      <c r="B117" s="122" t="s">
        <v>279</v>
      </c>
      <c r="C117" s="64"/>
      <c r="D117" s="62"/>
      <c r="E117" s="71"/>
      <c r="F117" s="72"/>
      <c r="G117" s="10"/>
      <c r="H117" s="10"/>
      <c r="I117" s="11"/>
      <c r="J117" s="66"/>
      <c r="K117" s="67">
        <f t="shared" ref="K117:L117" si="10">SUM(K118:K123)</f>
        <v>178000</v>
      </c>
      <c r="L117" s="67">
        <f t="shared" si="10"/>
        <v>178000</v>
      </c>
      <c r="M117" s="66"/>
      <c r="N117" s="66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5.75" customHeight="1">
      <c r="A118" s="114" t="s">
        <v>280</v>
      </c>
      <c r="B118" s="133" t="s">
        <v>281</v>
      </c>
      <c r="C118" s="116" t="s">
        <v>107</v>
      </c>
      <c r="D118" s="114" t="s">
        <v>25</v>
      </c>
      <c r="E118" s="117" t="s">
        <v>34</v>
      </c>
      <c r="F118" s="118" t="s">
        <v>48</v>
      </c>
      <c r="G118" s="10"/>
      <c r="H118" s="10"/>
      <c r="I118" s="11"/>
      <c r="J118" s="119"/>
      <c r="K118" s="120">
        <f t="shared" ref="K118:K128" si="11">L118</f>
        <v>106000</v>
      </c>
      <c r="L118" s="120">
        <v>106000.0</v>
      </c>
      <c r="M118" s="119"/>
      <c r="N118" s="119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ht="15.75" customHeight="1">
      <c r="A119" s="114" t="s">
        <v>282</v>
      </c>
      <c r="B119" s="133" t="s">
        <v>283</v>
      </c>
      <c r="C119" s="116" t="s">
        <v>107</v>
      </c>
      <c r="D119" s="114" t="s">
        <v>25</v>
      </c>
      <c r="E119" s="117" t="s">
        <v>34</v>
      </c>
      <c r="F119" s="118" t="s">
        <v>48</v>
      </c>
      <c r="G119" s="10"/>
      <c r="H119" s="10"/>
      <c r="I119" s="11"/>
      <c r="J119" s="119"/>
      <c r="K119" s="120">
        <f t="shared" si="11"/>
        <v>24000</v>
      </c>
      <c r="L119" s="120">
        <v>24000.0</v>
      </c>
      <c r="M119" s="119"/>
      <c r="N119" s="119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ht="15.75" customHeight="1">
      <c r="A120" s="114" t="s">
        <v>284</v>
      </c>
      <c r="B120" s="133" t="s">
        <v>285</v>
      </c>
      <c r="C120" s="116" t="s">
        <v>107</v>
      </c>
      <c r="D120" s="114" t="s">
        <v>25</v>
      </c>
      <c r="E120" s="117" t="s">
        <v>34</v>
      </c>
      <c r="F120" s="118" t="s">
        <v>48</v>
      </c>
      <c r="G120" s="10"/>
      <c r="H120" s="10"/>
      <c r="I120" s="11"/>
      <c r="J120" s="119"/>
      <c r="K120" s="120">
        <f t="shared" si="11"/>
        <v>24000</v>
      </c>
      <c r="L120" s="120">
        <v>24000.0</v>
      </c>
      <c r="M120" s="119"/>
      <c r="N120" s="119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ht="15.75" customHeight="1">
      <c r="A121" s="114" t="s">
        <v>286</v>
      </c>
      <c r="B121" s="133" t="s">
        <v>287</v>
      </c>
      <c r="C121" s="116" t="s">
        <v>107</v>
      </c>
      <c r="D121" s="114" t="s">
        <v>25</v>
      </c>
      <c r="E121" s="117" t="s">
        <v>34</v>
      </c>
      <c r="F121" s="118" t="s">
        <v>48</v>
      </c>
      <c r="G121" s="10"/>
      <c r="H121" s="10"/>
      <c r="I121" s="11"/>
      <c r="J121" s="119"/>
      <c r="K121" s="120">
        <f t="shared" si="11"/>
        <v>12000</v>
      </c>
      <c r="L121" s="120">
        <v>12000.0</v>
      </c>
      <c r="M121" s="119"/>
      <c r="N121" s="119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ht="15.75" customHeight="1">
      <c r="A122" s="114" t="s">
        <v>288</v>
      </c>
      <c r="B122" s="134" t="s">
        <v>289</v>
      </c>
      <c r="C122" s="116" t="s">
        <v>107</v>
      </c>
      <c r="D122" s="114" t="s">
        <v>25</v>
      </c>
      <c r="E122" s="117" t="s">
        <v>34</v>
      </c>
      <c r="F122" s="118" t="s">
        <v>48</v>
      </c>
      <c r="G122" s="10"/>
      <c r="H122" s="10"/>
      <c r="I122" s="11"/>
      <c r="J122" s="119"/>
      <c r="K122" s="120">
        <f t="shared" si="11"/>
        <v>10000</v>
      </c>
      <c r="L122" s="120">
        <v>10000.0</v>
      </c>
      <c r="M122" s="119"/>
      <c r="N122" s="119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ht="15.75" customHeight="1">
      <c r="A123" s="114" t="s">
        <v>290</v>
      </c>
      <c r="B123" s="133" t="s">
        <v>291</v>
      </c>
      <c r="C123" s="116" t="s">
        <v>107</v>
      </c>
      <c r="D123" s="114" t="s">
        <v>25</v>
      </c>
      <c r="E123" s="117" t="s">
        <v>34</v>
      </c>
      <c r="F123" s="118" t="s">
        <v>48</v>
      </c>
      <c r="G123" s="10"/>
      <c r="H123" s="10"/>
      <c r="I123" s="11"/>
      <c r="J123" s="119"/>
      <c r="K123" s="120">
        <f t="shared" si="11"/>
        <v>2000</v>
      </c>
      <c r="L123" s="120">
        <v>2000.0</v>
      </c>
      <c r="M123" s="119"/>
      <c r="N123" s="119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ht="15.75" customHeight="1">
      <c r="A124" s="62" t="s">
        <v>292</v>
      </c>
      <c r="B124" s="63" t="s">
        <v>293</v>
      </c>
      <c r="C124" s="64" t="s">
        <v>294</v>
      </c>
      <c r="D124" s="62" t="s">
        <v>25</v>
      </c>
      <c r="E124" s="71" t="s">
        <v>34</v>
      </c>
      <c r="F124" s="72" t="s">
        <v>48</v>
      </c>
      <c r="G124" s="10"/>
      <c r="H124" s="10"/>
      <c r="I124" s="11"/>
      <c r="J124" s="66"/>
      <c r="K124" s="67">
        <f t="shared" si="11"/>
        <v>20000</v>
      </c>
      <c r="L124" s="67">
        <v>20000.0</v>
      </c>
      <c r="M124" s="66"/>
      <c r="N124" s="66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5.75" customHeight="1">
      <c r="A125" s="62" t="s">
        <v>295</v>
      </c>
      <c r="B125" s="63" t="s">
        <v>296</v>
      </c>
      <c r="C125" s="64" t="s">
        <v>297</v>
      </c>
      <c r="D125" s="62" t="s">
        <v>25</v>
      </c>
      <c r="E125" s="71" t="s">
        <v>34</v>
      </c>
      <c r="F125" s="72" t="s">
        <v>48</v>
      </c>
      <c r="G125" s="10"/>
      <c r="H125" s="10"/>
      <c r="I125" s="11"/>
      <c r="J125" s="66"/>
      <c r="K125" s="67">
        <f t="shared" si="11"/>
        <v>200000</v>
      </c>
      <c r="L125" s="67">
        <v>200000.0</v>
      </c>
      <c r="M125" s="66"/>
      <c r="N125" s="66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5.75" customHeight="1">
      <c r="A126" s="62" t="s">
        <v>298</v>
      </c>
      <c r="B126" s="83" t="s">
        <v>299</v>
      </c>
      <c r="C126" s="84" t="s">
        <v>140</v>
      </c>
      <c r="D126" s="82" t="s">
        <v>25</v>
      </c>
      <c r="E126" s="77" t="s">
        <v>34</v>
      </c>
      <c r="F126" s="85" t="s">
        <v>76</v>
      </c>
      <c r="G126" s="10"/>
      <c r="H126" s="10"/>
      <c r="I126" s="11"/>
      <c r="J126" s="86"/>
      <c r="K126" s="73">
        <f t="shared" si="11"/>
        <v>6000</v>
      </c>
      <c r="L126" s="73">
        <v>6000.0</v>
      </c>
      <c r="M126" s="86"/>
      <c r="N126" s="86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ht="15.75" customHeight="1">
      <c r="A127" s="62" t="s">
        <v>300</v>
      </c>
      <c r="B127" s="135" t="s">
        <v>301</v>
      </c>
      <c r="C127" s="64" t="s">
        <v>94</v>
      </c>
      <c r="D127" s="62" t="s">
        <v>25</v>
      </c>
      <c r="E127" s="71" t="s">
        <v>34</v>
      </c>
      <c r="F127" s="72" t="s">
        <v>76</v>
      </c>
      <c r="G127" s="10"/>
      <c r="H127" s="10"/>
      <c r="I127" s="11"/>
      <c r="J127" s="66"/>
      <c r="K127" s="67">
        <f t="shared" si="11"/>
        <v>9334</v>
      </c>
      <c r="L127" s="67">
        <v>9334.0</v>
      </c>
      <c r="M127" s="66"/>
      <c r="N127" s="66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5.75" customHeight="1">
      <c r="A128" s="20" t="s">
        <v>302</v>
      </c>
      <c r="B128" s="136" t="s">
        <v>303</v>
      </c>
      <c r="C128" s="137" t="s">
        <v>24</v>
      </c>
      <c r="D128" s="138" t="s">
        <v>25</v>
      </c>
      <c r="E128" s="139" t="s">
        <v>26</v>
      </c>
      <c r="F128" s="140" t="s">
        <v>48</v>
      </c>
      <c r="G128" s="10"/>
      <c r="H128" s="10"/>
      <c r="I128" s="11"/>
      <c r="J128" s="138"/>
      <c r="K128" s="141">
        <f t="shared" si="11"/>
        <v>6200000</v>
      </c>
      <c r="L128" s="141">
        <v>6200000.0</v>
      </c>
      <c r="M128" s="142"/>
      <c r="N128" s="142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 ht="15.75" customHeight="1">
      <c r="A129" s="144" t="s">
        <v>304</v>
      </c>
      <c r="B129" s="45" t="s">
        <v>305</v>
      </c>
      <c r="C129" s="46"/>
      <c r="D129" s="46"/>
      <c r="E129" s="47"/>
      <c r="F129" s="48"/>
      <c r="G129" s="10"/>
      <c r="H129" s="10"/>
      <c r="I129" s="11"/>
      <c r="J129" s="46" t="s">
        <v>21</v>
      </c>
      <c r="K129" s="46">
        <f t="shared" ref="K129:L129" si="12">K130</f>
        <v>52454000</v>
      </c>
      <c r="L129" s="46">
        <f t="shared" si="12"/>
        <v>52454000</v>
      </c>
      <c r="M129" s="37"/>
      <c r="N129" s="37"/>
    </row>
    <row r="130" ht="15.75" customHeight="1">
      <c r="A130" s="49" t="s">
        <v>306</v>
      </c>
      <c r="B130" s="50" t="s">
        <v>307</v>
      </c>
      <c r="C130" s="51"/>
      <c r="D130" s="49"/>
      <c r="E130" s="111"/>
      <c r="F130" s="53"/>
      <c r="G130" s="10"/>
      <c r="H130" s="10"/>
      <c r="I130" s="11"/>
      <c r="J130" s="50"/>
      <c r="K130" s="54">
        <f t="shared" ref="K130:L130" si="13">SUM(K131:K133)</f>
        <v>52454000</v>
      </c>
      <c r="L130" s="54">
        <f t="shared" si="13"/>
        <v>52454000</v>
      </c>
      <c r="M130" s="50"/>
      <c r="N130" s="50"/>
    </row>
    <row r="131" ht="15.75" customHeight="1">
      <c r="A131" s="62" t="s">
        <v>308</v>
      </c>
      <c r="B131" s="112" t="s">
        <v>309</v>
      </c>
      <c r="C131" s="64" t="s">
        <v>310</v>
      </c>
      <c r="D131" s="62" t="s">
        <v>25</v>
      </c>
      <c r="E131" s="145" t="s">
        <v>311</v>
      </c>
      <c r="F131" s="72" t="s">
        <v>48</v>
      </c>
      <c r="G131" s="10"/>
      <c r="H131" s="10"/>
      <c r="I131" s="11"/>
      <c r="J131" s="66"/>
      <c r="K131" s="67">
        <f t="shared" ref="K131:K133" si="14">L131</f>
        <v>2024000</v>
      </c>
      <c r="L131" s="67">
        <v>2024000.0</v>
      </c>
      <c r="M131" s="66"/>
      <c r="N131" s="66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5.75" customHeight="1">
      <c r="A132" s="62" t="s">
        <v>312</v>
      </c>
      <c r="B132" s="112" t="s">
        <v>313</v>
      </c>
      <c r="C132" s="64" t="s">
        <v>314</v>
      </c>
      <c r="D132" s="62" t="s">
        <v>25</v>
      </c>
      <c r="E132" s="145" t="s">
        <v>311</v>
      </c>
      <c r="F132" s="72" t="s">
        <v>48</v>
      </c>
      <c r="G132" s="10"/>
      <c r="H132" s="10"/>
      <c r="I132" s="11"/>
      <c r="J132" s="66"/>
      <c r="K132" s="67">
        <f t="shared" si="14"/>
        <v>50030000</v>
      </c>
      <c r="L132" s="67">
        <v>5.003E7</v>
      </c>
      <c r="M132" s="66"/>
      <c r="N132" s="66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5.75" customHeight="1">
      <c r="A133" s="62" t="s">
        <v>315</v>
      </c>
      <c r="B133" s="112" t="s">
        <v>316</v>
      </c>
      <c r="C133" s="64" t="s">
        <v>107</v>
      </c>
      <c r="D133" s="62" t="s">
        <v>25</v>
      </c>
      <c r="E133" s="52" t="s">
        <v>34</v>
      </c>
      <c r="F133" s="72" t="s">
        <v>48</v>
      </c>
      <c r="G133" s="10"/>
      <c r="H133" s="10"/>
      <c r="I133" s="11"/>
      <c r="J133" s="66"/>
      <c r="K133" s="67">
        <f t="shared" si="14"/>
        <v>400000</v>
      </c>
      <c r="L133" s="67">
        <v>400000.0</v>
      </c>
      <c r="M133" s="66"/>
      <c r="N133" s="66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5.75" customHeight="1">
      <c r="A134" s="146" t="s">
        <v>317</v>
      </c>
      <c r="B134" s="45" t="s">
        <v>318</v>
      </c>
      <c r="C134" s="46"/>
      <c r="D134" s="46"/>
      <c r="E134" s="47"/>
      <c r="F134" s="48"/>
      <c r="G134" s="10"/>
      <c r="H134" s="10"/>
      <c r="I134" s="11"/>
      <c r="J134" s="46" t="s">
        <v>21</v>
      </c>
      <c r="K134" s="46">
        <f t="shared" ref="K134:L134" si="15">K135+K136</f>
        <v>6200000</v>
      </c>
      <c r="L134" s="46">
        <f t="shared" si="15"/>
        <v>6200000</v>
      </c>
      <c r="M134" s="37"/>
      <c r="N134" s="37"/>
    </row>
    <row r="135" ht="15.75" customHeight="1">
      <c r="A135" s="49" t="s">
        <v>319</v>
      </c>
      <c r="B135" s="50" t="s">
        <v>320</v>
      </c>
      <c r="C135" s="51" t="s">
        <v>321</v>
      </c>
      <c r="D135" s="49" t="s">
        <v>25</v>
      </c>
      <c r="E135" s="147" t="s">
        <v>311</v>
      </c>
      <c r="F135" s="53" t="s">
        <v>48</v>
      </c>
      <c r="G135" s="10"/>
      <c r="H135" s="10"/>
      <c r="I135" s="11"/>
      <c r="J135" s="50"/>
      <c r="K135" s="54">
        <f>L135</f>
        <v>2700000</v>
      </c>
      <c r="L135" s="54">
        <v>2700000.0</v>
      </c>
      <c r="M135" s="50"/>
      <c r="N135" s="50"/>
    </row>
    <row r="136" ht="15.75" customHeight="1">
      <c r="A136" s="49" t="s">
        <v>322</v>
      </c>
      <c r="B136" s="50" t="s">
        <v>323</v>
      </c>
      <c r="C136" s="51"/>
      <c r="D136" s="49"/>
      <c r="E136" s="147"/>
      <c r="F136" s="53"/>
      <c r="G136" s="10"/>
      <c r="H136" s="10"/>
      <c r="I136" s="11"/>
      <c r="J136" s="50"/>
      <c r="K136" s="54">
        <f t="shared" ref="K136:L136" si="16">SUM(K137:K138)</f>
        <v>3500000</v>
      </c>
      <c r="L136" s="54">
        <f t="shared" si="16"/>
        <v>3500000</v>
      </c>
      <c r="M136" s="50"/>
      <c r="N136" s="50"/>
    </row>
    <row r="137" ht="15.75" customHeight="1">
      <c r="A137" s="62" t="s">
        <v>324</v>
      </c>
      <c r="B137" s="112" t="s">
        <v>325</v>
      </c>
      <c r="C137" s="64" t="s">
        <v>116</v>
      </c>
      <c r="D137" s="62" t="s">
        <v>326</v>
      </c>
      <c r="E137" s="71" t="s">
        <v>149</v>
      </c>
      <c r="F137" s="72" t="s">
        <v>327</v>
      </c>
      <c r="G137" s="10"/>
      <c r="H137" s="10"/>
      <c r="I137" s="11"/>
      <c r="J137" s="66"/>
      <c r="K137" s="67">
        <f t="shared" ref="K137:K138" si="17">L137</f>
        <v>3000000</v>
      </c>
      <c r="L137" s="67">
        <v>3000000.0</v>
      </c>
      <c r="M137" s="66"/>
      <c r="N137" s="66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5.75" customHeight="1">
      <c r="A138" s="62" t="s">
        <v>328</v>
      </c>
      <c r="B138" s="112" t="s">
        <v>329</v>
      </c>
      <c r="C138" s="64" t="s">
        <v>24</v>
      </c>
      <c r="D138" s="62" t="s">
        <v>25</v>
      </c>
      <c r="E138" s="71" t="s">
        <v>34</v>
      </c>
      <c r="F138" s="72" t="s">
        <v>330</v>
      </c>
      <c r="G138" s="10"/>
      <c r="H138" s="10"/>
      <c r="I138" s="11"/>
      <c r="J138" s="66"/>
      <c r="K138" s="67">
        <f t="shared" si="17"/>
        <v>500000</v>
      </c>
      <c r="L138" s="67">
        <v>500000.0</v>
      </c>
      <c r="M138" s="66"/>
      <c r="N138" s="66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5.75" customHeight="1">
      <c r="A139" s="146" t="s">
        <v>331</v>
      </c>
      <c r="B139" s="45" t="s">
        <v>332</v>
      </c>
      <c r="C139" s="46"/>
      <c r="D139" s="46"/>
      <c r="E139" s="47"/>
      <c r="F139" s="48"/>
      <c r="G139" s="10"/>
      <c r="H139" s="10"/>
      <c r="I139" s="11"/>
      <c r="J139" s="46" t="s">
        <v>21</v>
      </c>
      <c r="K139" s="148">
        <f t="shared" ref="K139:L139" si="18">K140+K153</f>
        <v>53000000</v>
      </c>
      <c r="L139" s="148">
        <f t="shared" si="18"/>
        <v>53000000</v>
      </c>
      <c r="M139" s="37"/>
      <c r="N139" s="37"/>
    </row>
    <row r="140" ht="15.75" customHeight="1">
      <c r="A140" s="56" t="s">
        <v>333</v>
      </c>
      <c r="B140" s="149" t="s">
        <v>334</v>
      </c>
      <c r="C140" s="150"/>
      <c r="D140" s="49"/>
      <c r="E140" s="111"/>
      <c r="F140" s="53"/>
      <c r="G140" s="10"/>
      <c r="H140" s="10"/>
      <c r="I140" s="11"/>
      <c r="J140" s="50"/>
      <c r="K140" s="151">
        <f t="shared" ref="K140:K152" si="19">L140</f>
        <v>47160000</v>
      </c>
      <c r="L140" s="151">
        <f>SUM(L141:L152)</f>
        <v>47160000</v>
      </c>
      <c r="M140" s="50"/>
      <c r="N140" s="50"/>
    </row>
    <row r="141" ht="15.75" customHeight="1">
      <c r="A141" s="49" t="s">
        <v>335</v>
      </c>
      <c r="B141" s="50" t="s">
        <v>336</v>
      </c>
      <c r="C141" s="51" t="s">
        <v>163</v>
      </c>
      <c r="D141" s="49" t="s">
        <v>25</v>
      </c>
      <c r="E141" s="52" t="s">
        <v>37</v>
      </c>
      <c r="F141" s="43" t="s">
        <v>63</v>
      </c>
      <c r="G141" s="10"/>
      <c r="H141" s="10"/>
      <c r="I141" s="11"/>
      <c r="J141" s="50"/>
      <c r="K141" s="54">
        <f t="shared" si="19"/>
        <v>5000000</v>
      </c>
      <c r="L141" s="54">
        <v>5000000.0</v>
      </c>
      <c r="M141" s="50"/>
      <c r="N141" s="50"/>
    </row>
    <row r="142" ht="15.75" customHeight="1">
      <c r="A142" s="49" t="s">
        <v>337</v>
      </c>
      <c r="B142" s="91" t="s">
        <v>338</v>
      </c>
      <c r="C142" s="92" t="s">
        <v>163</v>
      </c>
      <c r="D142" s="90" t="s">
        <v>25</v>
      </c>
      <c r="E142" s="152" t="s">
        <v>149</v>
      </c>
      <c r="F142" s="153" t="s">
        <v>182</v>
      </c>
      <c r="G142" s="10"/>
      <c r="H142" s="10"/>
      <c r="I142" s="11"/>
      <c r="J142" s="91"/>
      <c r="K142" s="95">
        <f t="shared" si="19"/>
        <v>3000000</v>
      </c>
      <c r="L142" s="95">
        <v>3000000.0</v>
      </c>
      <c r="M142" s="91"/>
      <c r="N142" s="91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49" t="s">
        <v>339</v>
      </c>
      <c r="B143" s="91" t="s">
        <v>340</v>
      </c>
      <c r="C143" s="92" t="s">
        <v>163</v>
      </c>
      <c r="D143" s="90" t="s">
        <v>25</v>
      </c>
      <c r="E143" s="52" t="s">
        <v>34</v>
      </c>
      <c r="F143" s="153" t="s">
        <v>182</v>
      </c>
      <c r="G143" s="10"/>
      <c r="H143" s="10"/>
      <c r="I143" s="11"/>
      <c r="J143" s="91"/>
      <c r="K143" s="95">
        <f t="shared" si="19"/>
        <v>1000000</v>
      </c>
      <c r="L143" s="95">
        <v>1000000.0</v>
      </c>
      <c r="M143" s="91"/>
      <c r="N143" s="91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49" t="s">
        <v>341</v>
      </c>
      <c r="B144" s="91" t="s">
        <v>342</v>
      </c>
      <c r="C144" s="92" t="s">
        <v>199</v>
      </c>
      <c r="D144" s="90" t="s">
        <v>25</v>
      </c>
      <c r="E144" s="152" t="s">
        <v>149</v>
      </c>
      <c r="F144" s="153" t="s">
        <v>41</v>
      </c>
      <c r="G144" s="10"/>
      <c r="H144" s="10"/>
      <c r="I144" s="11"/>
      <c r="J144" s="91"/>
      <c r="K144" s="95">
        <f t="shared" si="19"/>
        <v>10000000</v>
      </c>
      <c r="L144" s="95">
        <v>1.0E7</v>
      </c>
      <c r="M144" s="91"/>
      <c r="N144" s="91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9" t="s">
        <v>343</v>
      </c>
      <c r="B145" s="154" t="s">
        <v>344</v>
      </c>
      <c r="C145" s="41" t="s">
        <v>94</v>
      </c>
      <c r="D145" s="39" t="s">
        <v>25</v>
      </c>
      <c r="E145" s="52" t="s">
        <v>34</v>
      </c>
      <c r="F145" s="43" t="s">
        <v>70</v>
      </c>
      <c r="G145" s="10"/>
      <c r="H145" s="10"/>
      <c r="I145" s="11"/>
      <c r="J145" s="40"/>
      <c r="K145" s="44">
        <f t="shared" si="19"/>
        <v>300000</v>
      </c>
      <c r="L145" s="44">
        <v>300000.0</v>
      </c>
      <c r="M145" s="40"/>
      <c r="N145" s="40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</row>
    <row r="146" ht="15.75" customHeight="1">
      <c r="A146" s="49" t="s">
        <v>345</v>
      </c>
      <c r="B146" s="50" t="s">
        <v>346</v>
      </c>
      <c r="C146" s="51" t="s">
        <v>73</v>
      </c>
      <c r="D146" s="49" t="s">
        <v>25</v>
      </c>
      <c r="E146" s="156" t="s">
        <v>347</v>
      </c>
      <c r="F146" s="43" t="s">
        <v>66</v>
      </c>
      <c r="G146" s="10"/>
      <c r="H146" s="10"/>
      <c r="I146" s="11"/>
      <c r="J146" s="50"/>
      <c r="K146" s="54">
        <f t="shared" si="19"/>
        <v>500000</v>
      </c>
      <c r="L146" s="54">
        <v>500000.0</v>
      </c>
      <c r="M146" s="50"/>
      <c r="N146" s="50"/>
    </row>
    <row r="147" ht="15.75" customHeight="1">
      <c r="A147" s="49" t="s">
        <v>348</v>
      </c>
      <c r="B147" s="50" t="s">
        <v>349</v>
      </c>
      <c r="C147" s="51" t="s">
        <v>163</v>
      </c>
      <c r="D147" s="49" t="s">
        <v>25</v>
      </c>
      <c r="E147" s="52" t="s">
        <v>37</v>
      </c>
      <c r="F147" s="43" t="s">
        <v>41</v>
      </c>
      <c r="G147" s="10"/>
      <c r="H147" s="10"/>
      <c r="I147" s="11"/>
      <c r="J147" s="50"/>
      <c r="K147" s="54">
        <f t="shared" si="19"/>
        <v>5000000</v>
      </c>
      <c r="L147" s="54">
        <v>5000000.0</v>
      </c>
      <c r="M147" s="50"/>
      <c r="N147" s="50"/>
    </row>
    <row r="148" ht="15.75" customHeight="1">
      <c r="A148" s="49" t="s">
        <v>350</v>
      </c>
      <c r="B148" s="50" t="s">
        <v>351</v>
      </c>
      <c r="C148" s="51" t="s">
        <v>163</v>
      </c>
      <c r="D148" s="49" t="s">
        <v>25</v>
      </c>
      <c r="E148" s="52" t="s">
        <v>37</v>
      </c>
      <c r="F148" s="43" t="s">
        <v>41</v>
      </c>
      <c r="G148" s="10"/>
      <c r="H148" s="10"/>
      <c r="I148" s="11"/>
      <c r="J148" s="50"/>
      <c r="K148" s="54">
        <f t="shared" si="19"/>
        <v>6000000</v>
      </c>
      <c r="L148" s="54">
        <v>6000000.0</v>
      </c>
      <c r="M148" s="50"/>
      <c r="N148" s="50"/>
    </row>
    <row r="149" ht="15.75" customHeight="1">
      <c r="A149" s="49" t="s">
        <v>352</v>
      </c>
      <c r="B149" s="50" t="s">
        <v>353</v>
      </c>
      <c r="C149" s="51" t="s">
        <v>163</v>
      </c>
      <c r="D149" s="49" t="s">
        <v>25</v>
      </c>
      <c r="E149" s="52" t="s">
        <v>37</v>
      </c>
      <c r="F149" s="43" t="s">
        <v>41</v>
      </c>
      <c r="G149" s="10"/>
      <c r="H149" s="10"/>
      <c r="I149" s="11"/>
      <c r="J149" s="50"/>
      <c r="K149" s="54">
        <f t="shared" si="19"/>
        <v>6000000</v>
      </c>
      <c r="L149" s="54">
        <v>6000000.0</v>
      </c>
      <c r="M149" s="50"/>
      <c r="N149" s="50"/>
    </row>
    <row r="150" ht="15.75" customHeight="1">
      <c r="A150" s="49" t="s">
        <v>354</v>
      </c>
      <c r="B150" s="50" t="s">
        <v>355</v>
      </c>
      <c r="C150" s="51" t="s">
        <v>73</v>
      </c>
      <c r="D150" s="49" t="s">
        <v>25</v>
      </c>
      <c r="E150" s="147" t="s">
        <v>149</v>
      </c>
      <c r="F150" s="43" t="s">
        <v>66</v>
      </c>
      <c r="G150" s="10"/>
      <c r="H150" s="10"/>
      <c r="I150" s="11"/>
      <c r="J150" s="50"/>
      <c r="K150" s="54">
        <f t="shared" si="19"/>
        <v>8000000</v>
      </c>
      <c r="L150" s="54">
        <v>8000000.0</v>
      </c>
      <c r="M150" s="50"/>
      <c r="N150" s="50"/>
    </row>
    <row r="151" ht="15.75" customHeight="1">
      <c r="A151" s="39" t="s">
        <v>356</v>
      </c>
      <c r="B151" s="157" t="s">
        <v>357</v>
      </c>
      <c r="C151" s="41" t="s">
        <v>163</v>
      </c>
      <c r="D151" s="39" t="s">
        <v>25</v>
      </c>
      <c r="E151" s="158" t="s">
        <v>347</v>
      </c>
      <c r="F151" s="43" t="s">
        <v>76</v>
      </c>
      <c r="G151" s="10"/>
      <c r="H151" s="10"/>
      <c r="I151" s="11"/>
      <c r="J151" s="40"/>
      <c r="K151" s="44">
        <f t="shared" si="19"/>
        <v>360000</v>
      </c>
      <c r="L151" s="44">
        <v>360000.0</v>
      </c>
      <c r="M151" s="50"/>
      <c r="N151" s="50"/>
    </row>
    <row r="152" ht="15.75" customHeight="1">
      <c r="A152" s="49" t="s">
        <v>358</v>
      </c>
      <c r="B152" s="157" t="s">
        <v>359</v>
      </c>
      <c r="C152" s="41" t="s">
        <v>58</v>
      </c>
      <c r="D152" s="39" t="s">
        <v>25</v>
      </c>
      <c r="E152" s="158" t="s">
        <v>149</v>
      </c>
      <c r="F152" s="43" t="s">
        <v>275</v>
      </c>
      <c r="G152" s="10"/>
      <c r="H152" s="10"/>
      <c r="I152" s="11"/>
      <c r="J152" s="40"/>
      <c r="K152" s="44">
        <f t="shared" si="19"/>
        <v>2000000</v>
      </c>
      <c r="L152" s="44">
        <v>2000000.0</v>
      </c>
      <c r="M152" s="50"/>
      <c r="N152" s="50"/>
    </row>
    <row r="153" ht="15.75" customHeight="1">
      <c r="A153" s="56" t="s">
        <v>360</v>
      </c>
      <c r="B153" s="149" t="s">
        <v>361</v>
      </c>
      <c r="C153" s="58"/>
      <c r="D153" s="58"/>
      <c r="E153" s="59"/>
      <c r="F153" s="159"/>
      <c r="G153" s="10"/>
      <c r="H153" s="10"/>
      <c r="I153" s="11"/>
      <c r="J153" s="50"/>
      <c r="K153" s="58">
        <f t="shared" ref="K153:L153" si="20">SUM(K154:K161)</f>
        <v>5840000</v>
      </c>
      <c r="L153" s="58">
        <f t="shared" si="20"/>
        <v>5840000</v>
      </c>
      <c r="M153" s="50"/>
      <c r="N153" s="50"/>
    </row>
    <row r="154" ht="15.75" customHeight="1">
      <c r="A154" s="49" t="s">
        <v>362</v>
      </c>
      <c r="B154" s="50" t="s">
        <v>363</v>
      </c>
      <c r="C154" s="51" t="s">
        <v>294</v>
      </c>
      <c r="D154" s="49" t="s">
        <v>25</v>
      </c>
      <c r="E154" s="52" t="s">
        <v>34</v>
      </c>
      <c r="F154" s="159" t="s">
        <v>48</v>
      </c>
      <c r="G154" s="10"/>
      <c r="H154" s="10"/>
      <c r="I154" s="11"/>
      <c r="J154" s="50"/>
      <c r="K154" s="54">
        <f t="shared" ref="K154:K161" si="21">L154</f>
        <v>200000</v>
      </c>
      <c r="L154" s="54">
        <v>200000.0</v>
      </c>
      <c r="M154" s="50"/>
      <c r="N154" s="50"/>
    </row>
    <row r="155" ht="15.75" customHeight="1">
      <c r="A155" s="49" t="s">
        <v>364</v>
      </c>
      <c r="B155" s="50" t="s">
        <v>365</v>
      </c>
      <c r="C155" s="51" t="s">
        <v>199</v>
      </c>
      <c r="D155" s="49" t="s">
        <v>25</v>
      </c>
      <c r="E155" s="52" t="s">
        <v>149</v>
      </c>
      <c r="F155" s="159" t="s">
        <v>76</v>
      </c>
      <c r="G155" s="10"/>
      <c r="H155" s="10"/>
      <c r="I155" s="11"/>
      <c r="J155" s="50"/>
      <c r="K155" s="54">
        <f t="shared" si="21"/>
        <v>3000000</v>
      </c>
      <c r="L155" s="54">
        <v>3000000.0</v>
      </c>
      <c r="M155" s="50"/>
      <c r="N155" s="50"/>
    </row>
    <row r="156" ht="15.75" customHeight="1">
      <c r="A156" s="49" t="s">
        <v>366</v>
      </c>
      <c r="B156" s="50" t="s">
        <v>367</v>
      </c>
      <c r="C156" s="51" t="s">
        <v>199</v>
      </c>
      <c r="D156" s="49" t="s">
        <v>25</v>
      </c>
      <c r="E156" s="52" t="s">
        <v>34</v>
      </c>
      <c r="F156" s="159" t="s">
        <v>275</v>
      </c>
      <c r="G156" s="10"/>
      <c r="H156" s="10"/>
      <c r="I156" s="11"/>
      <c r="J156" s="50"/>
      <c r="K156" s="54">
        <f t="shared" si="21"/>
        <v>340000</v>
      </c>
      <c r="L156" s="54">
        <v>340000.0</v>
      </c>
      <c r="M156" s="50"/>
      <c r="N156" s="50"/>
    </row>
    <row r="157" ht="15.75" customHeight="1">
      <c r="A157" s="49" t="s">
        <v>368</v>
      </c>
      <c r="B157" s="50" t="s">
        <v>369</v>
      </c>
      <c r="C157" s="51" t="s">
        <v>199</v>
      </c>
      <c r="D157" s="49" t="s">
        <v>25</v>
      </c>
      <c r="E157" s="52" t="s">
        <v>34</v>
      </c>
      <c r="F157" s="159" t="s">
        <v>70</v>
      </c>
      <c r="G157" s="10"/>
      <c r="H157" s="10"/>
      <c r="I157" s="11"/>
      <c r="J157" s="50"/>
      <c r="K157" s="54">
        <f t="shared" si="21"/>
        <v>100000</v>
      </c>
      <c r="L157" s="54">
        <v>100000.0</v>
      </c>
      <c r="M157" s="50"/>
      <c r="N157" s="50"/>
    </row>
    <row r="158" ht="15.75" customHeight="1">
      <c r="A158" s="49" t="s">
        <v>370</v>
      </c>
      <c r="B158" s="50" t="s">
        <v>371</v>
      </c>
      <c r="C158" s="51" t="s">
        <v>58</v>
      </c>
      <c r="D158" s="49" t="s">
        <v>25</v>
      </c>
      <c r="E158" s="52" t="s">
        <v>34</v>
      </c>
      <c r="F158" s="159" t="s">
        <v>63</v>
      </c>
      <c r="G158" s="10"/>
      <c r="H158" s="10"/>
      <c r="I158" s="11"/>
      <c r="J158" s="50"/>
      <c r="K158" s="54">
        <f t="shared" si="21"/>
        <v>650000</v>
      </c>
      <c r="L158" s="54">
        <v>650000.0</v>
      </c>
      <c r="M158" s="50"/>
      <c r="N158" s="50"/>
    </row>
    <row r="159" ht="15.75" customHeight="1">
      <c r="A159" s="90" t="s">
        <v>372</v>
      </c>
      <c r="B159" s="91" t="s">
        <v>373</v>
      </c>
      <c r="C159" s="92" t="s">
        <v>73</v>
      </c>
      <c r="D159" s="90" t="s">
        <v>25</v>
      </c>
      <c r="E159" s="108" t="s">
        <v>34</v>
      </c>
      <c r="F159" s="160" t="s">
        <v>70</v>
      </c>
      <c r="G159" s="10"/>
      <c r="H159" s="10"/>
      <c r="I159" s="11"/>
      <c r="J159" s="91"/>
      <c r="K159" s="95">
        <f t="shared" si="21"/>
        <v>1100000</v>
      </c>
      <c r="L159" s="95">
        <f>500000+600000</f>
        <v>1100000</v>
      </c>
      <c r="M159" s="91"/>
      <c r="N159" s="91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9" t="s">
        <v>374</v>
      </c>
      <c r="B160" s="157" t="s">
        <v>375</v>
      </c>
      <c r="C160" s="41" t="s">
        <v>73</v>
      </c>
      <c r="D160" s="39" t="s">
        <v>25</v>
      </c>
      <c r="E160" s="52" t="s">
        <v>34</v>
      </c>
      <c r="F160" s="159" t="s">
        <v>63</v>
      </c>
      <c r="G160" s="10"/>
      <c r="H160" s="10"/>
      <c r="I160" s="11"/>
      <c r="J160" s="40"/>
      <c r="K160" s="44">
        <f t="shared" si="21"/>
        <v>250000</v>
      </c>
      <c r="L160" s="44">
        <v>250000.0</v>
      </c>
      <c r="M160" s="40"/>
      <c r="N160" s="40"/>
    </row>
    <row r="161" ht="15.75" customHeight="1">
      <c r="A161" s="49" t="s">
        <v>376</v>
      </c>
      <c r="B161" s="50" t="s">
        <v>377</v>
      </c>
      <c r="C161" s="51" t="s">
        <v>101</v>
      </c>
      <c r="D161" s="49" t="s">
        <v>25</v>
      </c>
      <c r="E161" s="52" t="s">
        <v>34</v>
      </c>
      <c r="F161" s="53" t="s">
        <v>70</v>
      </c>
      <c r="G161" s="10"/>
      <c r="H161" s="10"/>
      <c r="I161" s="11"/>
      <c r="J161" s="50"/>
      <c r="K161" s="54">
        <f t="shared" si="21"/>
        <v>200000</v>
      </c>
      <c r="L161" s="54">
        <v>200000.0</v>
      </c>
      <c r="M161" s="50"/>
      <c r="N161" s="50"/>
    </row>
    <row r="162" ht="15.75" customHeight="1">
      <c r="A162" s="146" t="s">
        <v>378</v>
      </c>
      <c r="B162" s="45" t="s">
        <v>379</v>
      </c>
      <c r="C162" s="46"/>
      <c r="D162" s="46"/>
      <c r="E162" s="47"/>
      <c r="F162" s="48"/>
      <c r="G162" s="10"/>
      <c r="H162" s="10"/>
      <c r="I162" s="11"/>
      <c r="J162" s="46" t="s">
        <v>21</v>
      </c>
      <c r="K162" s="46">
        <f t="shared" ref="K162:L162" si="22">K163+K167+K168</f>
        <v>104368000</v>
      </c>
      <c r="L162" s="46">
        <f t="shared" si="22"/>
        <v>94368000</v>
      </c>
      <c r="M162" s="37"/>
      <c r="N162" s="37"/>
    </row>
    <row r="163" ht="15.75" customHeight="1">
      <c r="A163" s="49" t="s">
        <v>380</v>
      </c>
      <c r="B163" s="50" t="s">
        <v>381</v>
      </c>
      <c r="C163" s="51"/>
      <c r="D163" s="49"/>
      <c r="E163" s="52"/>
      <c r="F163" s="53"/>
      <c r="G163" s="10"/>
      <c r="H163" s="10"/>
      <c r="I163" s="11"/>
      <c r="J163" s="50"/>
      <c r="K163" s="161">
        <f t="shared" ref="K163:K167" si="23">L163</f>
        <v>12432000</v>
      </c>
      <c r="L163" s="54">
        <f>SUM(L164:L166)</f>
        <v>12432000</v>
      </c>
      <c r="M163" s="50"/>
      <c r="N163" s="50"/>
      <c r="O163" s="162"/>
    </row>
    <row r="164" ht="15.75" customHeight="1">
      <c r="A164" s="62" t="s">
        <v>382</v>
      </c>
      <c r="B164" s="112" t="s">
        <v>383</v>
      </c>
      <c r="C164" s="64" t="s">
        <v>107</v>
      </c>
      <c r="D164" s="62" t="s">
        <v>25</v>
      </c>
      <c r="E164" s="71" t="s">
        <v>37</v>
      </c>
      <c r="F164" s="72" t="s">
        <v>275</v>
      </c>
      <c r="G164" s="10"/>
      <c r="H164" s="10"/>
      <c r="I164" s="11"/>
      <c r="J164" s="66"/>
      <c r="K164" s="163">
        <f t="shared" si="23"/>
        <v>6546000</v>
      </c>
      <c r="L164" s="67">
        <v>6546000.0</v>
      </c>
      <c r="M164" s="66"/>
      <c r="N164" s="66"/>
      <c r="O164" s="164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5.75" customHeight="1">
      <c r="A165" s="62" t="s">
        <v>384</v>
      </c>
      <c r="B165" s="112" t="s">
        <v>385</v>
      </c>
      <c r="C165" s="64" t="s">
        <v>386</v>
      </c>
      <c r="D165" s="62" t="s">
        <v>25</v>
      </c>
      <c r="E165" s="71" t="s">
        <v>149</v>
      </c>
      <c r="F165" s="72" t="s">
        <v>275</v>
      </c>
      <c r="G165" s="10"/>
      <c r="H165" s="10"/>
      <c r="I165" s="11"/>
      <c r="J165" s="66"/>
      <c r="K165" s="163">
        <f t="shared" si="23"/>
        <v>5533000</v>
      </c>
      <c r="L165" s="67">
        <v>5533000.0</v>
      </c>
      <c r="M165" s="66"/>
      <c r="N165" s="66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5.75" customHeight="1">
      <c r="A166" s="62" t="s">
        <v>387</v>
      </c>
      <c r="B166" s="112" t="s">
        <v>388</v>
      </c>
      <c r="C166" s="64" t="s">
        <v>199</v>
      </c>
      <c r="D166" s="62" t="s">
        <v>25</v>
      </c>
      <c r="E166" s="71" t="s">
        <v>34</v>
      </c>
      <c r="F166" s="72" t="s">
        <v>275</v>
      </c>
      <c r="G166" s="10"/>
      <c r="H166" s="10"/>
      <c r="I166" s="11"/>
      <c r="J166" s="66"/>
      <c r="K166" s="163">
        <f t="shared" si="23"/>
        <v>353000</v>
      </c>
      <c r="L166" s="67">
        <v>353000.0</v>
      </c>
      <c r="M166" s="66"/>
      <c r="N166" s="66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5.75" customHeight="1">
      <c r="A167" s="39" t="s">
        <v>389</v>
      </c>
      <c r="B167" s="40" t="s">
        <v>390</v>
      </c>
      <c r="C167" s="165" t="s">
        <v>391</v>
      </c>
      <c r="D167" s="39" t="s">
        <v>25</v>
      </c>
      <c r="E167" s="52" t="s">
        <v>149</v>
      </c>
      <c r="F167" s="43" t="s">
        <v>70</v>
      </c>
      <c r="G167" s="10"/>
      <c r="H167" s="10"/>
      <c r="I167" s="11"/>
      <c r="J167" s="40"/>
      <c r="K167" s="166">
        <f t="shared" si="23"/>
        <v>55432000</v>
      </c>
      <c r="L167" s="44">
        <v>5.5432E7</v>
      </c>
      <c r="M167" s="40"/>
      <c r="N167" s="40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</row>
    <row r="168" ht="15.75" customHeight="1">
      <c r="A168" s="49" t="s">
        <v>392</v>
      </c>
      <c r="B168" s="55" t="s">
        <v>393</v>
      </c>
      <c r="C168" s="51"/>
      <c r="D168" s="49"/>
      <c r="E168" s="111"/>
      <c r="F168" s="53"/>
      <c r="G168" s="10"/>
      <c r="H168" s="10"/>
      <c r="I168" s="11"/>
      <c r="J168" s="50"/>
      <c r="K168" s="54">
        <f>SUM(K169:K175)</f>
        <v>36504000</v>
      </c>
      <c r="L168" s="54">
        <f>SUM(L169:L171)+SUM(L174:L175)</f>
        <v>26504000</v>
      </c>
      <c r="M168" s="50"/>
      <c r="N168" s="50"/>
    </row>
    <row r="169" ht="15.75" customHeight="1">
      <c r="A169" s="62" t="s">
        <v>394</v>
      </c>
      <c r="B169" s="112" t="s">
        <v>395</v>
      </c>
      <c r="C169" s="64" t="s">
        <v>107</v>
      </c>
      <c r="D169" s="62" t="s">
        <v>25</v>
      </c>
      <c r="E169" s="71" t="s">
        <v>37</v>
      </c>
      <c r="F169" s="72" t="s">
        <v>48</v>
      </c>
      <c r="G169" s="10"/>
      <c r="H169" s="10"/>
      <c r="I169" s="11"/>
      <c r="J169" s="66"/>
      <c r="K169" s="67">
        <f t="shared" ref="K169:K174" si="24">L169</f>
        <v>2000000</v>
      </c>
      <c r="L169" s="67">
        <v>2000000.0</v>
      </c>
      <c r="M169" s="66"/>
      <c r="N169" s="66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5.75" customHeight="1">
      <c r="A170" s="62" t="s">
        <v>396</v>
      </c>
      <c r="B170" s="112" t="s">
        <v>397</v>
      </c>
      <c r="C170" s="64" t="s">
        <v>58</v>
      </c>
      <c r="D170" s="62" t="s">
        <v>25</v>
      </c>
      <c r="E170" s="71" t="s">
        <v>37</v>
      </c>
      <c r="F170" s="72" t="s">
        <v>70</v>
      </c>
      <c r="G170" s="10"/>
      <c r="H170" s="10"/>
      <c r="I170" s="11"/>
      <c r="J170" s="66"/>
      <c r="K170" s="67">
        <f t="shared" si="24"/>
        <v>13000000</v>
      </c>
      <c r="L170" s="67">
        <v>1.3E7</v>
      </c>
      <c r="M170" s="66"/>
      <c r="N170" s="66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5.75" customHeight="1">
      <c r="A171" s="62" t="s">
        <v>398</v>
      </c>
      <c r="B171" s="112" t="s">
        <v>399</v>
      </c>
      <c r="C171" s="64"/>
      <c r="D171" s="62"/>
      <c r="E171" s="71"/>
      <c r="F171" s="72"/>
      <c r="G171" s="10"/>
      <c r="H171" s="10"/>
      <c r="I171" s="11"/>
      <c r="J171" s="66"/>
      <c r="K171" s="67">
        <f t="shared" si="24"/>
        <v>10000000</v>
      </c>
      <c r="L171" s="67">
        <f>SUM(L172:L173)</f>
        <v>10000000</v>
      </c>
      <c r="M171" s="66"/>
      <c r="N171" s="66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5.75" customHeight="1">
      <c r="A172" s="62" t="s">
        <v>400</v>
      </c>
      <c r="B172" s="167" t="s">
        <v>399</v>
      </c>
      <c r="C172" s="64" t="s">
        <v>107</v>
      </c>
      <c r="D172" s="62" t="s">
        <v>25</v>
      </c>
      <c r="E172" s="71" t="s">
        <v>37</v>
      </c>
      <c r="F172" s="72" t="s">
        <v>275</v>
      </c>
      <c r="G172" s="10"/>
      <c r="H172" s="10"/>
      <c r="I172" s="11"/>
      <c r="J172" s="66"/>
      <c r="K172" s="67">
        <f t="shared" si="24"/>
        <v>4426515</v>
      </c>
      <c r="L172" s="67">
        <v>4426515.0</v>
      </c>
      <c r="M172" s="66"/>
      <c r="N172" s="66"/>
      <c r="O172" s="1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5.75" customHeight="1">
      <c r="A173" s="62" t="s">
        <v>401</v>
      </c>
      <c r="B173" s="167" t="s">
        <v>402</v>
      </c>
      <c r="C173" s="64" t="s">
        <v>69</v>
      </c>
      <c r="D173" s="62" t="s">
        <v>25</v>
      </c>
      <c r="E173" s="71" t="s">
        <v>149</v>
      </c>
      <c r="F173" s="72" t="s">
        <v>275</v>
      </c>
      <c r="G173" s="10"/>
      <c r="H173" s="10"/>
      <c r="I173" s="11"/>
      <c r="J173" s="66"/>
      <c r="K173" s="67">
        <f t="shared" si="24"/>
        <v>5573485</v>
      </c>
      <c r="L173" s="67">
        <v>5573485.0</v>
      </c>
      <c r="M173" s="66"/>
      <c r="N173" s="66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5.75" customHeight="1">
      <c r="A174" s="62" t="s">
        <v>403</v>
      </c>
      <c r="B174" s="112" t="s">
        <v>404</v>
      </c>
      <c r="C174" s="64" t="s">
        <v>107</v>
      </c>
      <c r="D174" s="62" t="s">
        <v>25</v>
      </c>
      <c r="E174" s="71" t="s">
        <v>149</v>
      </c>
      <c r="F174" s="72" t="s">
        <v>70</v>
      </c>
      <c r="G174" s="10"/>
      <c r="H174" s="10"/>
      <c r="I174" s="11"/>
      <c r="J174" s="66"/>
      <c r="K174" s="67">
        <f t="shared" si="24"/>
        <v>1054000</v>
      </c>
      <c r="L174" s="67">
        <v>1054000.0</v>
      </c>
      <c r="M174" s="66"/>
      <c r="N174" s="66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5.75" customHeight="1">
      <c r="A175" s="62" t="s">
        <v>405</v>
      </c>
      <c r="B175" s="112" t="s">
        <v>406</v>
      </c>
      <c r="C175" s="64"/>
      <c r="D175" s="49"/>
      <c r="E175" s="111"/>
      <c r="F175" s="72"/>
      <c r="G175" s="10"/>
      <c r="H175" s="10"/>
      <c r="I175" s="11"/>
      <c r="J175" s="50"/>
      <c r="K175" s="67">
        <f t="shared" ref="K175:L175" si="25">SUM(K176:K182)</f>
        <v>450000</v>
      </c>
      <c r="L175" s="67">
        <f t="shared" si="25"/>
        <v>450000</v>
      </c>
      <c r="M175" s="50"/>
      <c r="N175" s="50"/>
    </row>
    <row r="176" ht="15.75" customHeight="1">
      <c r="A176" s="114" t="s">
        <v>407</v>
      </c>
      <c r="B176" s="133" t="s">
        <v>408</v>
      </c>
      <c r="C176" s="116" t="s">
        <v>94</v>
      </c>
      <c r="D176" s="114" t="s">
        <v>25</v>
      </c>
      <c r="E176" s="117" t="s">
        <v>34</v>
      </c>
      <c r="F176" s="118" t="s">
        <v>76</v>
      </c>
      <c r="G176" s="10"/>
      <c r="H176" s="10"/>
      <c r="I176" s="11"/>
      <c r="J176" s="119"/>
      <c r="K176" s="120">
        <f t="shared" ref="K176:K182" si="26">L176</f>
        <v>60000</v>
      </c>
      <c r="L176" s="120">
        <v>60000.0</v>
      </c>
      <c r="M176" s="119"/>
      <c r="N176" s="119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ht="15.75" customHeight="1">
      <c r="A177" s="114" t="s">
        <v>409</v>
      </c>
      <c r="B177" s="133" t="s">
        <v>410</v>
      </c>
      <c r="C177" s="116" t="s">
        <v>94</v>
      </c>
      <c r="D177" s="114" t="s">
        <v>25</v>
      </c>
      <c r="E177" s="117" t="s">
        <v>34</v>
      </c>
      <c r="F177" s="118" t="s">
        <v>76</v>
      </c>
      <c r="G177" s="10"/>
      <c r="H177" s="10"/>
      <c r="I177" s="11"/>
      <c r="J177" s="119"/>
      <c r="K177" s="120">
        <f t="shared" si="26"/>
        <v>10000</v>
      </c>
      <c r="L177" s="120">
        <v>10000.0</v>
      </c>
      <c r="M177" s="119"/>
      <c r="N177" s="119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ht="15.75" customHeight="1">
      <c r="A178" s="114" t="s">
        <v>411</v>
      </c>
      <c r="B178" s="133" t="s">
        <v>412</v>
      </c>
      <c r="C178" s="116" t="s">
        <v>94</v>
      </c>
      <c r="D178" s="114" t="s">
        <v>25</v>
      </c>
      <c r="E178" s="117" t="s">
        <v>34</v>
      </c>
      <c r="F178" s="118" t="s">
        <v>182</v>
      </c>
      <c r="G178" s="10"/>
      <c r="H178" s="10"/>
      <c r="I178" s="11"/>
      <c r="J178" s="119"/>
      <c r="K178" s="120">
        <f t="shared" si="26"/>
        <v>60000</v>
      </c>
      <c r="L178" s="120">
        <v>60000.0</v>
      </c>
      <c r="M178" s="119"/>
      <c r="N178" s="119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ht="15.75" customHeight="1">
      <c r="A179" s="169" t="s">
        <v>413</v>
      </c>
      <c r="B179" s="170" t="s">
        <v>414</v>
      </c>
      <c r="C179" s="171" t="s">
        <v>73</v>
      </c>
      <c r="D179" s="169" t="s">
        <v>25</v>
      </c>
      <c r="E179" s="102" t="s">
        <v>34</v>
      </c>
      <c r="F179" s="172" t="s">
        <v>63</v>
      </c>
      <c r="G179" s="10"/>
      <c r="H179" s="10"/>
      <c r="I179" s="11"/>
      <c r="J179" s="173"/>
      <c r="K179" s="174">
        <f t="shared" si="26"/>
        <v>140000</v>
      </c>
      <c r="L179" s="174">
        <v>140000.0</v>
      </c>
      <c r="M179" s="173"/>
      <c r="N179" s="173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ht="15.75" customHeight="1">
      <c r="A180" s="169" t="s">
        <v>415</v>
      </c>
      <c r="B180" s="170" t="s">
        <v>416</v>
      </c>
      <c r="C180" s="171" t="s">
        <v>73</v>
      </c>
      <c r="D180" s="169" t="s">
        <v>25</v>
      </c>
      <c r="E180" s="102" t="s">
        <v>34</v>
      </c>
      <c r="F180" s="172" t="s">
        <v>63</v>
      </c>
      <c r="G180" s="10"/>
      <c r="H180" s="10"/>
      <c r="I180" s="11"/>
      <c r="J180" s="173"/>
      <c r="K180" s="174">
        <f t="shared" si="26"/>
        <v>130000</v>
      </c>
      <c r="L180" s="174">
        <v>130000.0</v>
      </c>
      <c r="M180" s="173"/>
      <c r="N180" s="173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ht="15.75" customHeight="1">
      <c r="A181" s="169" t="s">
        <v>417</v>
      </c>
      <c r="B181" s="100" t="s">
        <v>418</v>
      </c>
      <c r="C181" s="101" t="s">
        <v>73</v>
      </c>
      <c r="D181" s="169" t="s">
        <v>25</v>
      </c>
      <c r="E181" s="102" t="s">
        <v>34</v>
      </c>
      <c r="F181" s="172" t="s">
        <v>63</v>
      </c>
      <c r="G181" s="10"/>
      <c r="H181" s="10"/>
      <c r="I181" s="11"/>
      <c r="J181" s="173"/>
      <c r="K181" s="174">
        <f t="shared" si="26"/>
        <v>20000</v>
      </c>
      <c r="L181" s="174">
        <v>20000.0</v>
      </c>
      <c r="M181" s="104"/>
      <c r="N181" s="104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ht="15.75" customHeight="1">
      <c r="A182" s="99" t="s">
        <v>419</v>
      </c>
      <c r="B182" s="100" t="s">
        <v>420</v>
      </c>
      <c r="C182" s="101" t="s">
        <v>73</v>
      </c>
      <c r="D182" s="99" t="s">
        <v>25</v>
      </c>
      <c r="E182" s="102" t="s">
        <v>34</v>
      </c>
      <c r="F182" s="172" t="s">
        <v>63</v>
      </c>
      <c r="G182" s="10"/>
      <c r="H182" s="10"/>
      <c r="I182" s="11"/>
      <c r="J182" s="104"/>
      <c r="K182" s="105">
        <f t="shared" si="26"/>
        <v>30000</v>
      </c>
      <c r="L182" s="105">
        <v>30000.0</v>
      </c>
      <c r="M182" s="104"/>
      <c r="N182" s="104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ht="15.75" customHeight="1">
      <c r="A183" s="146" t="s">
        <v>421</v>
      </c>
      <c r="B183" s="45" t="s">
        <v>422</v>
      </c>
      <c r="C183" s="46"/>
      <c r="D183" s="46"/>
      <c r="E183" s="47"/>
      <c r="F183" s="48"/>
      <c r="G183" s="10"/>
      <c r="H183" s="10"/>
      <c r="I183" s="11"/>
      <c r="J183" s="46" t="s">
        <v>21</v>
      </c>
      <c r="K183" s="46">
        <f t="shared" ref="K183:L183" si="27">K184+K189+K192+K221+K257+K286+K288+K296+K298</f>
        <v>32170000</v>
      </c>
      <c r="L183" s="46">
        <f t="shared" si="27"/>
        <v>32170000</v>
      </c>
      <c r="M183" s="37"/>
      <c r="N183" s="37"/>
    </row>
    <row r="184" ht="15.75" customHeight="1">
      <c r="A184" s="56" t="s">
        <v>423</v>
      </c>
      <c r="B184" s="149" t="s">
        <v>424</v>
      </c>
      <c r="C184" s="58"/>
      <c r="D184" s="58"/>
      <c r="E184" s="59"/>
      <c r="F184" s="60"/>
      <c r="G184" s="10"/>
      <c r="H184" s="10"/>
      <c r="I184" s="11"/>
      <c r="J184" s="50"/>
      <c r="K184" s="58">
        <f t="shared" ref="K184:L184" si="28">SUM(K185:K188)</f>
        <v>416000</v>
      </c>
      <c r="L184" s="58">
        <f t="shared" si="28"/>
        <v>416000</v>
      </c>
      <c r="M184" s="50"/>
      <c r="N184" s="50"/>
    </row>
    <row r="185" ht="15.75" customHeight="1">
      <c r="A185" s="49" t="s">
        <v>425</v>
      </c>
      <c r="B185" s="157" t="s">
        <v>426</v>
      </c>
      <c r="C185" s="51" t="s">
        <v>94</v>
      </c>
      <c r="D185" s="49" t="s">
        <v>25</v>
      </c>
      <c r="E185" s="52" t="s">
        <v>34</v>
      </c>
      <c r="F185" s="43" t="s">
        <v>76</v>
      </c>
      <c r="G185" s="10"/>
      <c r="H185" s="10"/>
      <c r="I185" s="11"/>
      <c r="J185" s="50"/>
      <c r="K185" s="54">
        <f t="shared" ref="K185:K191" si="29">L185</f>
        <v>66000</v>
      </c>
      <c r="L185" s="54">
        <v>66000.0</v>
      </c>
      <c r="M185" s="50"/>
      <c r="N185" s="50"/>
    </row>
    <row r="186" ht="15.75" customHeight="1">
      <c r="A186" s="49" t="s">
        <v>427</v>
      </c>
      <c r="B186" s="157" t="s">
        <v>428</v>
      </c>
      <c r="C186" s="41" t="s">
        <v>94</v>
      </c>
      <c r="D186" s="39" t="s">
        <v>25</v>
      </c>
      <c r="E186" s="52" t="s">
        <v>34</v>
      </c>
      <c r="F186" s="43" t="s">
        <v>76</v>
      </c>
      <c r="G186" s="10"/>
      <c r="H186" s="10"/>
      <c r="I186" s="11"/>
      <c r="J186" s="40"/>
      <c r="K186" s="44">
        <f t="shared" si="29"/>
        <v>50000</v>
      </c>
      <c r="L186" s="44">
        <v>50000.0</v>
      </c>
      <c r="M186" s="50"/>
      <c r="N186" s="50"/>
    </row>
    <row r="187" ht="15.75" customHeight="1">
      <c r="A187" s="49" t="s">
        <v>429</v>
      </c>
      <c r="B187" s="157" t="s">
        <v>430</v>
      </c>
      <c r="C187" s="41" t="s">
        <v>431</v>
      </c>
      <c r="D187" s="39" t="s">
        <v>25</v>
      </c>
      <c r="E187" s="52" t="s">
        <v>34</v>
      </c>
      <c r="F187" s="43" t="s">
        <v>275</v>
      </c>
      <c r="G187" s="10"/>
      <c r="H187" s="10"/>
      <c r="I187" s="11"/>
      <c r="J187" s="40"/>
      <c r="K187" s="44">
        <f t="shared" si="29"/>
        <v>100000</v>
      </c>
      <c r="L187" s="44">
        <v>100000.0</v>
      </c>
      <c r="M187" s="50"/>
      <c r="N187" s="50"/>
    </row>
    <row r="188" ht="15.75" customHeight="1">
      <c r="A188" s="49" t="s">
        <v>432</v>
      </c>
      <c r="B188" s="157" t="s">
        <v>433</v>
      </c>
      <c r="C188" s="41" t="s">
        <v>431</v>
      </c>
      <c r="D188" s="39" t="s">
        <v>25</v>
      </c>
      <c r="E188" s="52" t="s">
        <v>34</v>
      </c>
      <c r="F188" s="43" t="s">
        <v>275</v>
      </c>
      <c r="G188" s="10"/>
      <c r="H188" s="10"/>
      <c r="I188" s="11"/>
      <c r="J188" s="40"/>
      <c r="K188" s="44">
        <f t="shared" si="29"/>
        <v>200000</v>
      </c>
      <c r="L188" s="44">
        <v>200000.0</v>
      </c>
      <c r="M188" s="50"/>
      <c r="N188" s="50"/>
    </row>
    <row r="189" ht="15.75" customHeight="1">
      <c r="A189" s="56" t="s">
        <v>434</v>
      </c>
      <c r="B189" s="176" t="s">
        <v>435</v>
      </c>
      <c r="C189" s="137"/>
      <c r="D189" s="56"/>
      <c r="E189" s="59"/>
      <c r="F189" s="177"/>
      <c r="G189" s="10"/>
      <c r="H189" s="10"/>
      <c r="I189" s="11"/>
      <c r="J189" s="142"/>
      <c r="K189" s="141">
        <f t="shared" si="29"/>
        <v>65000</v>
      </c>
      <c r="L189" s="141">
        <f>SUM(L190:L191)</f>
        <v>65000</v>
      </c>
      <c r="M189" s="178"/>
      <c r="N189" s="178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ht="15.75" customHeight="1">
      <c r="A190" s="39" t="s">
        <v>436</v>
      </c>
      <c r="B190" s="157" t="s">
        <v>437</v>
      </c>
      <c r="C190" s="179" t="s">
        <v>431</v>
      </c>
      <c r="D190" s="39" t="s">
        <v>25</v>
      </c>
      <c r="E190" s="52" t="s">
        <v>34</v>
      </c>
      <c r="F190" s="43" t="s">
        <v>275</v>
      </c>
      <c r="G190" s="10"/>
      <c r="H190" s="10"/>
      <c r="I190" s="11"/>
      <c r="J190" s="40"/>
      <c r="K190" s="44">
        <f t="shared" si="29"/>
        <v>25000</v>
      </c>
      <c r="L190" s="44">
        <v>25000.0</v>
      </c>
      <c r="M190" s="50"/>
      <c r="N190" s="50"/>
    </row>
    <row r="191" ht="15.75" customHeight="1">
      <c r="A191" s="39" t="s">
        <v>438</v>
      </c>
      <c r="B191" s="157" t="s">
        <v>439</v>
      </c>
      <c r="C191" s="179" t="s">
        <v>431</v>
      </c>
      <c r="D191" s="39" t="s">
        <v>25</v>
      </c>
      <c r="E191" s="52" t="s">
        <v>34</v>
      </c>
      <c r="F191" s="43" t="s">
        <v>275</v>
      </c>
      <c r="G191" s="10"/>
      <c r="H191" s="10"/>
      <c r="I191" s="11"/>
      <c r="J191" s="40"/>
      <c r="K191" s="44">
        <f t="shared" si="29"/>
        <v>40000</v>
      </c>
      <c r="L191" s="44">
        <v>40000.0</v>
      </c>
      <c r="M191" s="50"/>
      <c r="N191" s="50"/>
    </row>
    <row r="192" ht="15.75" customHeight="1">
      <c r="A192" s="56" t="s">
        <v>440</v>
      </c>
      <c r="B192" s="149" t="s">
        <v>441</v>
      </c>
      <c r="C192" s="138"/>
      <c r="D192" s="58" t="s">
        <v>25</v>
      </c>
      <c r="E192" s="52" t="s">
        <v>34</v>
      </c>
      <c r="F192" s="43" t="s">
        <v>275</v>
      </c>
      <c r="G192" s="10"/>
      <c r="H192" s="10"/>
      <c r="I192" s="11"/>
      <c r="J192" s="50"/>
      <c r="K192" s="58">
        <f t="shared" ref="K192:L192" si="30">K193+K213+K218+K219+K220</f>
        <v>9725000</v>
      </c>
      <c r="L192" s="58">
        <f t="shared" si="30"/>
        <v>9725000</v>
      </c>
      <c r="M192" s="50"/>
      <c r="N192" s="50"/>
    </row>
    <row r="193" ht="15.75" customHeight="1">
      <c r="A193" s="49" t="s">
        <v>442</v>
      </c>
      <c r="B193" s="50" t="s">
        <v>443</v>
      </c>
      <c r="C193" s="51"/>
      <c r="D193" s="49"/>
      <c r="E193" s="111"/>
      <c r="F193" s="43"/>
      <c r="G193" s="10"/>
      <c r="H193" s="10"/>
      <c r="I193" s="11"/>
      <c r="J193" s="50"/>
      <c r="K193" s="54">
        <f t="shared" ref="K193:L193" si="31">SUM(K194:K212)</f>
        <v>2595000</v>
      </c>
      <c r="L193" s="54">
        <f t="shared" si="31"/>
        <v>2595000</v>
      </c>
      <c r="M193" s="50"/>
      <c r="N193" s="50"/>
    </row>
    <row r="194" ht="15.75" customHeight="1">
      <c r="A194" s="180" t="s">
        <v>444</v>
      </c>
      <c r="B194" s="181" t="s">
        <v>445</v>
      </c>
      <c r="C194" s="182" t="s">
        <v>199</v>
      </c>
      <c r="D194" s="180" t="s">
        <v>25</v>
      </c>
      <c r="E194" s="71" t="s">
        <v>34</v>
      </c>
      <c r="F194" s="183" t="s">
        <v>48</v>
      </c>
      <c r="G194" s="10"/>
      <c r="H194" s="10"/>
      <c r="I194" s="11"/>
      <c r="J194" s="184"/>
      <c r="K194" s="185">
        <f t="shared" ref="K194:K212" si="32">L194</f>
        <v>100000</v>
      </c>
      <c r="L194" s="185">
        <v>100000.0</v>
      </c>
      <c r="M194" s="184"/>
      <c r="N194" s="184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 ht="15.75" customHeight="1">
      <c r="A195" s="180" t="s">
        <v>446</v>
      </c>
      <c r="B195" s="181" t="s">
        <v>447</v>
      </c>
      <c r="C195" s="182" t="s">
        <v>94</v>
      </c>
      <c r="D195" s="180" t="s">
        <v>25</v>
      </c>
      <c r="E195" s="71" t="s">
        <v>34</v>
      </c>
      <c r="F195" s="183" t="s">
        <v>76</v>
      </c>
      <c r="G195" s="10"/>
      <c r="H195" s="10"/>
      <c r="I195" s="11"/>
      <c r="J195" s="184"/>
      <c r="K195" s="185">
        <f t="shared" si="32"/>
        <v>100000</v>
      </c>
      <c r="L195" s="185">
        <v>100000.0</v>
      </c>
      <c r="M195" s="184"/>
      <c r="N195" s="184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 ht="15.75" customHeight="1">
      <c r="A196" s="187" t="s">
        <v>448</v>
      </c>
      <c r="B196" s="188" t="s">
        <v>449</v>
      </c>
      <c r="C196" s="189" t="s">
        <v>94</v>
      </c>
      <c r="D196" s="187" t="s">
        <v>25</v>
      </c>
      <c r="E196" s="71" t="s">
        <v>34</v>
      </c>
      <c r="F196" s="190" t="s">
        <v>76</v>
      </c>
      <c r="G196" s="10"/>
      <c r="H196" s="10"/>
      <c r="I196" s="11"/>
      <c r="J196" s="191"/>
      <c r="K196" s="192">
        <f t="shared" si="32"/>
        <v>70000</v>
      </c>
      <c r="L196" s="192">
        <v>70000.0</v>
      </c>
      <c r="M196" s="191"/>
      <c r="N196" s="191"/>
      <c r="O196" s="193"/>
      <c r="P196" s="193"/>
      <c r="Q196" s="193"/>
      <c r="R196" s="193"/>
      <c r="S196" s="193"/>
      <c r="T196" s="193"/>
      <c r="U196" s="193"/>
      <c r="V196" s="193"/>
      <c r="W196" s="193"/>
      <c r="X196" s="193"/>
      <c r="Y196" s="193"/>
      <c r="Z196" s="193"/>
    </row>
    <row r="197" ht="15.75" customHeight="1">
      <c r="A197" s="180" t="s">
        <v>450</v>
      </c>
      <c r="B197" s="181" t="s">
        <v>451</v>
      </c>
      <c r="C197" s="182" t="s">
        <v>94</v>
      </c>
      <c r="D197" s="180" t="s">
        <v>25</v>
      </c>
      <c r="E197" s="71" t="s">
        <v>34</v>
      </c>
      <c r="F197" s="183" t="s">
        <v>76</v>
      </c>
      <c r="G197" s="10"/>
      <c r="H197" s="10"/>
      <c r="I197" s="11"/>
      <c r="J197" s="184"/>
      <c r="K197" s="185">
        <f t="shared" si="32"/>
        <v>60000</v>
      </c>
      <c r="L197" s="185">
        <v>60000.0</v>
      </c>
      <c r="M197" s="184"/>
      <c r="N197" s="184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 ht="15.75" customHeight="1">
      <c r="A198" s="180" t="s">
        <v>452</v>
      </c>
      <c r="B198" s="181" t="s">
        <v>453</v>
      </c>
      <c r="C198" s="182" t="s">
        <v>94</v>
      </c>
      <c r="D198" s="180" t="s">
        <v>25</v>
      </c>
      <c r="E198" s="71" t="s">
        <v>34</v>
      </c>
      <c r="F198" s="183" t="s">
        <v>76</v>
      </c>
      <c r="G198" s="10"/>
      <c r="H198" s="10"/>
      <c r="I198" s="11"/>
      <c r="J198" s="184"/>
      <c r="K198" s="185">
        <f t="shared" si="32"/>
        <v>50000</v>
      </c>
      <c r="L198" s="185">
        <v>50000.0</v>
      </c>
      <c r="M198" s="184"/>
      <c r="N198" s="184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 ht="15.75" customHeight="1">
      <c r="A199" s="180" t="s">
        <v>454</v>
      </c>
      <c r="B199" s="181" t="s">
        <v>455</v>
      </c>
      <c r="C199" s="182" t="s">
        <v>94</v>
      </c>
      <c r="D199" s="180" t="s">
        <v>25</v>
      </c>
      <c r="E199" s="71" t="s">
        <v>34</v>
      </c>
      <c r="F199" s="183" t="s">
        <v>76</v>
      </c>
      <c r="G199" s="10"/>
      <c r="H199" s="10"/>
      <c r="I199" s="11"/>
      <c r="J199" s="184"/>
      <c r="K199" s="185">
        <f t="shared" si="32"/>
        <v>50000</v>
      </c>
      <c r="L199" s="185">
        <v>50000.0</v>
      </c>
      <c r="M199" s="184"/>
      <c r="N199" s="184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 ht="15.75" customHeight="1">
      <c r="A200" s="187" t="s">
        <v>456</v>
      </c>
      <c r="B200" s="188" t="s">
        <v>457</v>
      </c>
      <c r="C200" s="189" t="s">
        <v>94</v>
      </c>
      <c r="D200" s="187" t="s">
        <v>25</v>
      </c>
      <c r="E200" s="71" t="s">
        <v>34</v>
      </c>
      <c r="F200" s="190" t="s">
        <v>76</v>
      </c>
      <c r="G200" s="10"/>
      <c r="H200" s="10"/>
      <c r="I200" s="11"/>
      <c r="J200" s="191"/>
      <c r="K200" s="192">
        <f t="shared" si="32"/>
        <v>25000</v>
      </c>
      <c r="L200" s="192">
        <v>25000.0</v>
      </c>
      <c r="M200" s="191"/>
      <c r="N200" s="191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193"/>
      <c r="Z200" s="193"/>
    </row>
    <row r="201" ht="15.75" customHeight="1">
      <c r="A201" s="180" t="s">
        <v>458</v>
      </c>
      <c r="B201" s="181" t="s">
        <v>459</v>
      </c>
      <c r="C201" s="182" t="s">
        <v>94</v>
      </c>
      <c r="D201" s="180" t="s">
        <v>25</v>
      </c>
      <c r="E201" s="71" t="s">
        <v>34</v>
      </c>
      <c r="F201" s="183" t="s">
        <v>76</v>
      </c>
      <c r="G201" s="10"/>
      <c r="H201" s="10"/>
      <c r="I201" s="11"/>
      <c r="J201" s="184"/>
      <c r="K201" s="185">
        <f t="shared" si="32"/>
        <v>20000</v>
      </c>
      <c r="L201" s="185">
        <v>20000.0</v>
      </c>
      <c r="M201" s="184"/>
      <c r="N201" s="184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 ht="15.75" customHeight="1">
      <c r="A202" s="180" t="s">
        <v>460</v>
      </c>
      <c r="B202" s="181" t="s">
        <v>461</v>
      </c>
      <c r="C202" s="182" t="s">
        <v>94</v>
      </c>
      <c r="D202" s="180" t="s">
        <v>25</v>
      </c>
      <c r="E202" s="71" t="s">
        <v>34</v>
      </c>
      <c r="F202" s="183" t="s">
        <v>76</v>
      </c>
      <c r="G202" s="10"/>
      <c r="H202" s="10"/>
      <c r="I202" s="11"/>
      <c r="J202" s="184"/>
      <c r="K202" s="185">
        <f t="shared" si="32"/>
        <v>20000</v>
      </c>
      <c r="L202" s="185">
        <v>20000.0</v>
      </c>
      <c r="M202" s="184"/>
      <c r="N202" s="184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 ht="15.75" customHeight="1">
      <c r="A203" s="180" t="s">
        <v>462</v>
      </c>
      <c r="B203" s="194" t="s">
        <v>463</v>
      </c>
      <c r="C203" s="195" t="s">
        <v>94</v>
      </c>
      <c r="D203" s="196" t="s">
        <v>25</v>
      </c>
      <c r="E203" s="77" t="s">
        <v>34</v>
      </c>
      <c r="F203" s="197" t="s">
        <v>76</v>
      </c>
      <c r="G203" s="10"/>
      <c r="H203" s="10"/>
      <c r="I203" s="11"/>
      <c r="J203" s="198"/>
      <c r="K203" s="199">
        <f t="shared" si="32"/>
        <v>20000</v>
      </c>
      <c r="L203" s="199">
        <v>20000.0</v>
      </c>
      <c r="M203" s="198"/>
      <c r="N203" s="198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</row>
    <row r="204" ht="15.75" customHeight="1">
      <c r="A204" s="180" t="s">
        <v>464</v>
      </c>
      <c r="B204" s="181" t="s">
        <v>465</v>
      </c>
      <c r="C204" s="182" t="s">
        <v>94</v>
      </c>
      <c r="D204" s="180" t="s">
        <v>25</v>
      </c>
      <c r="E204" s="71" t="s">
        <v>34</v>
      </c>
      <c r="F204" s="183" t="s">
        <v>76</v>
      </c>
      <c r="G204" s="10"/>
      <c r="H204" s="10"/>
      <c r="I204" s="11"/>
      <c r="J204" s="184"/>
      <c r="K204" s="185">
        <f t="shared" si="32"/>
        <v>20000</v>
      </c>
      <c r="L204" s="185">
        <v>20000.0</v>
      </c>
      <c r="M204" s="184"/>
      <c r="N204" s="184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 ht="15.75" customHeight="1">
      <c r="A205" s="180" t="s">
        <v>466</v>
      </c>
      <c r="B205" s="181" t="s">
        <v>467</v>
      </c>
      <c r="C205" s="182" t="s">
        <v>468</v>
      </c>
      <c r="D205" s="180" t="s">
        <v>25</v>
      </c>
      <c r="E205" s="71" t="s">
        <v>34</v>
      </c>
      <c r="F205" s="183" t="s">
        <v>48</v>
      </c>
      <c r="G205" s="10"/>
      <c r="H205" s="10"/>
      <c r="I205" s="11"/>
      <c r="J205" s="184"/>
      <c r="K205" s="185">
        <f t="shared" si="32"/>
        <v>150000</v>
      </c>
      <c r="L205" s="185">
        <v>150000.0</v>
      </c>
      <c r="M205" s="184"/>
      <c r="N205" s="184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 ht="15.75" customHeight="1">
      <c r="A206" s="180" t="s">
        <v>469</v>
      </c>
      <c r="B206" s="181" t="s">
        <v>470</v>
      </c>
      <c r="C206" s="182" t="s">
        <v>73</v>
      </c>
      <c r="D206" s="180" t="s">
        <v>25</v>
      </c>
      <c r="E206" s="71" t="s">
        <v>34</v>
      </c>
      <c r="F206" s="183" t="s">
        <v>63</v>
      </c>
      <c r="G206" s="10"/>
      <c r="H206" s="10"/>
      <c r="I206" s="11"/>
      <c r="J206" s="184"/>
      <c r="K206" s="185">
        <f t="shared" si="32"/>
        <v>250000</v>
      </c>
      <c r="L206" s="185">
        <v>250000.0</v>
      </c>
      <c r="M206" s="184"/>
      <c r="N206" s="184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 ht="15.75" customHeight="1">
      <c r="A207" s="187" t="s">
        <v>471</v>
      </c>
      <c r="B207" s="188" t="s">
        <v>472</v>
      </c>
      <c r="C207" s="189" t="s">
        <v>107</v>
      </c>
      <c r="D207" s="187" t="s">
        <v>25</v>
      </c>
      <c r="E207" s="71" t="s">
        <v>34</v>
      </c>
      <c r="F207" s="190" t="s">
        <v>48</v>
      </c>
      <c r="G207" s="10"/>
      <c r="H207" s="10"/>
      <c r="I207" s="11"/>
      <c r="J207" s="191"/>
      <c r="K207" s="201">
        <f t="shared" si="32"/>
        <v>410000</v>
      </c>
      <c r="L207" s="201">
        <f>500000-90000</f>
        <v>410000</v>
      </c>
      <c r="M207" s="184"/>
      <c r="N207" s="184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 ht="15.75" customHeight="1">
      <c r="A208" s="187" t="s">
        <v>473</v>
      </c>
      <c r="B208" s="188" t="s">
        <v>474</v>
      </c>
      <c r="C208" s="189" t="s">
        <v>107</v>
      </c>
      <c r="D208" s="187" t="s">
        <v>25</v>
      </c>
      <c r="E208" s="71" t="s">
        <v>34</v>
      </c>
      <c r="F208" s="190" t="s">
        <v>48</v>
      </c>
      <c r="G208" s="10"/>
      <c r="H208" s="10"/>
      <c r="I208" s="11"/>
      <c r="J208" s="191"/>
      <c r="K208" s="201">
        <f t="shared" si="32"/>
        <v>500000</v>
      </c>
      <c r="L208" s="201">
        <v>500000.0</v>
      </c>
      <c r="M208" s="191"/>
      <c r="N208" s="191"/>
      <c r="O208" s="193"/>
      <c r="P208" s="193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</row>
    <row r="209" ht="15.75" customHeight="1">
      <c r="A209" s="180" t="s">
        <v>475</v>
      </c>
      <c r="B209" s="181" t="s">
        <v>476</v>
      </c>
      <c r="C209" s="182" t="s">
        <v>107</v>
      </c>
      <c r="D209" s="180" t="s">
        <v>25</v>
      </c>
      <c r="E209" s="71" t="s">
        <v>34</v>
      </c>
      <c r="F209" s="183" t="s">
        <v>48</v>
      </c>
      <c r="G209" s="10"/>
      <c r="H209" s="10"/>
      <c r="I209" s="11"/>
      <c r="J209" s="184"/>
      <c r="K209" s="199">
        <f t="shared" si="32"/>
        <v>347000</v>
      </c>
      <c r="L209" s="199">
        <f>400000-53000</f>
        <v>347000</v>
      </c>
      <c r="M209" s="184"/>
      <c r="N209" s="184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 ht="15.75" customHeight="1">
      <c r="A210" s="180" t="s">
        <v>477</v>
      </c>
      <c r="B210" s="181" t="s">
        <v>478</v>
      </c>
      <c r="C210" s="182" t="s">
        <v>107</v>
      </c>
      <c r="D210" s="180" t="s">
        <v>25</v>
      </c>
      <c r="E210" s="71" t="s">
        <v>34</v>
      </c>
      <c r="F210" s="183" t="s">
        <v>48</v>
      </c>
      <c r="G210" s="10"/>
      <c r="H210" s="10"/>
      <c r="I210" s="11"/>
      <c r="J210" s="184"/>
      <c r="K210" s="199">
        <f t="shared" si="32"/>
        <v>250000</v>
      </c>
      <c r="L210" s="199">
        <v>250000.0</v>
      </c>
      <c r="M210" s="184"/>
      <c r="N210" s="184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 ht="15.75" customHeight="1">
      <c r="A211" s="180" t="s">
        <v>479</v>
      </c>
      <c r="B211" s="181" t="s">
        <v>480</v>
      </c>
      <c r="C211" s="182" t="s">
        <v>107</v>
      </c>
      <c r="D211" s="180" t="s">
        <v>25</v>
      </c>
      <c r="E211" s="71" t="s">
        <v>34</v>
      </c>
      <c r="F211" s="183" t="s">
        <v>48</v>
      </c>
      <c r="G211" s="10"/>
      <c r="H211" s="10"/>
      <c r="I211" s="11"/>
      <c r="J211" s="184"/>
      <c r="K211" s="199">
        <f t="shared" si="32"/>
        <v>50000</v>
      </c>
      <c r="L211" s="199">
        <v>50000.0</v>
      </c>
      <c r="M211" s="184"/>
      <c r="N211" s="184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 ht="15.75" customHeight="1">
      <c r="A212" s="180" t="s">
        <v>481</v>
      </c>
      <c r="B212" s="181" t="s">
        <v>482</v>
      </c>
      <c r="C212" s="182" t="s">
        <v>107</v>
      </c>
      <c r="D212" s="180" t="s">
        <v>25</v>
      </c>
      <c r="E212" s="71" t="s">
        <v>311</v>
      </c>
      <c r="F212" s="183" t="s">
        <v>48</v>
      </c>
      <c r="G212" s="10"/>
      <c r="H212" s="10"/>
      <c r="I212" s="11"/>
      <c r="J212" s="184"/>
      <c r="K212" s="199">
        <f t="shared" si="32"/>
        <v>103000</v>
      </c>
      <c r="L212" s="199">
        <f>50000+53000</f>
        <v>103000</v>
      </c>
      <c r="M212" s="184"/>
      <c r="N212" s="184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 ht="15.75" customHeight="1">
      <c r="A213" s="49" t="s">
        <v>483</v>
      </c>
      <c r="B213" s="50" t="s">
        <v>484</v>
      </c>
      <c r="C213" s="51"/>
      <c r="D213" s="49"/>
      <c r="E213" s="202"/>
      <c r="F213" s="53"/>
      <c r="G213" s="10"/>
      <c r="H213" s="10"/>
      <c r="I213" s="11"/>
      <c r="J213" s="50"/>
      <c r="K213" s="54">
        <f t="shared" ref="K213:L213" si="33">SUM(K214:K217)</f>
        <v>230000</v>
      </c>
      <c r="L213" s="54">
        <f t="shared" si="33"/>
        <v>230000</v>
      </c>
      <c r="M213" s="50"/>
      <c r="N213" s="50"/>
    </row>
    <row r="214" ht="15.75" customHeight="1">
      <c r="A214" s="180" t="s">
        <v>485</v>
      </c>
      <c r="B214" s="203" t="s">
        <v>486</v>
      </c>
      <c r="C214" s="182" t="s">
        <v>73</v>
      </c>
      <c r="D214" s="180" t="s">
        <v>25</v>
      </c>
      <c r="E214" s="71" t="s">
        <v>34</v>
      </c>
      <c r="F214" s="183" t="s">
        <v>63</v>
      </c>
      <c r="G214" s="10"/>
      <c r="H214" s="10"/>
      <c r="I214" s="11"/>
      <c r="J214" s="184"/>
      <c r="K214" s="185">
        <f t="shared" ref="K214:K256" si="34">L214</f>
        <v>50000</v>
      </c>
      <c r="L214" s="185">
        <v>50000.0</v>
      </c>
      <c r="M214" s="184"/>
      <c r="N214" s="184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 ht="15.75" customHeight="1">
      <c r="A215" s="180" t="s">
        <v>487</v>
      </c>
      <c r="B215" s="203" t="s">
        <v>488</v>
      </c>
      <c r="C215" s="182" t="s">
        <v>94</v>
      </c>
      <c r="D215" s="180" t="s">
        <v>25</v>
      </c>
      <c r="E215" s="71" t="s">
        <v>34</v>
      </c>
      <c r="F215" s="183" t="s">
        <v>275</v>
      </c>
      <c r="G215" s="10"/>
      <c r="H215" s="10"/>
      <c r="I215" s="11"/>
      <c r="J215" s="184"/>
      <c r="K215" s="185">
        <f t="shared" si="34"/>
        <v>50000</v>
      </c>
      <c r="L215" s="185">
        <v>50000.0</v>
      </c>
      <c r="M215" s="184"/>
      <c r="N215" s="184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 ht="15.75" customHeight="1">
      <c r="A216" s="180" t="s">
        <v>489</v>
      </c>
      <c r="B216" s="203" t="s">
        <v>490</v>
      </c>
      <c r="C216" s="182" t="s">
        <v>107</v>
      </c>
      <c r="D216" s="180" t="s">
        <v>25</v>
      </c>
      <c r="E216" s="71" t="s">
        <v>34</v>
      </c>
      <c r="F216" s="183" t="s">
        <v>48</v>
      </c>
      <c r="G216" s="10"/>
      <c r="H216" s="10"/>
      <c r="I216" s="11"/>
      <c r="J216" s="184"/>
      <c r="K216" s="185">
        <f t="shared" si="34"/>
        <v>100000</v>
      </c>
      <c r="L216" s="185">
        <v>100000.0</v>
      </c>
      <c r="M216" s="184"/>
      <c r="N216" s="184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 ht="15.75" customHeight="1">
      <c r="A217" s="180" t="s">
        <v>491</v>
      </c>
      <c r="B217" s="203" t="s">
        <v>492</v>
      </c>
      <c r="C217" s="182" t="s">
        <v>199</v>
      </c>
      <c r="D217" s="180" t="s">
        <v>25</v>
      </c>
      <c r="E217" s="71" t="s">
        <v>34</v>
      </c>
      <c r="F217" s="183" t="s">
        <v>70</v>
      </c>
      <c r="G217" s="10"/>
      <c r="H217" s="10"/>
      <c r="I217" s="11"/>
      <c r="J217" s="184"/>
      <c r="K217" s="185">
        <f t="shared" si="34"/>
        <v>30000</v>
      </c>
      <c r="L217" s="185">
        <v>30000.0</v>
      </c>
      <c r="M217" s="184"/>
      <c r="N217" s="184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 ht="15.75" customHeight="1">
      <c r="A218" s="49" t="s">
        <v>493</v>
      </c>
      <c r="B218" s="55" t="s">
        <v>494</v>
      </c>
      <c r="C218" s="51" t="s">
        <v>431</v>
      </c>
      <c r="D218" s="49" t="s">
        <v>25</v>
      </c>
      <c r="E218" s="52" t="s">
        <v>149</v>
      </c>
      <c r="F218" s="53" t="s">
        <v>275</v>
      </c>
      <c r="G218" s="10"/>
      <c r="H218" s="10"/>
      <c r="I218" s="11"/>
      <c r="J218" s="50"/>
      <c r="K218" s="54">
        <f t="shared" si="34"/>
        <v>2000000</v>
      </c>
      <c r="L218" s="54">
        <v>2000000.0</v>
      </c>
      <c r="M218" s="50"/>
      <c r="N218" s="50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</row>
    <row r="219" ht="15.75" customHeight="1">
      <c r="A219" s="49" t="s">
        <v>495</v>
      </c>
      <c r="B219" s="55" t="s">
        <v>496</v>
      </c>
      <c r="C219" s="51" t="s">
        <v>107</v>
      </c>
      <c r="D219" s="49" t="s">
        <v>25</v>
      </c>
      <c r="E219" s="52" t="s">
        <v>149</v>
      </c>
      <c r="F219" s="53" t="s">
        <v>275</v>
      </c>
      <c r="G219" s="10"/>
      <c r="H219" s="10"/>
      <c r="I219" s="11"/>
      <c r="J219" s="50"/>
      <c r="K219" s="54">
        <f t="shared" si="34"/>
        <v>4000000</v>
      </c>
      <c r="L219" s="54">
        <v>4000000.0</v>
      </c>
      <c r="M219" s="50"/>
      <c r="N219" s="50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</row>
    <row r="220" ht="15.75" customHeight="1">
      <c r="A220" s="49" t="s">
        <v>497</v>
      </c>
      <c r="B220" s="55" t="s">
        <v>498</v>
      </c>
      <c r="C220" s="51" t="s">
        <v>107</v>
      </c>
      <c r="D220" s="49" t="s">
        <v>25</v>
      </c>
      <c r="E220" s="52" t="s">
        <v>34</v>
      </c>
      <c r="F220" s="53" t="s">
        <v>275</v>
      </c>
      <c r="G220" s="10"/>
      <c r="H220" s="10"/>
      <c r="I220" s="11"/>
      <c r="J220" s="50"/>
      <c r="K220" s="54">
        <f t="shared" si="34"/>
        <v>900000</v>
      </c>
      <c r="L220" s="54">
        <v>900000.0</v>
      </c>
      <c r="M220" s="50"/>
      <c r="N220" s="50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</row>
    <row r="221" ht="15.75" customHeight="1">
      <c r="A221" s="56" t="s">
        <v>499</v>
      </c>
      <c r="B221" s="149" t="s">
        <v>500</v>
      </c>
      <c r="C221" s="150"/>
      <c r="D221" s="205"/>
      <c r="E221" s="206"/>
      <c r="F221" s="53"/>
      <c r="G221" s="10"/>
      <c r="H221" s="10"/>
      <c r="I221" s="11"/>
      <c r="J221" s="178"/>
      <c r="K221" s="151">
        <f t="shared" si="34"/>
        <v>15581700</v>
      </c>
      <c r="L221" s="151">
        <f>L222</f>
        <v>15581700</v>
      </c>
      <c r="M221" s="178"/>
      <c r="N221" s="178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 ht="15.75" customHeight="1">
      <c r="A222" s="49" t="s">
        <v>501</v>
      </c>
      <c r="B222" s="50" t="s">
        <v>502</v>
      </c>
      <c r="C222" s="51"/>
      <c r="D222" s="49"/>
      <c r="E222" s="69"/>
      <c r="F222" s="53"/>
      <c r="G222" s="10"/>
      <c r="H222" s="10"/>
      <c r="I222" s="11"/>
      <c r="J222" s="50"/>
      <c r="K222" s="54">
        <f t="shared" si="34"/>
        <v>15581700</v>
      </c>
      <c r="L222" s="54">
        <f>SUM(L223:L256)</f>
        <v>15581700</v>
      </c>
      <c r="M222" s="50"/>
      <c r="N222" s="50"/>
    </row>
    <row r="223" ht="15.75" customHeight="1">
      <c r="A223" s="62" t="s">
        <v>503</v>
      </c>
      <c r="B223" s="122" t="s">
        <v>504</v>
      </c>
      <c r="C223" s="124" t="s">
        <v>116</v>
      </c>
      <c r="D223" s="110" t="s">
        <v>25</v>
      </c>
      <c r="E223" s="71" t="s">
        <v>34</v>
      </c>
      <c r="F223" s="125" t="s">
        <v>48</v>
      </c>
      <c r="G223" s="10"/>
      <c r="H223" s="10"/>
      <c r="I223" s="11"/>
      <c r="J223" s="126"/>
      <c r="K223" s="127">
        <f t="shared" si="34"/>
        <v>60000</v>
      </c>
      <c r="L223" s="127">
        <v>60000.0</v>
      </c>
      <c r="M223" s="126"/>
      <c r="N223" s="126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5.75" customHeight="1">
      <c r="A224" s="62" t="s">
        <v>505</v>
      </c>
      <c r="B224" s="122" t="s">
        <v>506</v>
      </c>
      <c r="C224" s="124" t="s">
        <v>507</v>
      </c>
      <c r="D224" s="110" t="s">
        <v>25</v>
      </c>
      <c r="E224" s="71" t="s">
        <v>34</v>
      </c>
      <c r="F224" s="125" t="s">
        <v>150</v>
      </c>
      <c r="G224" s="10"/>
      <c r="H224" s="10"/>
      <c r="I224" s="11"/>
      <c r="J224" s="126"/>
      <c r="K224" s="127">
        <f t="shared" si="34"/>
        <v>25000</v>
      </c>
      <c r="L224" s="127">
        <v>25000.0</v>
      </c>
      <c r="M224" s="126"/>
      <c r="N224" s="126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5.75" customHeight="1">
      <c r="A225" s="62" t="s">
        <v>508</v>
      </c>
      <c r="B225" s="122" t="s">
        <v>509</v>
      </c>
      <c r="C225" s="124" t="s">
        <v>94</v>
      </c>
      <c r="D225" s="110" t="s">
        <v>25</v>
      </c>
      <c r="E225" s="71" t="s">
        <v>34</v>
      </c>
      <c r="F225" s="125" t="s">
        <v>70</v>
      </c>
      <c r="G225" s="10"/>
      <c r="H225" s="10"/>
      <c r="I225" s="11"/>
      <c r="J225" s="126"/>
      <c r="K225" s="127">
        <f t="shared" si="34"/>
        <v>120000</v>
      </c>
      <c r="L225" s="127">
        <v>120000.0</v>
      </c>
      <c r="M225" s="126"/>
      <c r="N225" s="126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5.75" customHeight="1">
      <c r="A226" s="62" t="s">
        <v>510</v>
      </c>
      <c r="B226" s="122" t="s">
        <v>511</v>
      </c>
      <c r="C226" s="124" t="s">
        <v>94</v>
      </c>
      <c r="D226" s="110" t="s">
        <v>25</v>
      </c>
      <c r="E226" s="71" t="s">
        <v>34</v>
      </c>
      <c r="F226" s="125" t="s">
        <v>76</v>
      </c>
      <c r="G226" s="10"/>
      <c r="H226" s="10"/>
      <c r="I226" s="11"/>
      <c r="J226" s="126"/>
      <c r="K226" s="127">
        <f t="shared" si="34"/>
        <v>70000</v>
      </c>
      <c r="L226" s="127">
        <v>70000.0</v>
      </c>
      <c r="M226" s="126"/>
      <c r="N226" s="126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5.75" customHeight="1">
      <c r="A227" s="62" t="s">
        <v>512</v>
      </c>
      <c r="B227" s="122" t="s">
        <v>513</v>
      </c>
      <c r="C227" s="124" t="s">
        <v>94</v>
      </c>
      <c r="D227" s="110" t="s">
        <v>25</v>
      </c>
      <c r="E227" s="71" t="s">
        <v>34</v>
      </c>
      <c r="F227" s="125" t="s">
        <v>76</v>
      </c>
      <c r="G227" s="10"/>
      <c r="H227" s="10"/>
      <c r="I227" s="11"/>
      <c r="J227" s="126"/>
      <c r="K227" s="127">
        <f t="shared" si="34"/>
        <v>60000</v>
      </c>
      <c r="L227" s="127">
        <v>60000.0</v>
      </c>
      <c r="M227" s="126"/>
      <c r="N227" s="126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5.75" customHeight="1">
      <c r="A228" s="62" t="s">
        <v>514</v>
      </c>
      <c r="B228" s="122" t="s">
        <v>515</v>
      </c>
      <c r="C228" s="124" t="s">
        <v>94</v>
      </c>
      <c r="D228" s="110" t="s">
        <v>25</v>
      </c>
      <c r="E228" s="71" t="s">
        <v>34</v>
      </c>
      <c r="F228" s="125" t="s">
        <v>76</v>
      </c>
      <c r="G228" s="10"/>
      <c r="H228" s="10"/>
      <c r="I228" s="11"/>
      <c r="J228" s="126"/>
      <c r="K228" s="127">
        <f t="shared" si="34"/>
        <v>50000</v>
      </c>
      <c r="L228" s="127">
        <v>50000.0</v>
      </c>
      <c r="M228" s="126"/>
      <c r="N228" s="126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5.75" customHeight="1">
      <c r="A229" s="62" t="s">
        <v>516</v>
      </c>
      <c r="B229" s="122" t="s">
        <v>517</v>
      </c>
      <c r="C229" s="124" t="s">
        <v>94</v>
      </c>
      <c r="D229" s="110" t="s">
        <v>25</v>
      </c>
      <c r="E229" s="71" t="s">
        <v>34</v>
      </c>
      <c r="F229" s="125" t="s">
        <v>182</v>
      </c>
      <c r="G229" s="10"/>
      <c r="H229" s="10"/>
      <c r="I229" s="11"/>
      <c r="J229" s="126"/>
      <c r="K229" s="127">
        <f t="shared" si="34"/>
        <v>40000</v>
      </c>
      <c r="L229" s="127">
        <v>40000.0</v>
      </c>
      <c r="M229" s="126"/>
      <c r="N229" s="126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5.75" customHeight="1">
      <c r="A230" s="62" t="s">
        <v>518</v>
      </c>
      <c r="B230" s="122" t="s">
        <v>519</v>
      </c>
      <c r="C230" s="124" t="s">
        <v>94</v>
      </c>
      <c r="D230" s="110" t="s">
        <v>25</v>
      </c>
      <c r="E230" s="71" t="s">
        <v>34</v>
      </c>
      <c r="F230" s="125" t="s">
        <v>76</v>
      </c>
      <c r="G230" s="10"/>
      <c r="H230" s="10"/>
      <c r="I230" s="11"/>
      <c r="J230" s="126"/>
      <c r="K230" s="127">
        <f t="shared" si="34"/>
        <v>20000</v>
      </c>
      <c r="L230" s="127">
        <v>20000.0</v>
      </c>
      <c r="M230" s="126"/>
      <c r="N230" s="126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5.75" customHeight="1">
      <c r="A231" s="110" t="s">
        <v>520</v>
      </c>
      <c r="B231" s="122" t="s">
        <v>521</v>
      </c>
      <c r="C231" s="124" t="s">
        <v>73</v>
      </c>
      <c r="D231" s="110" t="s">
        <v>25</v>
      </c>
      <c r="E231" s="71" t="s">
        <v>34</v>
      </c>
      <c r="F231" s="125" t="s">
        <v>182</v>
      </c>
      <c r="G231" s="10"/>
      <c r="H231" s="10"/>
      <c r="I231" s="11"/>
      <c r="J231" s="126"/>
      <c r="K231" s="127">
        <f t="shared" si="34"/>
        <v>239000</v>
      </c>
      <c r="L231" s="127">
        <v>239000.0</v>
      </c>
      <c r="M231" s="126"/>
      <c r="N231" s="126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5.75" customHeight="1">
      <c r="A232" s="62" t="s">
        <v>522</v>
      </c>
      <c r="B232" s="122" t="s">
        <v>523</v>
      </c>
      <c r="C232" s="124" t="s">
        <v>73</v>
      </c>
      <c r="D232" s="110" t="s">
        <v>25</v>
      </c>
      <c r="E232" s="71" t="s">
        <v>34</v>
      </c>
      <c r="F232" s="125" t="s">
        <v>66</v>
      </c>
      <c r="G232" s="10"/>
      <c r="H232" s="10"/>
      <c r="I232" s="11"/>
      <c r="J232" s="126"/>
      <c r="K232" s="127">
        <f t="shared" si="34"/>
        <v>10000</v>
      </c>
      <c r="L232" s="127">
        <v>10000.0</v>
      </c>
      <c r="M232" s="126"/>
      <c r="N232" s="126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5.75" customHeight="1">
      <c r="A233" s="62" t="s">
        <v>524</v>
      </c>
      <c r="B233" s="122" t="s">
        <v>525</v>
      </c>
      <c r="C233" s="124" t="s">
        <v>73</v>
      </c>
      <c r="D233" s="110" t="s">
        <v>25</v>
      </c>
      <c r="E233" s="71" t="s">
        <v>34</v>
      </c>
      <c r="F233" s="125" t="s">
        <v>66</v>
      </c>
      <c r="G233" s="10"/>
      <c r="H233" s="10"/>
      <c r="I233" s="11"/>
      <c r="J233" s="126"/>
      <c r="K233" s="127">
        <f t="shared" si="34"/>
        <v>40000</v>
      </c>
      <c r="L233" s="127">
        <v>40000.0</v>
      </c>
      <c r="M233" s="126"/>
      <c r="N233" s="126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5.75" customHeight="1">
      <c r="A234" s="110" t="s">
        <v>526</v>
      </c>
      <c r="B234" s="122" t="s">
        <v>527</v>
      </c>
      <c r="C234" s="124" t="s">
        <v>73</v>
      </c>
      <c r="D234" s="110" t="s">
        <v>25</v>
      </c>
      <c r="E234" s="71" t="s">
        <v>34</v>
      </c>
      <c r="F234" s="125" t="s">
        <v>66</v>
      </c>
      <c r="G234" s="10"/>
      <c r="H234" s="10"/>
      <c r="I234" s="11"/>
      <c r="J234" s="126"/>
      <c r="K234" s="80">
        <f t="shared" si="34"/>
        <v>54400</v>
      </c>
      <c r="L234" s="80">
        <f>100000-45600</f>
        <v>54400</v>
      </c>
      <c r="M234" s="126"/>
      <c r="N234" s="126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5.75" customHeight="1">
      <c r="A235" s="62" t="s">
        <v>528</v>
      </c>
      <c r="B235" s="122" t="s">
        <v>529</v>
      </c>
      <c r="C235" s="124" t="s">
        <v>73</v>
      </c>
      <c r="D235" s="110" t="s">
        <v>25</v>
      </c>
      <c r="E235" s="71" t="s">
        <v>34</v>
      </c>
      <c r="F235" s="125" t="s">
        <v>66</v>
      </c>
      <c r="G235" s="10"/>
      <c r="H235" s="10"/>
      <c r="I235" s="11"/>
      <c r="J235" s="126"/>
      <c r="K235" s="80">
        <f t="shared" si="34"/>
        <v>200000</v>
      </c>
      <c r="L235" s="80">
        <v>200000.0</v>
      </c>
      <c r="M235" s="126"/>
      <c r="N235" s="126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5.75" customHeight="1">
      <c r="A236" s="110" t="s">
        <v>530</v>
      </c>
      <c r="B236" s="122" t="s">
        <v>531</v>
      </c>
      <c r="C236" s="124" t="s">
        <v>73</v>
      </c>
      <c r="D236" s="110" t="s">
        <v>25</v>
      </c>
      <c r="E236" s="71" t="s">
        <v>34</v>
      </c>
      <c r="F236" s="125" t="s">
        <v>66</v>
      </c>
      <c r="G236" s="10"/>
      <c r="H236" s="10"/>
      <c r="I236" s="11"/>
      <c r="J236" s="126"/>
      <c r="K236" s="80">
        <f t="shared" si="34"/>
        <v>500000</v>
      </c>
      <c r="L236" s="80">
        <v>500000.0</v>
      </c>
      <c r="M236" s="126"/>
      <c r="N236" s="126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5.75" customHeight="1">
      <c r="A237" s="62" t="s">
        <v>532</v>
      </c>
      <c r="B237" s="122" t="s">
        <v>533</v>
      </c>
      <c r="C237" s="124" t="s">
        <v>73</v>
      </c>
      <c r="D237" s="110" t="s">
        <v>25</v>
      </c>
      <c r="E237" s="71" t="s">
        <v>34</v>
      </c>
      <c r="F237" s="125" t="s">
        <v>66</v>
      </c>
      <c r="G237" s="10"/>
      <c r="H237" s="10"/>
      <c r="I237" s="11"/>
      <c r="J237" s="126"/>
      <c r="K237" s="80">
        <f t="shared" si="34"/>
        <v>100000</v>
      </c>
      <c r="L237" s="80">
        <v>100000.0</v>
      </c>
      <c r="M237" s="126"/>
      <c r="N237" s="126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5.75" customHeight="1">
      <c r="A238" s="62" t="s">
        <v>534</v>
      </c>
      <c r="B238" s="122" t="s">
        <v>535</v>
      </c>
      <c r="C238" s="124" t="s">
        <v>73</v>
      </c>
      <c r="D238" s="110" t="s">
        <v>25</v>
      </c>
      <c r="E238" s="71" t="s">
        <v>34</v>
      </c>
      <c r="F238" s="125" t="s">
        <v>48</v>
      </c>
      <c r="G238" s="10"/>
      <c r="H238" s="10"/>
      <c r="I238" s="11"/>
      <c r="J238" s="126"/>
      <c r="K238" s="80">
        <f t="shared" si="34"/>
        <v>250000</v>
      </c>
      <c r="L238" s="80">
        <v>250000.0</v>
      </c>
      <c r="M238" s="126"/>
      <c r="N238" s="126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5.75" customHeight="1">
      <c r="A239" s="62" t="s">
        <v>536</v>
      </c>
      <c r="B239" s="122" t="s">
        <v>537</v>
      </c>
      <c r="C239" s="124" t="s">
        <v>73</v>
      </c>
      <c r="D239" s="110" t="s">
        <v>25</v>
      </c>
      <c r="E239" s="71" t="s">
        <v>34</v>
      </c>
      <c r="F239" s="125" t="s">
        <v>66</v>
      </c>
      <c r="G239" s="10"/>
      <c r="H239" s="10"/>
      <c r="I239" s="11"/>
      <c r="J239" s="126"/>
      <c r="K239" s="80">
        <f t="shared" si="34"/>
        <v>120000</v>
      </c>
      <c r="L239" s="80">
        <v>120000.0</v>
      </c>
      <c r="M239" s="126"/>
      <c r="N239" s="126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5.75" customHeight="1">
      <c r="A240" s="62" t="s">
        <v>538</v>
      </c>
      <c r="B240" s="122" t="s">
        <v>539</v>
      </c>
      <c r="C240" s="124" t="s">
        <v>73</v>
      </c>
      <c r="D240" s="110" t="s">
        <v>25</v>
      </c>
      <c r="E240" s="71" t="s">
        <v>34</v>
      </c>
      <c r="F240" s="125" t="s">
        <v>66</v>
      </c>
      <c r="G240" s="10"/>
      <c r="H240" s="10"/>
      <c r="I240" s="11"/>
      <c r="J240" s="126"/>
      <c r="K240" s="80">
        <f t="shared" si="34"/>
        <v>500000</v>
      </c>
      <c r="L240" s="80">
        <v>500000.0</v>
      </c>
      <c r="M240" s="126"/>
      <c r="N240" s="126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5.75" customHeight="1">
      <c r="A241" s="62" t="s">
        <v>540</v>
      </c>
      <c r="B241" s="122" t="s">
        <v>541</v>
      </c>
      <c r="C241" s="124" t="s">
        <v>73</v>
      </c>
      <c r="D241" s="110" t="s">
        <v>25</v>
      </c>
      <c r="E241" s="71" t="s">
        <v>34</v>
      </c>
      <c r="F241" s="125" t="s">
        <v>66</v>
      </c>
      <c r="G241" s="10"/>
      <c r="H241" s="10"/>
      <c r="I241" s="11"/>
      <c r="J241" s="126"/>
      <c r="K241" s="80">
        <f t="shared" si="34"/>
        <v>150000</v>
      </c>
      <c r="L241" s="80">
        <v>150000.0</v>
      </c>
      <c r="M241" s="126"/>
      <c r="N241" s="126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5.75" customHeight="1">
      <c r="A242" s="62" t="s">
        <v>542</v>
      </c>
      <c r="B242" s="122" t="s">
        <v>543</v>
      </c>
      <c r="C242" s="124" t="s">
        <v>73</v>
      </c>
      <c r="D242" s="110" t="s">
        <v>25</v>
      </c>
      <c r="E242" s="71" t="s">
        <v>34</v>
      </c>
      <c r="F242" s="125" t="s">
        <v>66</v>
      </c>
      <c r="G242" s="10"/>
      <c r="H242" s="10"/>
      <c r="I242" s="11"/>
      <c r="J242" s="126"/>
      <c r="K242" s="80">
        <f t="shared" si="34"/>
        <v>150000</v>
      </c>
      <c r="L242" s="80">
        <v>150000.0</v>
      </c>
      <c r="M242" s="126"/>
      <c r="N242" s="126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5.75" customHeight="1">
      <c r="A243" s="62" t="s">
        <v>544</v>
      </c>
      <c r="B243" s="122" t="s">
        <v>545</v>
      </c>
      <c r="C243" s="124" t="s">
        <v>101</v>
      </c>
      <c r="D243" s="110" t="s">
        <v>25</v>
      </c>
      <c r="E243" s="71" t="s">
        <v>34</v>
      </c>
      <c r="F243" s="125" t="s">
        <v>70</v>
      </c>
      <c r="G243" s="10"/>
      <c r="H243" s="10"/>
      <c r="I243" s="11"/>
      <c r="J243" s="126"/>
      <c r="K243" s="80">
        <f t="shared" si="34"/>
        <v>65000</v>
      </c>
      <c r="L243" s="80">
        <v>65000.0</v>
      </c>
      <c r="M243" s="126"/>
      <c r="N243" s="126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5.75" customHeight="1">
      <c r="A244" s="62" t="s">
        <v>546</v>
      </c>
      <c r="B244" s="122" t="s">
        <v>547</v>
      </c>
      <c r="C244" s="124" t="s">
        <v>107</v>
      </c>
      <c r="D244" s="110" t="s">
        <v>25</v>
      </c>
      <c r="E244" s="71" t="s">
        <v>34</v>
      </c>
      <c r="F244" s="125" t="s">
        <v>41</v>
      </c>
      <c r="G244" s="10"/>
      <c r="H244" s="10"/>
      <c r="I244" s="11"/>
      <c r="J244" s="126"/>
      <c r="K244" s="80">
        <f t="shared" si="34"/>
        <v>1000000</v>
      </c>
      <c r="L244" s="80">
        <v>1000000.0</v>
      </c>
      <c r="M244" s="126"/>
      <c r="N244" s="126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5.75" customHeight="1">
      <c r="A245" s="62" t="s">
        <v>548</v>
      </c>
      <c r="B245" s="131" t="s">
        <v>549</v>
      </c>
      <c r="C245" s="109" t="s">
        <v>107</v>
      </c>
      <c r="D245" s="196" t="s">
        <v>25</v>
      </c>
      <c r="E245" s="52" t="s">
        <v>34</v>
      </c>
      <c r="F245" s="197" t="s">
        <v>48</v>
      </c>
      <c r="G245" s="10"/>
      <c r="H245" s="10"/>
      <c r="I245" s="11"/>
      <c r="J245" s="79"/>
      <c r="K245" s="80">
        <f t="shared" si="34"/>
        <v>500000</v>
      </c>
      <c r="L245" s="80">
        <v>500000.0</v>
      </c>
      <c r="M245" s="79"/>
      <c r="N245" s="79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ht="15.75" customHeight="1">
      <c r="A246" s="62" t="s">
        <v>550</v>
      </c>
      <c r="B246" s="131" t="s">
        <v>551</v>
      </c>
      <c r="C246" s="109" t="s">
        <v>107</v>
      </c>
      <c r="D246" s="74" t="s">
        <v>25</v>
      </c>
      <c r="E246" s="52" t="s">
        <v>34</v>
      </c>
      <c r="F246" s="197" t="s">
        <v>48</v>
      </c>
      <c r="G246" s="10"/>
      <c r="H246" s="10"/>
      <c r="I246" s="11"/>
      <c r="J246" s="79"/>
      <c r="K246" s="80">
        <f t="shared" si="34"/>
        <v>1800000</v>
      </c>
      <c r="L246" s="80">
        <f>500000+1300000</f>
        <v>1800000</v>
      </c>
      <c r="M246" s="79"/>
      <c r="N246" s="79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ht="15.75" customHeight="1">
      <c r="A247" s="62" t="s">
        <v>552</v>
      </c>
      <c r="B247" s="131" t="s">
        <v>553</v>
      </c>
      <c r="C247" s="109" t="s">
        <v>107</v>
      </c>
      <c r="D247" s="74" t="s">
        <v>25</v>
      </c>
      <c r="E247" s="52" t="s">
        <v>34</v>
      </c>
      <c r="F247" s="197" t="s">
        <v>48</v>
      </c>
      <c r="G247" s="10"/>
      <c r="H247" s="10"/>
      <c r="I247" s="11"/>
      <c r="J247" s="79"/>
      <c r="K247" s="80">
        <f t="shared" si="34"/>
        <v>500000</v>
      </c>
      <c r="L247" s="80">
        <v>500000.0</v>
      </c>
      <c r="M247" s="79"/>
      <c r="N247" s="79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ht="15.75" customHeight="1">
      <c r="A248" s="62" t="s">
        <v>554</v>
      </c>
      <c r="B248" s="131" t="s">
        <v>555</v>
      </c>
      <c r="C248" s="109" t="s">
        <v>107</v>
      </c>
      <c r="D248" s="74" t="s">
        <v>25</v>
      </c>
      <c r="E248" s="52" t="s">
        <v>34</v>
      </c>
      <c r="F248" s="197" t="s">
        <v>48</v>
      </c>
      <c r="G248" s="10"/>
      <c r="H248" s="10"/>
      <c r="I248" s="11"/>
      <c r="J248" s="79"/>
      <c r="K248" s="80">
        <f t="shared" si="34"/>
        <v>500000</v>
      </c>
      <c r="L248" s="80">
        <v>500000.0</v>
      </c>
      <c r="M248" s="79"/>
      <c r="N248" s="79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ht="15.75" customHeight="1">
      <c r="A249" s="62" t="s">
        <v>556</v>
      </c>
      <c r="B249" s="122" t="s">
        <v>557</v>
      </c>
      <c r="C249" s="124" t="s">
        <v>107</v>
      </c>
      <c r="D249" s="180" t="s">
        <v>25</v>
      </c>
      <c r="E249" s="71" t="s">
        <v>34</v>
      </c>
      <c r="F249" s="183" t="s">
        <v>48</v>
      </c>
      <c r="G249" s="10"/>
      <c r="H249" s="10"/>
      <c r="I249" s="11"/>
      <c r="J249" s="126"/>
      <c r="K249" s="127">
        <f t="shared" si="34"/>
        <v>500000</v>
      </c>
      <c r="L249" s="127">
        <v>500000.0</v>
      </c>
      <c r="M249" s="126"/>
      <c r="N249" s="126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5.75" customHeight="1">
      <c r="A250" s="62" t="s">
        <v>558</v>
      </c>
      <c r="B250" s="122" t="s">
        <v>559</v>
      </c>
      <c r="C250" s="124" t="s">
        <v>107</v>
      </c>
      <c r="D250" s="180" t="s">
        <v>25</v>
      </c>
      <c r="E250" s="71" t="s">
        <v>34</v>
      </c>
      <c r="F250" s="183" t="s">
        <v>48</v>
      </c>
      <c r="G250" s="10"/>
      <c r="H250" s="10"/>
      <c r="I250" s="11"/>
      <c r="J250" s="126"/>
      <c r="K250" s="127">
        <f t="shared" si="34"/>
        <v>500000</v>
      </c>
      <c r="L250" s="127">
        <v>500000.0</v>
      </c>
      <c r="M250" s="126"/>
      <c r="N250" s="126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5.75" customHeight="1">
      <c r="A251" s="62" t="s">
        <v>560</v>
      </c>
      <c r="B251" s="122" t="s">
        <v>561</v>
      </c>
      <c r="C251" s="124" t="s">
        <v>107</v>
      </c>
      <c r="D251" s="180" t="s">
        <v>25</v>
      </c>
      <c r="E251" s="71" t="s">
        <v>34</v>
      </c>
      <c r="F251" s="183" t="s">
        <v>275</v>
      </c>
      <c r="G251" s="10"/>
      <c r="H251" s="10"/>
      <c r="I251" s="11"/>
      <c r="J251" s="126"/>
      <c r="K251" s="127">
        <f t="shared" si="34"/>
        <v>900000</v>
      </c>
      <c r="L251" s="127">
        <v>900000.0</v>
      </c>
      <c r="M251" s="126"/>
      <c r="N251" s="126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5.75" customHeight="1">
      <c r="A252" s="62" t="s">
        <v>562</v>
      </c>
      <c r="B252" s="122" t="s">
        <v>563</v>
      </c>
      <c r="C252" s="124" t="s">
        <v>107</v>
      </c>
      <c r="D252" s="180" t="s">
        <v>25</v>
      </c>
      <c r="E252" s="71" t="s">
        <v>149</v>
      </c>
      <c r="F252" s="183" t="s">
        <v>275</v>
      </c>
      <c r="G252" s="10"/>
      <c r="H252" s="10"/>
      <c r="I252" s="11"/>
      <c r="J252" s="126"/>
      <c r="K252" s="80">
        <f t="shared" si="34"/>
        <v>2668300</v>
      </c>
      <c r="L252" s="80">
        <f>3000000-331700</f>
        <v>2668300</v>
      </c>
      <c r="M252" s="126"/>
      <c r="N252" s="126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5.75" customHeight="1">
      <c r="A253" s="62" t="s">
        <v>564</v>
      </c>
      <c r="B253" s="122" t="s">
        <v>565</v>
      </c>
      <c r="C253" s="124" t="s">
        <v>107</v>
      </c>
      <c r="D253" s="180" t="s">
        <v>25</v>
      </c>
      <c r="E253" s="71" t="s">
        <v>34</v>
      </c>
      <c r="F253" s="183" t="s">
        <v>275</v>
      </c>
      <c r="G253" s="10"/>
      <c r="H253" s="10"/>
      <c r="I253" s="11"/>
      <c r="J253" s="126"/>
      <c r="K253" s="80">
        <f t="shared" si="34"/>
        <v>300000</v>
      </c>
      <c r="L253" s="80">
        <v>300000.0</v>
      </c>
      <c r="M253" s="126"/>
      <c r="N253" s="126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5.75" customHeight="1">
      <c r="A254" s="62" t="s">
        <v>566</v>
      </c>
      <c r="B254" s="122" t="s">
        <v>567</v>
      </c>
      <c r="C254" s="124" t="s">
        <v>107</v>
      </c>
      <c r="D254" s="180" t="s">
        <v>25</v>
      </c>
      <c r="E254" s="71" t="s">
        <v>34</v>
      </c>
      <c r="F254" s="183" t="s">
        <v>275</v>
      </c>
      <c r="G254" s="10"/>
      <c r="H254" s="10"/>
      <c r="I254" s="11"/>
      <c r="J254" s="126"/>
      <c r="K254" s="127">
        <f t="shared" si="34"/>
        <v>500000</v>
      </c>
      <c r="L254" s="127">
        <v>500000.0</v>
      </c>
      <c r="M254" s="126"/>
      <c r="N254" s="126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5.75" customHeight="1">
      <c r="A255" s="110" t="s">
        <v>568</v>
      </c>
      <c r="B255" s="122" t="s">
        <v>569</v>
      </c>
      <c r="C255" s="124" t="s">
        <v>107</v>
      </c>
      <c r="D255" s="187" t="s">
        <v>25</v>
      </c>
      <c r="E255" s="71" t="s">
        <v>149</v>
      </c>
      <c r="F255" s="190" t="s">
        <v>275</v>
      </c>
      <c r="G255" s="10"/>
      <c r="H255" s="10"/>
      <c r="I255" s="11"/>
      <c r="J255" s="126"/>
      <c r="K255" s="127">
        <f t="shared" si="34"/>
        <v>3000000</v>
      </c>
      <c r="L255" s="127">
        <v>3000000.0</v>
      </c>
      <c r="M255" s="126"/>
      <c r="N255" s="126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5.75" customHeight="1">
      <c r="A256" s="110" t="s">
        <v>570</v>
      </c>
      <c r="B256" s="207" t="s">
        <v>571</v>
      </c>
      <c r="C256" s="124" t="s">
        <v>107</v>
      </c>
      <c r="D256" s="110" t="s">
        <v>25</v>
      </c>
      <c r="E256" s="71" t="s">
        <v>572</v>
      </c>
      <c r="F256" s="125" t="s">
        <v>76</v>
      </c>
      <c r="G256" s="10"/>
      <c r="H256" s="10"/>
      <c r="I256" s="11"/>
      <c r="J256" s="126"/>
      <c r="K256" s="127">
        <f t="shared" si="34"/>
        <v>90000</v>
      </c>
      <c r="L256" s="127">
        <v>90000.0</v>
      </c>
      <c r="M256" s="126"/>
      <c r="N256" s="126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5.75" customHeight="1">
      <c r="A257" s="56" t="s">
        <v>573</v>
      </c>
      <c r="B257" s="149" t="s">
        <v>574</v>
      </c>
      <c r="C257" s="150"/>
      <c r="D257" s="205"/>
      <c r="E257" s="206"/>
      <c r="F257" s="125"/>
      <c r="G257" s="10"/>
      <c r="H257" s="10"/>
      <c r="I257" s="11"/>
      <c r="J257" s="178"/>
      <c r="K257" s="151">
        <f t="shared" ref="K257:L257" si="35">K258</f>
        <v>5715000</v>
      </c>
      <c r="L257" s="151">
        <f t="shared" si="35"/>
        <v>5715000</v>
      </c>
      <c r="M257" s="178"/>
      <c r="N257" s="178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 ht="15.75" customHeight="1">
      <c r="A258" s="49" t="s">
        <v>575</v>
      </c>
      <c r="B258" s="50" t="s">
        <v>576</v>
      </c>
      <c r="C258" s="51"/>
      <c r="D258" s="49"/>
      <c r="E258" s="202"/>
      <c r="F258" s="53"/>
      <c r="G258" s="10"/>
      <c r="H258" s="10"/>
      <c r="I258" s="11"/>
      <c r="J258" s="50"/>
      <c r="K258" s="54">
        <f t="shared" ref="K258:L258" si="36">SUM(K270:K285)+K259</f>
        <v>5715000</v>
      </c>
      <c r="L258" s="54">
        <f t="shared" si="36"/>
        <v>5715000</v>
      </c>
      <c r="M258" s="50"/>
      <c r="N258" s="50"/>
    </row>
    <row r="259" ht="15.75" customHeight="1">
      <c r="A259" s="110" t="s">
        <v>577</v>
      </c>
      <c r="B259" s="63" t="s">
        <v>578</v>
      </c>
      <c r="C259" s="124"/>
      <c r="D259" s="110"/>
      <c r="E259" s="208"/>
      <c r="F259" s="125"/>
      <c r="G259" s="10"/>
      <c r="H259" s="10"/>
      <c r="I259" s="11"/>
      <c r="J259" s="126"/>
      <c r="K259" s="127">
        <f t="shared" ref="K259:K285" si="37">L259</f>
        <v>2176000</v>
      </c>
      <c r="L259" s="127">
        <f>SUM(L260:L269)</f>
        <v>2176000</v>
      </c>
      <c r="M259" s="126"/>
      <c r="N259" s="126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5.75" customHeight="1">
      <c r="A260" s="209" t="s">
        <v>579</v>
      </c>
      <c r="B260" s="133" t="s">
        <v>580</v>
      </c>
      <c r="C260" s="210" t="s">
        <v>107</v>
      </c>
      <c r="D260" s="209" t="s">
        <v>25</v>
      </c>
      <c r="E260" s="117" t="s">
        <v>34</v>
      </c>
      <c r="F260" s="211" t="s">
        <v>48</v>
      </c>
      <c r="G260" s="10"/>
      <c r="H260" s="10"/>
      <c r="I260" s="11"/>
      <c r="J260" s="212"/>
      <c r="K260" s="213">
        <f t="shared" si="37"/>
        <v>210100</v>
      </c>
      <c r="L260" s="213">
        <v>210100.0</v>
      </c>
      <c r="M260" s="212"/>
      <c r="N260" s="212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ht="15.75" customHeight="1">
      <c r="A261" s="209" t="s">
        <v>581</v>
      </c>
      <c r="B261" s="133" t="s">
        <v>582</v>
      </c>
      <c r="C261" s="210" t="s">
        <v>107</v>
      </c>
      <c r="D261" s="209" t="s">
        <v>25</v>
      </c>
      <c r="E261" s="117" t="s">
        <v>34</v>
      </c>
      <c r="F261" s="211" t="s">
        <v>48</v>
      </c>
      <c r="G261" s="10"/>
      <c r="H261" s="10"/>
      <c r="I261" s="11"/>
      <c r="J261" s="212"/>
      <c r="K261" s="213">
        <f t="shared" si="37"/>
        <v>210100</v>
      </c>
      <c r="L261" s="213">
        <v>210100.0</v>
      </c>
      <c r="M261" s="212"/>
      <c r="N261" s="212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ht="15.75" customHeight="1">
      <c r="A262" s="209" t="s">
        <v>583</v>
      </c>
      <c r="B262" s="133" t="s">
        <v>584</v>
      </c>
      <c r="C262" s="210" t="s">
        <v>107</v>
      </c>
      <c r="D262" s="209" t="s">
        <v>25</v>
      </c>
      <c r="E262" s="117" t="s">
        <v>34</v>
      </c>
      <c r="F262" s="211" t="s">
        <v>48</v>
      </c>
      <c r="G262" s="10"/>
      <c r="H262" s="10"/>
      <c r="I262" s="11"/>
      <c r="J262" s="212"/>
      <c r="K262" s="213">
        <f t="shared" si="37"/>
        <v>285100</v>
      </c>
      <c r="L262" s="213">
        <f>210100+75000</f>
        <v>285100</v>
      </c>
      <c r="M262" s="212"/>
      <c r="N262" s="212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ht="15.75" customHeight="1">
      <c r="A263" s="209" t="s">
        <v>585</v>
      </c>
      <c r="B263" s="133" t="s">
        <v>586</v>
      </c>
      <c r="C263" s="210" t="s">
        <v>107</v>
      </c>
      <c r="D263" s="209" t="s">
        <v>25</v>
      </c>
      <c r="E263" s="117" t="s">
        <v>34</v>
      </c>
      <c r="F263" s="211" t="s">
        <v>48</v>
      </c>
      <c r="G263" s="10"/>
      <c r="H263" s="10"/>
      <c r="I263" s="11"/>
      <c r="J263" s="212"/>
      <c r="K263" s="213">
        <f t="shared" si="37"/>
        <v>210100</v>
      </c>
      <c r="L263" s="213">
        <v>210100.0</v>
      </c>
      <c r="M263" s="212"/>
      <c r="N263" s="212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ht="15.75" customHeight="1">
      <c r="A264" s="209" t="s">
        <v>587</v>
      </c>
      <c r="B264" s="133" t="s">
        <v>588</v>
      </c>
      <c r="C264" s="210" t="s">
        <v>107</v>
      </c>
      <c r="D264" s="209" t="s">
        <v>25</v>
      </c>
      <c r="E264" s="117" t="s">
        <v>34</v>
      </c>
      <c r="F264" s="211" t="s">
        <v>48</v>
      </c>
      <c r="G264" s="10"/>
      <c r="H264" s="10"/>
      <c r="I264" s="11"/>
      <c r="J264" s="212"/>
      <c r="K264" s="213">
        <f t="shared" si="37"/>
        <v>210100</v>
      </c>
      <c r="L264" s="213">
        <v>210100.0</v>
      </c>
      <c r="M264" s="212"/>
      <c r="N264" s="212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ht="15.75" customHeight="1">
      <c r="A265" s="209" t="s">
        <v>589</v>
      </c>
      <c r="B265" s="133" t="s">
        <v>590</v>
      </c>
      <c r="C265" s="210" t="s">
        <v>107</v>
      </c>
      <c r="D265" s="209" t="s">
        <v>25</v>
      </c>
      <c r="E265" s="117" t="s">
        <v>34</v>
      </c>
      <c r="F265" s="211" t="s">
        <v>48</v>
      </c>
      <c r="G265" s="10"/>
      <c r="H265" s="10"/>
      <c r="I265" s="11"/>
      <c r="J265" s="212"/>
      <c r="K265" s="213">
        <f t="shared" si="37"/>
        <v>210100</v>
      </c>
      <c r="L265" s="213">
        <v>210100.0</v>
      </c>
      <c r="M265" s="212"/>
      <c r="N265" s="212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ht="15.75" customHeight="1">
      <c r="A266" s="209" t="s">
        <v>591</v>
      </c>
      <c r="B266" s="133" t="s">
        <v>592</v>
      </c>
      <c r="C266" s="210" t="s">
        <v>107</v>
      </c>
      <c r="D266" s="209" t="s">
        <v>25</v>
      </c>
      <c r="E266" s="117" t="s">
        <v>34</v>
      </c>
      <c r="F266" s="211" t="s">
        <v>48</v>
      </c>
      <c r="G266" s="10"/>
      <c r="H266" s="10"/>
      <c r="I266" s="11"/>
      <c r="J266" s="212"/>
      <c r="K266" s="213">
        <f t="shared" si="37"/>
        <v>210100</v>
      </c>
      <c r="L266" s="213">
        <v>210100.0</v>
      </c>
      <c r="M266" s="212"/>
      <c r="N266" s="212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ht="15.75" customHeight="1">
      <c r="A267" s="209" t="s">
        <v>593</v>
      </c>
      <c r="B267" s="133" t="s">
        <v>594</v>
      </c>
      <c r="C267" s="210" t="s">
        <v>107</v>
      </c>
      <c r="D267" s="209" t="s">
        <v>25</v>
      </c>
      <c r="E267" s="117" t="s">
        <v>34</v>
      </c>
      <c r="F267" s="211" t="s">
        <v>48</v>
      </c>
      <c r="G267" s="10"/>
      <c r="H267" s="10"/>
      <c r="I267" s="11"/>
      <c r="J267" s="212"/>
      <c r="K267" s="213">
        <f t="shared" si="37"/>
        <v>210100</v>
      </c>
      <c r="L267" s="213">
        <v>210100.0</v>
      </c>
      <c r="M267" s="212"/>
      <c r="N267" s="212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ht="15.75" customHeight="1">
      <c r="A268" s="209" t="s">
        <v>595</v>
      </c>
      <c r="B268" s="133" t="s">
        <v>596</v>
      </c>
      <c r="C268" s="210" t="s">
        <v>107</v>
      </c>
      <c r="D268" s="209" t="s">
        <v>25</v>
      </c>
      <c r="E268" s="117" t="s">
        <v>34</v>
      </c>
      <c r="F268" s="211" t="s">
        <v>48</v>
      </c>
      <c r="G268" s="10"/>
      <c r="H268" s="10"/>
      <c r="I268" s="11"/>
      <c r="J268" s="212"/>
      <c r="K268" s="213">
        <f t="shared" si="37"/>
        <v>210100</v>
      </c>
      <c r="L268" s="213">
        <v>210100.0</v>
      </c>
      <c r="M268" s="212"/>
      <c r="N268" s="212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ht="15.75" customHeight="1">
      <c r="A269" s="209" t="s">
        <v>597</v>
      </c>
      <c r="B269" s="133" t="s">
        <v>598</v>
      </c>
      <c r="C269" s="210" t="s">
        <v>107</v>
      </c>
      <c r="D269" s="209" t="s">
        <v>25</v>
      </c>
      <c r="E269" s="117" t="s">
        <v>34</v>
      </c>
      <c r="F269" s="211" t="s">
        <v>48</v>
      </c>
      <c r="G269" s="10"/>
      <c r="H269" s="10"/>
      <c r="I269" s="11"/>
      <c r="J269" s="212"/>
      <c r="K269" s="213">
        <f t="shared" si="37"/>
        <v>210100</v>
      </c>
      <c r="L269" s="213">
        <v>210100.0</v>
      </c>
      <c r="M269" s="212"/>
      <c r="N269" s="212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ht="15.75" customHeight="1">
      <c r="A270" s="62" t="s">
        <v>599</v>
      </c>
      <c r="B270" s="112" t="s">
        <v>600</v>
      </c>
      <c r="C270" s="64" t="s">
        <v>107</v>
      </c>
      <c r="D270" s="180" t="s">
        <v>25</v>
      </c>
      <c r="E270" s="71" t="s">
        <v>34</v>
      </c>
      <c r="F270" s="183" t="s">
        <v>48</v>
      </c>
      <c r="G270" s="10"/>
      <c r="H270" s="10"/>
      <c r="I270" s="11"/>
      <c r="J270" s="66"/>
      <c r="K270" s="67">
        <f t="shared" si="37"/>
        <v>720000</v>
      </c>
      <c r="L270" s="67">
        <v>720000.0</v>
      </c>
      <c r="M270" s="66"/>
      <c r="N270" s="66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5.75" customHeight="1">
      <c r="A271" s="62" t="s">
        <v>601</v>
      </c>
      <c r="B271" s="112" t="s">
        <v>602</v>
      </c>
      <c r="C271" s="64" t="s">
        <v>107</v>
      </c>
      <c r="D271" s="180" t="s">
        <v>25</v>
      </c>
      <c r="E271" s="71" t="s">
        <v>34</v>
      </c>
      <c r="F271" s="183" t="s">
        <v>48</v>
      </c>
      <c r="G271" s="10"/>
      <c r="H271" s="10"/>
      <c r="I271" s="11"/>
      <c r="J271" s="66"/>
      <c r="K271" s="67">
        <f t="shared" si="37"/>
        <v>479000</v>
      </c>
      <c r="L271" s="67">
        <v>479000.0</v>
      </c>
      <c r="M271" s="66"/>
      <c r="N271" s="66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5.75" customHeight="1">
      <c r="A272" s="62" t="s">
        <v>603</v>
      </c>
      <c r="B272" s="112" t="s">
        <v>604</v>
      </c>
      <c r="C272" s="64" t="s">
        <v>107</v>
      </c>
      <c r="D272" s="180" t="s">
        <v>25</v>
      </c>
      <c r="E272" s="71" t="s">
        <v>34</v>
      </c>
      <c r="F272" s="183" t="s">
        <v>48</v>
      </c>
      <c r="G272" s="10"/>
      <c r="H272" s="10"/>
      <c r="I272" s="11"/>
      <c r="J272" s="66"/>
      <c r="K272" s="67">
        <f t="shared" si="37"/>
        <v>360000</v>
      </c>
      <c r="L272" s="67">
        <v>360000.0</v>
      </c>
      <c r="M272" s="66"/>
      <c r="N272" s="66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5.75" customHeight="1">
      <c r="A273" s="62" t="s">
        <v>605</v>
      </c>
      <c r="B273" s="112" t="s">
        <v>606</v>
      </c>
      <c r="C273" s="64" t="s">
        <v>107</v>
      </c>
      <c r="D273" s="180" t="s">
        <v>25</v>
      </c>
      <c r="E273" s="71" t="s">
        <v>34</v>
      </c>
      <c r="F273" s="183" t="s">
        <v>48</v>
      </c>
      <c r="G273" s="10"/>
      <c r="H273" s="10"/>
      <c r="I273" s="11"/>
      <c r="J273" s="66"/>
      <c r="K273" s="67">
        <f t="shared" si="37"/>
        <v>320000</v>
      </c>
      <c r="L273" s="67">
        <v>320000.0</v>
      </c>
      <c r="M273" s="66"/>
      <c r="N273" s="66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5.75" customHeight="1">
      <c r="A274" s="62" t="s">
        <v>607</v>
      </c>
      <c r="B274" s="112" t="s">
        <v>608</v>
      </c>
      <c r="C274" s="64" t="s">
        <v>107</v>
      </c>
      <c r="D274" s="180" t="s">
        <v>25</v>
      </c>
      <c r="E274" s="71" t="s">
        <v>34</v>
      </c>
      <c r="F274" s="183" t="s">
        <v>48</v>
      </c>
      <c r="G274" s="10"/>
      <c r="H274" s="10"/>
      <c r="I274" s="11"/>
      <c r="J274" s="66"/>
      <c r="K274" s="67">
        <f t="shared" si="37"/>
        <v>180000</v>
      </c>
      <c r="L274" s="67">
        <v>180000.0</v>
      </c>
      <c r="M274" s="66"/>
      <c r="N274" s="66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5.75" customHeight="1">
      <c r="A275" s="62" t="s">
        <v>609</v>
      </c>
      <c r="B275" s="112" t="s">
        <v>610</v>
      </c>
      <c r="C275" s="64" t="s">
        <v>107</v>
      </c>
      <c r="D275" s="180" t="s">
        <v>25</v>
      </c>
      <c r="E275" s="71" t="s">
        <v>34</v>
      </c>
      <c r="F275" s="183" t="s">
        <v>48</v>
      </c>
      <c r="G275" s="10"/>
      <c r="H275" s="10"/>
      <c r="I275" s="11"/>
      <c r="J275" s="66"/>
      <c r="K275" s="67">
        <f t="shared" si="37"/>
        <v>180000</v>
      </c>
      <c r="L275" s="67">
        <v>180000.0</v>
      </c>
      <c r="M275" s="66"/>
      <c r="N275" s="66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5.75" customHeight="1">
      <c r="A276" s="62" t="s">
        <v>611</v>
      </c>
      <c r="B276" s="112" t="s">
        <v>612</v>
      </c>
      <c r="C276" s="64" t="s">
        <v>107</v>
      </c>
      <c r="D276" s="180" t="s">
        <v>25</v>
      </c>
      <c r="E276" s="71" t="s">
        <v>34</v>
      </c>
      <c r="F276" s="183" t="s">
        <v>48</v>
      </c>
      <c r="G276" s="10"/>
      <c r="H276" s="10"/>
      <c r="I276" s="11"/>
      <c r="J276" s="66"/>
      <c r="K276" s="67">
        <f t="shared" si="37"/>
        <v>180000</v>
      </c>
      <c r="L276" s="67">
        <v>180000.0</v>
      </c>
      <c r="M276" s="66"/>
      <c r="N276" s="66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5.75" customHeight="1">
      <c r="A277" s="62" t="s">
        <v>613</v>
      </c>
      <c r="B277" s="112" t="s">
        <v>614</v>
      </c>
      <c r="C277" s="64" t="s">
        <v>107</v>
      </c>
      <c r="D277" s="180" t="s">
        <v>25</v>
      </c>
      <c r="E277" s="71" t="s">
        <v>34</v>
      </c>
      <c r="F277" s="183" t="s">
        <v>48</v>
      </c>
      <c r="G277" s="10"/>
      <c r="H277" s="10"/>
      <c r="I277" s="11"/>
      <c r="J277" s="66"/>
      <c r="K277" s="67">
        <f t="shared" si="37"/>
        <v>180000</v>
      </c>
      <c r="L277" s="67">
        <v>180000.0</v>
      </c>
      <c r="M277" s="66"/>
      <c r="N277" s="66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5.75" customHeight="1">
      <c r="A278" s="62" t="s">
        <v>615</v>
      </c>
      <c r="B278" s="112" t="s">
        <v>616</v>
      </c>
      <c r="C278" s="64" t="s">
        <v>107</v>
      </c>
      <c r="D278" s="180" t="s">
        <v>25</v>
      </c>
      <c r="E278" s="71" t="s">
        <v>34</v>
      </c>
      <c r="F278" s="183" t="s">
        <v>48</v>
      </c>
      <c r="G278" s="10"/>
      <c r="H278" s="10"/>
      <c r="I278" s="11"/>
      <c r="J278" s="66"/>
      <c r="K278" s="67">
        <f t="shared" si="37"/>
        <v>277000</v>
      </c>
      <c r="L278" s="67">
        <v>277000.0</v>
      </c>
      <c r="M278" s="66"/>
      <c r="N278" s="66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5.75" customHeight="1">
      <c r="A279" s="62" t="s">
        <v>617</v>
      </c>
      <c r="B279" s="112" t="s">
        <v>618</v>
      </c>
      <c r="C279" s="64" t="s">
        <v>107</v>
      </c>
      <c r="D279" s="180" t="s">
        <v>25</v>
      </c>
      <c r="E279" s="71" t="s">
        <v>34</v>
      </c>
      <c r="F279" s="183" t="s">
        <v>48</v>
      </c>
      <c r="G279" s="10"/>
      <c r="H279" s="10"/>
      <c r="I279" s="11"/>
      <c r="J279" s="66"/>
      <c r="K279" s="67">
        <f t="shared" si="37"/>
        <v>169000</v>
      </c>
      <c r="L279" s="67">
        <v>169000.0</v>
      </c>
      <c r="M279" s="66"/>
      <c r="N279" s="66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5.75" customHeight="1">
      <c r="A280" s="62" t="s">
        <v>619</v>
      </c>
      <c r="B280" s="112" t="s">
        <v>620</v>
      </c>
      <c r="C280" s="64" t="s">
        <v>107</v>
      </c>
      <c r="D280" s="180" t="s">
        <v>25</v>
      </c>
      <c r="E280" s="71" t="s">
        <v>34</v>
      </c>
      <c r="F280" s="183" t="s">
        <v>48</v>
      </c>
      <c r="G280" s="10"/>
      <c r="H280" s="10"/>
      <c r="I280" s="11"/>
      <c r="J280" s="66"/>
      <c r="K280" s="67">
        <f t="shared" si="37"/>
        <v>228000</v>
      </c>
      <c r="L280" s="67">
        <v>228000.0</v>
      </c>
      <c r="M280" s="66"/>
      <c r="N280" s="66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5.75" customHeight="1">
      <c r="A281" s="62" t="s">
        <v>621</v>
      </c>
      <c r="B281" s="112" t="s">
        <v>622</v>
      </c>
      <c r="C281" s="64" t="s">
        <v>73</v>
      </c>
      <c r="D281" s="180" t="s">
        <v>25</v>
      </c>
      <c r="E281" s="71" t="s">
        <v>34</v>
      </c>
      <c r="F281" s="125" t="s">
        <v>66</v>
      </c>
      <c r="G281" s="10"/>
      <c r="H281" s="10"/>
      <c r="I281" s="11"/>
      <c r="J281" s="66"/>
      <c r="K281" s="67">
        <f t="shared" si="37"/>
        <v>20000</v>
      </c>
      <c r="L281" s="67">
        <v>20000.0</v>
      </c>
      <c r="M281" s="66"/>
      <c r="N281" s="66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5.75" customHeight="1">
      <c r="A282" s="62" t="s">
        <v>623</v>
      </c>
      <c r="B282" s="112" t="s">
        <v>624</v>
      </c>
      <c r="C282" s="64" t="s">
        <v>73</v>
      </c>
      <c r="D282" s="180" t="s">
        <v>25</v>
      </c>
      <c r="E282" s="71" t="s">
        <v>34</v>
      </c>
      <c r="F282" s="125" t="s">
        <v>66</v>
      </c>
      <c r="G282" s="10"/>
      <c r="H282" s="10"/>
      <c r="I282" s="11"/>
      <c r="J282" s="66"/>
      <c r="K282" s="67">
        <f t="shared" si="37"/>
        <v>21000</v>
      </c>
      <c r="L282" s="67">
        <v>21000.0</v>
      </c>
      <c r="M282" s="66"/>
      <c r="N282" s="66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5.75" customHeight="1">
      <c r="A283" s="62" t="s">
        <v>625</v>
      </c>
      <c r="B283" s="112" t="s">
        <v>626</v>
      </c>
      <c r="C283" s="64" t="s">
        <v>107</v>
      </c>
      <c r="D283" s="180" t="s">
        <v>25</v>
      </c>
      <c r="E283" s="71" t="s">
        <v>34</v>
      </c>
      <c r="F283" s="183" t="s">
        <v>48</v>
      </c>
      <c r="G283" s="10"/>
      <c r="H283" s="10"/>
      <c r="I283" s="11"/>
      <c r="J283" s="66"/>
      <c r="K283" s="67">
        <f t="shared" si="37"/>
        <v>75000</v>
      </c>
      <c r="L283" s="67">
        <v>75000.0</v>
      </c>
      <c r="M283" s="66"/>
      <c r="N283" s="66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5.75" customHeight="1">
      <c r="A284" s="62" t="s">
        <v>627</v>
      </c>
      <c r="B284" s="112" t="s">
        <v>628</v>
      </c>
      <c r="C284" s="64" t="s">
        <v>94</v>
      </c>
      <c r="D284" s="180" t="s">
        <v>25</v>
      </c>
      <c r="E284" s="71" t="s">
        <v>34</v>
      </c>
      <c r="F284" s="183" t="s">
        <v>48</v>
      </c>
      <c r="G284" s="10"/>
      <c r="H284" s="10"/>
      <c r="I284" s="11"/>
      <c r="J284" s="66"/>
      <c r="K284" s="67">
        <f t="shared" si="37"/>
        <v>75000</v>
      </c>
      <c r="L284" s="67">
        <v>75000.0</v>
      </c>
      <c r="M284" s="66"/>
      <c r="N284" s="66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5.75" customHeight="1">
      <c r="A285" s="62" t="s">
        <v>629</v>
      </c>
      <c r="B285" s="112" t="s">
        <v>630</v>
      </c>
      <c r="C285" s="64" t="s">
        <v>94</v>
      </c>
      <c r="D285" s="180" t="s">
        <v>25</v>
      </c>
      <c r="E285" s="71" t="s">
        <v>34</v>
      </c>
      <c r="F285" s="183" t="s">
        <v>48</v>
      </c>
      <c r="G285" s="10"/>
      <c r="H285" s="10"/>
      <c r="I285" s="11"/>
      <c r="J285" s="66"/>
      <c r="K285" s="67">
        <f t="shared" si="37"/>
        <v>75000</v>
      </c>
      <c r="L285" s="67">
        <v>75000.0</v>
      </c>
      <c r="M285" s="66"/>
      <c r="N285" s="66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5.75" customHeight="1">
      <c r="A286" s="56" t="s">
        <v>631</v>
      </c>
      <c r="B286" s="149" t="s">
        <v>632</v>
      </c>
      <c r="C286" s="150"/>
      <c r="D286" s="49"/>
      <c r="E286" s="111"/>
      <c r="F286" s="72"/>
      <c r="G286" s="10"/>
      <c r="H286" s="10"/>
      <c r="I286" s="11"/>
      <c r="J286" s="50"/>
      <c r="K286" s="151">
        <f t="shared" ref="K286:L286" si="38">K287</f>
        <v>328300</v>
      </c>
      <c r="L286" s="151">
        <f t="shared" si="38"/>
        <v>328300</v>
      </c>
      <c r="M286" s="50"/>
      <c r="N286" s="50"/>
    </row>
    <row r="287" ht="15.75" customHeight="1">
      <c r="A287" s="39" t="s">
        <v>633</v>
      </c>
      <c r="B287" s="157" t="s">
        <v>634</v>
      </c>
      <c r="C287" s="41" t="s">
        <v>101</v>
      </c>
      <c r="D287" s="39" t="s">
        <v>25</v>
      </c>
      <c r="E287" s="52" t="s">
        <v>34</v>
      </c>
      <c r="F287" s="43" t="s">
        <v>635</v>
      </c>
      <c r="G287" s="10"/>
      <c r="H287" s="10"/>
      <c r="I287" s="11"/>
      <c r="J287" s="40"/>
      <c r="K287" s="214">
        <f>L287</f>
        <v>328300</v>
      </c>
      <c r="L287" s="214">
        <f>1000000-671700</f>
        <v>328300</v>
      </c>
      <c r="M287" s="40"/>
      <c r="N287" s="40"/>
    </row>
    <row r="288" ht="15.75" customHeight="1">
      <c r="A288" s="56" t="s">
        <v>636</v>
      </c>
      <c r="B288" s="149" t="s">
        <v>637</v>
      </c>
      <c r="C288" s="150"/>
      <c r="D288" s="49"/>
      <c r="E288" s="111"/>
      <c r="F288" s="53"/>
      <c r="G288" s="10"/>
      <c r="H288" s="10"/>
      <c r="I288" s="11"/>
      <c r="J288" s="50"/>
      <c r="K288" s="215">
        <f t="shared" ref="K288:L288" si="39">SUM(K289)</f>
        <v>274000</v>
      </c>
      <c r="L288" s="215">
        <f t="shared" si="39"/>
        <v>274000</v>
      </c>
      <c r="M288" s="50"/>
      <c r="N288" s="50"/>
    </row>
    <row r="289" ht="15.75" customHeight="1">
      <c r="A289" s="49" t="s">
        <v>638</v>
      </c>
      <c r="B289" s="50" t="s">
        <v>639</v>
      </c>
      <c r="C289" s="51"/>
      <c r="D289" s="49"/>
      <c r="E289" s="111"/>
      <c r="F289" s="53"/>
      <c r="G289" s="10"/>
      <c r="H289" s="10"/>
      <c r="I289" s="11"/>
      <c r="J289" s="50"/>
      <c r="K289" s="95">
        <f t="shared" ref="K289:K295" si="40">L289</f>
        <v>274000</v>
      </c>
      <c r="L289" s="95">
        <f>SUM(L290:L295)</f>
        <v>274000</v>
      </c>
      <c r="M289" s="50"/>
      <c r="N289" s="50"/>
    </row>
    <row r="290" ht="15.75" customHeight="1">
      <c r="A290" s="62" t="s">
        <v>640</v>
      </c>
      <c r="B290" s="122" t="s">
        <v>641</v>
      </c>
      <c r="C290" s="64" t="s">
        <v>94</v>
      </c>
      <c r="D290" s="62" t="s">
        <v>25</v>
      </c>
      <c r="E290" s="71" t="s">
        <v>34</v>
      </c>
      <c r="F290" s="72" t="s">
        <v>275</v>
      </c>
      <c r="G290" s="10"/>
      <c r="H290" s="10"/>
      <c r="I290" s="11"/>
      <c r="J290" s="66"/>
      <c r="K290" s="73">
        <f t="shared" si="40"/>
        <v>40000</v>
      </c>
      <c r="L290" s="73">
        <v>40000.0</v>
      </c>
      <c r="M290" s="66"/>
      <c r="N290" s="66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5.75" customHeight="1">
      <c r="A291" s="62" t="s">
        <v>642</v>
      </c>
      <c r="B291" s="122" t="s">
        <v>643</v>
      </c>
      <c r="C291" s="64" t="s">
        <v>73</v>
      </c>
      <c r="D291" s="62" t="s">
        <v>25</v>
      </c>
      <c r="E291" s="71" t="s">
        <v>34</v>
      </c>
      <c r="F291" s="72" t="s">
        <v>63</v>
      </c>
      <c r="G291" s="10"/>
      <c r="H291" s="10"/>
      <c r="I291" s="11"/>
      <c r="J291" s="66"/>
      <c r="K291" s="73">
        <f t="shared" si="40"/>
        <v>95000</v>
      </c>
      <c r="L291" s="73">
        <v>95000.0</v>
      </c>
      <c r="M291" s="66"/>
      <c r="N291" s="66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5.75" customHeight="1">
      <c r="A292" s="110" t="s">
        <v>644</v>
      </c>
      <c r="B292" s="123" t="s">
        <v>645</v>
      </c>
      <c r="C292" s="124" t="s">
        <v>73</v>
      </c>
      <c r="D292" s="110" t="s">
        <v>25</v>
      </c>
      <c r="E292" s="71" t="s">
        <v>34</v>
      </c>
      <c r="F292" s="125" t="s">
        <v>48</v>
      </c>
      <c r="G292" s="10"/>
      <c r="H292" s="10"/>
      <c r="I292" s="11"/>
      <c r="J292" s="126"/>
      <c r="K292" s="80">
        <f t="shared" si="40"/>
        <v>55000</v>
      </c>
      <c r="L292" s="80">
        <f>75000-20000</f>
        <v>55000</v>
      </c>
      <c r="M292" s="126"/>
      <c r="N292" s="126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15.75" customHeight="1">
      <c r="A293" s="62" t="s">
        <v>646</v>
      </c>
      <c r="B293" s="122" t="s">
        <v>647</v>
      </c>
      <c r="C293" s="64" t="s">
        <v>73</v>
      </c>
      <c r="D293" s="62" t="s">
        <v>25</v>
      </c>
      <c r="E293" s="71" t="s">
        <v>34</v>
      </c>
      <c r="F293" s="72" t="s">
        <v>63</v>
      </c>
      <c r="G293" s="10"/>
      <c r="H293" s="10"/>
      <c r="I293" s="11"/>
      <c r="J293" s="66"/>
      <c r="K293" s="67">
        <f t="shared" si="40"/>
        <v>49000</v>
      </c>
      <c r="L293" s="67">
        <v>49000.0</v>
      </c>
      <c r="M293" s="66"/>
      <c r="N293" s="66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5.75" customHeight="1">
      <c r="A294" s="62" t="s">
        <v>648</v>
      </c>
      <c r="B294" s="122" t="s">
        <v>649</v>
      </c>
      <c r="C294" s="64" t="s">
        <v>73</v>
      </c>
      <c r="D294" s="62" t="s">
        <v>25</v>
      </c>
      <c r="E294" s="71" t="s">
        <v>34</v>
      </c>
      <c r="F294" s="72" t="s">
        <v>63</v>
      </c>
      <c r="G294" s="10"/>
      <c r="H294" s="10"/>
      <c r="I294" s="11"/>
      <c r="J294" s="66"/>
      <c r="K294" s="67">
        <f t="shared" si="40"/>
        <v>25000</v>
      </c>
      <c r="L294" s="67">
        <v>25000.0</v>
      </c>
      <c r="M294" s="66"/>
      <c r="N294" s="66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5.75" customHeight="1">
      <c r="A295" s="62" t="s">
        <v>650</v>
      </c>
      <c r="B295" s="122" t="s">
        <v>651</v>
      </c>
      <c r="C295" s="64" t="s">
        <v>116</v>
      </c>
      <c r="D295" s="62" t="s">
        <v>25</v>
      </c>
      <c r="E295" s="71" t="s">
        <v>34</v>
      </c>
      <c r="F295" s="72" t="s">
        <v>182</v>
      </c>
      <c r="G295" s="10"/>
      <c r="H295" s="10"/>
      <c r="I295" s="11"/>
      <c r="J295" s="66"/>
      <c r="K295" s="67">
        <f t="shared" si="40"/>
        <v>10000</v>
      </c>
      <c r="L295" s="67">
        <v>10000.0</v>
      </c>
      <c r="M295" s="66"/>
      <c r="N295" s="66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5.75" customHeight="1">
      <c r="A296" s="56" t="s">
        <v>652</v>
      </c>
      <c r="B296" s="149" t="s">
        <v>653</v>
      </c>
      <c r="C296" s="150"/>
      <c r="D296" s="49"/>
      <c r="E296" s="111"/>
      <c r="F296" s="72"/>
      <c r="G296" s="10"/>
      <c r="H296" s="10"/>
      <c r="I296" s="11"/>
      <c r="J296" s="50"/>
      <c r="K296" s="151">
        <f t="shared" ref="K296:L296" si="41">K297</f>
        <v>15000</v>
      </c>
      <c r="L296" s="151">
        <f t="shared" si="41"/>
        <v>15000</v>
      </c>
      <c r="M296" s="50"/>
      <c r="N296" s="50"/>
    </row>
    <row r="297" ht="15.75" customHeight="1">
      <c r="A297" s="49" t="s">
        <v>654</v>
      </c>
      <c r="B297" s="50" t="s">
        <v>655</v>
      </c>
      <c r="C297" s="51" t="s">
        <v>94</v>
      </c>
      <c r="D297" s="49" t="s">
        <v>25</v>
      </c>
      <c r="E297" s="52" t="s">
        <v>34</v>
      </c>
      <c r="F297" s="53" t="s">
        <v>275</v>
      </c>
      <c r="G297" s="10"/>
      <c r="H297" s="10"/>
      <c r="I297" s="11"/>
      <c r="J297" s="50"/>
      <c r="K297" s="54">
        <f>L297</f>
        <v>15000</v>
      </c>
      <c r="L297" s="54">
        <v>15000.0</v>
      </c>
      <c r="M297" s="50"/>
      <c r="N297" s="50"/>
    </row>
    <row r="298" ht="15.75" customHeight="1">
      <c r="A298" s="56" t="s">
        <v>656</v>
      </c>
      <c r="B298" s="149" t="s">
        <v>293</v>
      </c>
      <c r="C298" s="150"/>
      <c r="D298" s="49"/>
      <c r="E298" s="111"/>
      <c r="F298" s="53"/>
      <c r="G298" s="10"/>
      <c r="H298" s="10"/>
      <c r="I298" s="11"/>
      <c r="J298" s="50"/>
      <c r="K298" s="151">
        <f t="shared" ref="K298:L298" si="42">K299</f>
        <v>50000</v>
      </c>
      <c r="L298" s="151">
        <f t="shared" si="42"/>
        <v>50000</v>
      </c>
      <c r="M298" s="50"/>
      <c r="N298" s="50"/>
    </row>
    <row r="299" ht="15.75" customHeight="1">
      <c r="A299" s="90" t="s">
        <v>657</v>
      </c>
      <c r="B299" s="91" t="s">
        <v>658</v>
      </c>
      <c r="C299" s="92" t="s">
        <v>94</v>
      </c>
      <c r="D299" s="90" t="s">
        <v>25</v>
      </c>
      <c r="E299" s="108" t="s">
        <v>34</v>
      </c>
      <c r="F299" s="94" t="s">
        <v>63</v>
      </c>
      <c r="G299" s="10"/>
      <c r="H299" s="10"/>
      <c r="I299" s="11"/>
      <c r="J299" s="91"/>
      <c r="K299" s="95">
        <f>L299</f>
        <v>50000</v>
      </c>
      <c r="L299" s="95">
        <v>50000.0</v>
      </c>
      <c r="M299" s="91"/>
      <c r="N299" s="91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216" t="s">
        <v>659</v>
      </c>
      <c r="B300" s="217" t="s">
        <v>660</v>
      </c>
      <c r="C300" s="218"/>
      <c r="D300" s="219"/>
      <c r="E300" s="220"/>
      <c r="F300" s="221"/>
      <c r="G300" s="10"/>
      <c r="H300" s="10"/>
      <c r="I300" s="11"/>
      <c r="J300" s="46" t="s">
        <v>21</v>
      </c>
      <c r="K300" s="222">
        <f t="shared" ref="K300:L300" si="43">K301+K305+K308+K310+K328+K374</f>
        <v>24108000</v>
      </c>
      <c r="L300" s="222">
        <f t="shared" si="43"/>
        <v>24108000</v>
      </c>
      <c r="M300" s="37"/>
      <c r="N300" s="37"/>
    </row>
    <row r="301" ht="15.75" customHeight="1">
      <c r="A301" s="20" t="s">
        <v>661</v>
      </c>
      <c r="B301" s="223" t="s">
        <v>662</v>
      </c>
      <c r="C301" s="224"/>
      <c r="D301" s="90"/>
      <c r="E301" s="93"/>
      <c r="F301" s="225"/>
      <c r="G301" s="226"/>
      <c r="H301" s="226"/>
      <c r="I301" s="227"/>
      <c r="J301" s="138"/>
      <c r="K301" s="215">
        <f t="shared" ref="K301:L301" si="44">SUM(K302:K304)</f>
        <v>1044000</v>
      </c>
      <c r="L301" s="215">
        <f t="shared" si="44"/>
        <v>1044000</v>
      </c>
      <c r="M301" s="91"/>
      <c r="N301" s="91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228" t="s">
        <v>663</v>
      </c>
      <c r="B302" s="91" t="s">
        <v>664</v>
      </c>
      <c r="C302" s="92" t="s">
        <v>163</v>
      </c>
      <c r="D302" s="90" t="s">
        <v>25</v>
      </c>
      <c r="E302" s="52" t="s">
        <v>34</v>
      </c>
      <c r="F302" s="94" t="s">
        <v>41</v>
      </c>
      <c r="G302" s="10"/>
      <c r="H302" s="10"/>
      <c r="I302" s="11"/>
      <c r="J302" s="229"/>
      <c r="K302" s="95">
        <f t="shared" ref="K302:K304" si="45">L302</f>
        <v>1000000</v>
      </c>
      <c r="L302" s="95">
        <v>1000000.0</v>
      </c>
      <c r="M302" s="91"/>
      <c r="N302" s="91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228" t="s">
        <v>665</v>
      </c>
      <c r="B303" s="91" t="s">
        <v>666</v>
      </c>
      <c r="C303" s="92" t="s">
        <v>667</v>
      </c>
      <c r="D303" s="90" t="s">
        <v>25</v>
      </c>
      <c r="E303" s="52" t="s">
        <v>34</v>
      </c>
      <c r="F303" s="94" t="s">
        <v>41</v>
      </c>
      <c r="G303" s="10"/>
      <c r="H303" s="10"/>
      <c r="I303" s="11"/>
      <c r="J303" s="229"/>
      <c r="K303" s="95">
        <f t="shared" si="45"/>
        <v>24000</v>
      </c>
      <c r="L303" s="95">
        <v>24000.0</v>
      </c>
      <c r="M303" s="91"/>
      <c r="N303" s="91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228" t="s">
        <v>668</v>
      </c>
      <c r="B304" s="91" t="s">
        <v>669</v>
      </c>
      <c r="C304" s="92" t="s">
        <v>431</v>
      </c>
      <c r="D304" s="90" t="s">
        <v>25</v>
      </c>
      <c r="E304" s="52" t="s">
        <v>34</v>
      </c>
      <c r="F304" s="94" t="s">
        <v>41</v>
      </c>
      <c r="G304" s="10"/>
      <c r="H304" s="10"/>
      <c r="I304" s="11"/>
      <c r="J304" s="229"/>
      <c r="K304" s="95">
        <f t="shared" si="45"/>
        <v>20000</v>
      </c>
      <c r="L304" s="95">
        <v>20000.0</v>
      </c>
      <c r="M304" s="91"/>
      <c r="N304" s="91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56" t="s">
        <v>670</v>
      </c>
      <c r="B305" s="149" t="s">
        <v>671</v>
      </c>
      <c r="C305" s="150"/>
      <c r="D305" s="49"/>
      <c r="E305" s="111"/>
      <c r="F305" s="53"/>
      <c r="G305" s="10"/>
      <c r="H305" s="10"/>
      <c r="I305" s="11"/>
      <c r="J305" s="50"/>
      <c r="K305" s="151">
        <f t="shared" ref="K305:L305" si="46">SUM(K306:K307)</f>
        <v>21000</v>
      </c>
      <c r="L305" s="151">
        <f t="shared" si="46"/>
        <v>21000</v>
      </c>
      <c r="M305" s="50"/>
      <c r="N305" s="50"/>
    </row>
    <row r="306" ht="15.75" customHeight="1">
      <c r="A306" s="49" t="s">
        <v>672</v>
      </c>
      <c r="B306" s="50" t="s">
        <v>673</v>
      </c>
      <c r="C306" s="51" t="s">
        <v>73</v>
      </c>
      <c r="D306" s="49" t="s">
        <v>25</v>
      </c>
      <c r="E306" s="52" t="s">
        <v>34</v>
      </c>
      <c r="F306" s="53" t="s">
        <v>70</v>
      </c>
      <c r="G306" s="10"/>
      <c r="H306" s="10"/>
      <c r="I306" s="11"/>
      <c r="J306" s="50"/>
      <c r="K306" s="54">
        <f t="shared" ref="K306:K307" si="47">L306</f>
        <v>11000</v>
      </c>
      <c r="L306" s="54">
        <v>11000.0</v>
      </c>
      <c r="M306" s="50"/>
      <c r="N306" s="50"/>
    </row>
    <row r="307" ht="15.75" customHeight="1">
      <c r="A307" s="49" t="s">
        <v>674</v>
      </c>
      <c r="B307" s="50" t="s">
        <v>675</v>
      </c>
      <c r="C307" s="51" t="s">
        <v>431</v>
      </c>
      <c r="D307" s="49" t="s">
        <v>25</v>
      </c>
      <c r="E307" s="52" t="s">
        <v>34</v>
      </c>
      <c r="F307" s="94" t="s">
        <v>41</v>
      </c>
      <c r="G307" s="10"/>
      <c r="H307" s="10"/>
      <c r="I307" s="11"/>
      <c r="J307" s="50"/>
      <c r="K307" s="54">
        <f t="shared" si="47"/>
        <v>10000</v>
      </c>
      <c r="L307" s="54">
        <v>10000.0</v>
      </c>
      <c r="M307" s="50"/>
      <c r="N307" s="50"/>
    </row>
    <row r="308" ht="15.75" customHeight="1">
      <c r="A308" s="205" t="s">
        <v>676</v>
      </c>
      <c r="B308" s="178" t="s">
        <v>677</v>
      </c>
      <c r="C308" s="150"/>
      <c r="D308" s="49"/>
      <c r="E308" s="111"/>
      <c r="F308" s="53"/>
      <c r="G308" s="10"/>
      <c r="H308" s="10"/>
      <c r="I308" s="11"/>
      <c r="J308" s="50"/>
      <c r="K308" s="151">
        <f>SUM(K309)</f>
        <v>800000</v>
      </c>
      <c r="L308" s="151">
        <f>L309</f>
        <v>800000</v>
      </c>
      <c r="M308" s="50"/>
      <c r="N308" s="50"/>
    </row>
    <row r="309" ht="15.75" customHeight="1">
      <c r="A309" s="90" t="s">
        <v>678</v>
      </c>
      <c r="B309" s="91" t="s">
        <v>679</v>
      </c>
      <c r="C309" s="92" t="s">
        <v>116</v>
      </c>
      <c r="D309" s="90" t="s">
        <v>25</v>
      </c>
      <c r="E309" s="108" t="s">
        <v>34</v>
      </c>
      <c r="F309" s="94" t="s">
        <v>76</v>
      </c>
      <c r="G309" s="10"/>
      <c r="H309" s="10"/>
      <c r="I309" s="11"/>
      <c r="J309" s="91"/>
      <c r="K309" s="95">
        <f>L309</f>
        <v>800000</v>
      </c>
      <c r="L309" s="95">
        <v>800000.0</v>
      </c>
      <c r="M309" s="91"/>
      <c r="N309" s="91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56" t="s">
        <v>680</v>
      </c>
      <c r="B310" s="149" t="s">
        <v>681</v>
      </c>
      <c r="C310" s="150"/>
      <c r="D310" s="49"/>
      <c r="E310" s="111"/>
      <c r="F310" s="53"/>
      <c r="G310" s="10"/>
      <c r="H310" s="10"/>
      <c r="I310" s="11"/>
      <c r="J310" s="50"/>
      <c r="K310" s="151">
        <f t="shared" ref="K310:L310" si="48">SUM(K311:K327)</f>
        <v>5156000</v>
      </c>
      <c r="L310" s="151">
        <f t="shared" si="48"/>
        <v>5156000</v>
      </c>
      <c r="M310" s="50"/>
      <c r="N310" s="50"/>
    </row>
    <row r="311" ht="15.75" customHeight="1">
      <c r="A311" s="49" t="s">
        <v>682</v>
      </c>
      <c r="B311" s="50" t="s">
        <v>683</v>
      </c>
      <c r="C311" s="51" t="s">
        <v>116</v>
      </c>
      <c r="D311" s="49" t="s">
        <v>25</v>
      </c>
      <c r="E311" s="52" t="s">
        <v>34</v>
      </c>
      <c r="F311" s="53" t="s">
        <v>48</v>
      </c>
      <c r="G311" s="10"/>
      <c r="H311" s="10"/>
      <c r="I311" s="11"/>
      <c r="J311" s="50"/>
      <c r="K311" s="54">
        <f t="shared" ref="K311:K327" si="49">L311</f>
        <v>200000</v>
      </c>
      <c r="L311" s="54">
        <v>200000.0</v>
      </c>
      <c r="M311" s="50"/>
      <c r="N311" s="50"/>
    </row>
    <row r="312" ht="15.75" customHeight="1">
      <c r="A312" s="39" t="s">
        <v>684</v>
      </c>
      <c r="B312" s="40" t="s">
        <v>685</v>
      </c>
      <c r="C312" s="41" t="s">
        <v>116</v>
      </c>
      <c r="D312" s="39" t="s">
        <v>25</v>
      </c>
      <c r="E312" s="42" t="s">
        <v>26</v>
      </c>
      <c r="F312" s="43" t="s">
        <v>70</v>
      </c>
      <c r="G312" s="10"/>
      <c r="H312" s="10"/>
      <c r="I312" s="11"/>
      <c r="J312" s="40"/>
      <c r="K312" s="44">
        <f t="shared" si="49"/>
        <v>40000</v>
      </c>
      <c r="L312" s="44">
        <v>40000.0</v>
      </c>
      <c r="M312" s="40"/>
      <c r="N312" s="40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</row>
    <row r="313" ht="15.75" customHeight="1">
      <c r="A313" s="39" t="s">
        <v>686</v>
      </c>
      <c r="B313" s="40" t="s">
        <v>687</v>
      </c>
      <c r="C313" s="41" t="s">
        <v>116</v>
      </c>
      <c r="D313" s="39" t="s">
        <v>25</v>
      </c>
      <c r="E313" s="42" t="s">
        <v>26</v>
      </c>
      <c r="F313" s="43" t="s">
        <v>76</v>
      </c>
      <c r="G313" s="10"/>
      <c r="H313" s="10"/>
      <c r="I313" s="11"/>
      <c r="J313" s="40"/>
      <c r="K313" s="44">
        <f t="shared" si="49"/>
        <v>5000</v>
      </c>
      <c r="L313" s="44">
        <v>5000.0</v>
      </c>
      <c r="M313" s="40"/>
      <c r="N313" s="40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</row>
    <row r="314" ht="15.75" customHeight="1">
      <c r="A314" s="39" t="s">
        <v>688</v>
      </c>
      <c r="B314" s="40" t="s">
        <v>689</v>
      </c>
      <c r="C314" s="41" t="s">
        <v>116</v>
      </c>
      <c r="D314" s="39" t="s">
        <v>25</v>
      </c>
      <c r="E314" s="42" t="s">
        <v>26</v>
      </c>
      <c r="F314" s="43" t="s">
        <v>76</v>
      </c>
      <c r="G314" s="10"/>
      <c r="H314" s="10"/>
      <c r="I314" s="11"/>
      <c r="J314" s="40"/>
      <c r="K314" s="44">
        <f t="shared" si="49"/>
        <v>8000</v>
      </c>
      <c r="L314" s="44">
        <v>8000.0</v>
      </c>
      <c r="M314" s="40"/>
      <c r="N314" s="40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</row>
    <row r="315" ht="15.75" customHeight="1">
      <c r="A315" s="49" t="s">
        <v>690</v>
      </c>
      <c r="B315" s="50" t="s">
        <v>691</v>
      </c>
      <c r="C315" s="51" t="s">
        <v>116</v>
      </c>
      <c r="D315" s="49" t="s">
        <v>25</v>
      </c>
      <c r="E315" s="52" t="s">
        <v>34</v>
      </c>
      <c r="F315" s="53" t="s">
        <v>76</v>
      </c>
      <c r="G315" s="10"/>
      <c r="H315" s="10"/>
      <c r="I315" s="11"/>
      <c r="J315" s="50"/>
      <c r="K315" s="54">
        <f t="shared" si="49"/>
        <v>225000</v>
      </c>
      <c r="L315" s="54">
        <v>225000.0</v>
      </c>
      <c r="M315" s="50"/>
      <c r="N315" s="50"/>
    </row>
    <row r="316" ht="15.75" customHeight="1">
      <c r="A316" s="49" t="s">
        <v>692</v>
      </c>
      <c r="B316" s="50" t="s">
        <v>693</v>
      </c>
      <c r="C316" s="51" t="s">
        <v>116</v>
      </c>
      <c r="D316" s="49" t="s">
        <v>25</v>
      </c>
      <c r="E316" s="52" t="s">
        <v>149</v>
      </c>
      <c r="F316" s="53" t="s">
        <v>76</v>
      </c>
      <c r="G316" s="10"/>
      <c r="H316" s="10"/>
      <c r="I316" s="11"/>
      <c r="J316" s="50"/>
      <c r="K316" s="54">
        <f t="shared" si="49"/>
        <v>1800000</v>
      </c>
      <c r="L316" s="54">
        <v>1800000.0</v>
      </c>
      <c r="M316" s="50"/>
      <c r="N316" s="50"/>
    </row>
    <row r="317" ht="15.75" customHeight="1">
      <c r="A317" s="39" t="s">
        <v>694</v>
      </c>
      <c r="B317" s="40" t="s">
        <v>695</v>
      </c>
      <c r="C317" s="41" t="s">
        <v>116</v>
      </c>
      <c r="D317" s="39" t="s">
        <v>25</v>
      </c>
      <c r="E317" s="42" t="s">
        <v>26</v>
      </c>
      <c r="F317" s="43" t="s">
        <v>635</v>
      </c>
      <c r="G317" s="10"/>
      <c r="H317" s="10"/>
      <c r="I317" s="11"/>
      <c r="J317" s="40"/>
      <c r="K317" s="44">
        <f t="shared" si="49"/>
        <v>15000</v>
      </c>
      <c r="L317" s="44">
        <v>15000.0</v>
      </c>
      <c r="M317" s="40"/>
      <c r="N317" s="40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</row>
    <row r="318" ht="15.75" customHeight="1">
      <c r="A318" s="49" t="s">
        <v>696</v>
      </c>
      <c r="B318" s="50" t="s">
        <v>697</v>
      </c>
      <c r="C318" s="51" t="s">
        <v>116</v>
      </c>
      <c r="D318" s="49" t="s">
        <v>25</v>
      </c>
      <c r="E318" s="52" t="s">
        <v>149</v>
      </c>
      <c r="F318" s="53" t="s">
        <v>76</v>
      </c>
      <c r="G318" s="10"/>
      <c r="H318" s="10"/>
      <c r="I318" s="11"/>
      <c r="J318" s="50"/>
      <c r="K318" s="54">
        <f t="shared" si="49"/>
        <v>1500000</v>
      </c>
      <c r="L318" s="54">
        <v>1500000.0</v>
      </c>
      <c r="M318" s="50"/>
      <c r="N318" s="50"/>
    </row>
    <row r="319" ht="15.75" customHeight="1">
      <c r="A319" s="39" t="s">
        <v>698</v>
      </c>
      <c r="B319" s="40" t="s">
        <v>699</v>
      </c>
      <c r="C319" s="41" t="s">
        <v>116</v>
      </c>
      <c r="D319" s="39" t="s">
        <v>25</v>
      </c>
      <c r="E319" s="42" t="s">
        <v>26</v>
      </c>
      <c r="F319" s="43" t="s">
        <v>76</v>
      </c>
      <c r="G319" s="10"/>
      <c r="H319" s="10"/>
      <c r="I319" s="11"/>
      <c r="J319" s="40"/>
      <c r="K319" s="44">
        <f t="shared" si="49"/>
        <v>5000</v>
      </c>
      <c r="L319" s="44">
        <v>5000.0</v>
      </c>
      <c r="M319" s="40"/>
      <c r="N319" s="40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</row>
    <row r="320" ht="15.75" customHeight="1">
      <c r="A320" s="49" t="s">
        <v>700</v>
      </c>
      <c r="B320" s="50" t="s">
        <v>701</v>
      </c>
      <c r="C320" s="51" t="s">
        <v>116</v>
      </c>
      <c r="D320" s="49" t="s">
        <v>25</v>
      </c>
      <c r="E320" s="52" t="s">
        <v>34</v>
      </c>
      <c r="F320" s="53" t="s">
        <v>635</v>
      </c>
      <c r="G320" s="10"/>
      <c r="H320" s="10"/>
      <c r="I320" s="11"/>
      <c r="J320" s="50"/>
      <c r="K320" s="54">
        <f t="shared" si="49"/>
        <v>210000</v>
      </c>
      <c r="L320" s="54">
        <v>210000.0</v>
      </c>
      <c r="M320" s="50"/>
      <c r="N320" s="50"/>
    </row>
    <row r="321" ht="15.75" customHeight="1">
      <c r="A321" s="39" t="s">
        <v>702</v>
      </c>
      <c r="B321" s="40" t="s">
        <v>703</v>
      </c>
      <c r="C321" s="41" t="s">
        <v>116</v>
      </c>
      <c r="D321" s="39" t="s">
        <v>25</v>
      </c>
      <c r="E321" s="42" t="s">
        <v>26</v>
      </c>
      <c r="F321" s="43" t="s">
        <v>76</v>
      </c>
      <c r="G321" s="10"/>
      <c r="H321" s="10"/>
      <c r="I321" s="11"/>
      <c r="J321" s="40"/>
      <c r="K321" s="44">
        <f t="shared" si="49"/>
        <v>50000</v>
      </c>
      <c r="L321" s="44">
        <v>50000.0</v>
      </c>
      <c r="M321" s="40"/>
      <c r="N321" s="40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</row>
    <row r="322" ht="15.75" customHeight="1">
      <c r="A322" s="49" t="s">
        <v>704</v>
      </c>
      <c r="B322" s="50" t="s">
        <v>705</v>
      </c>
      <c r="C322" s="51" t="s">
        <v>101</v>
      </c>
      <c r="D322" s="49" t="s">
        <v>25</v>
      </c>
      <c r="E322" s="52" t="s">
        <v>37</v>
      </c>
      <c r="F322" s="53" t="s">
        <v>635</v>
      </c>
      <c r="G322" s="10"/>
      <c r="H322" s="10"/>
      <c r="I322" s="11"/>
      <c r="J322" s="50"/>
      <c r="K322" s="54">
        <f t="shared" si="49"/>
        <v>100000</v>
      </c>
      <c r="L322" s="54">
        <v>100000.0</v>
      </c>
      <c r="M322" s="50"/>
      <c r="N322" s="50"/>
    </row>
    <row r="323" ht="15.75" customHeight="1">
      <c r="A323" s="49" t="s">
        <v>706</v>
      </c>
      <c r="B323" s="50" t="s">
        <v>707</v>
      </c>
      <c r="C323" s="51" t="s">
        <v>107</v>
      </c>
      <c r="D323" s="49" t="s">
        <v>25</v>
      </c>
      <c r="E323" s="52" t="s">
        <v>34</v>
      </c>
      <c r="F323" s="53" t="s">
        <v>48</v>
      </c>
      <c r="G323" s="10"/>
      <c r="H323" s="10"/>
      <c r="I323" s="11"/>
      <c r="J323" s="50"/>
      <c r="K323" s="54">
        <f t="shared" si="49"/>
        <v>318000</v>
      </c>
      <c r="L323" s="54">
        <v>318000.0</v>
      </c>
      <c r="M323" s="50"/>
      <c r="N323" s="50"/>
    </row>
    <row r="324" ht="15.75" customHeight="1">
      <c r="A324" s="49" t="s">
        <v>708</v>
      </c>
      <c r="B324" s="50" t="s">
        <v>709</v>
      </c>
      <c r="C324" s="51" t="s">
        <v>107</v>
      </c>
      <c r="D324" s="49" t="s">
        <v>25</v>
      </c>
      <c r="E324" s="52" t="s">
        <v>34</v>
      </c>
      <c r="F324" s="53" t="s">
        <v>48</v>
      </c>
      <c r="G324" s="10"/>
      <c r="H324" s="10"/>
      <c r="I324" s="11"/>
      <c r="J324" s="50"/>
      <c r="K324" s="54">
        <f t="shared" si="49"/>
        <v>200000</v>
      </c>
      <c r="L324" s="54">
        <v>200000.0</v>
      </c>
      <c r="M324" s="50"/>
      <c r="N324" s="50"/>
    </row>
    <row r="325" ht="15.75" customHeight="1">
      <c r="A325" s="49" t="s">
        <v>710</v>
      </c>
      <c r="B325" s="50" t="s">
        <v>711</v>
      </c>
      <c r="C325" s="51" t="s">
        <v>116</v>
      </c>
      <c r="D325" s="49" t="s">
        <v>25</v>
      </c>
      <c r="E325" s="52" t="s">
        <v>34</v>
      </c>
      <c r="F325" s="53" t="s">
        <v>275</v>
      </c>
      <c r="G325" s="10"/>
      <c r="H325" s="10"/>
      <c r="I325" s="11"/>
      <c r="J325" s="50"/>
      <c r="K325" s="54">
        <f t="shared" si="49"/>
        <v>300000</v>
      </c>
      <c r="L325" s="54">
        <v>300000.0</v>
      </c>
      <c r="M325" s="50"/>
      <c r="N325" s="50"/>
    </row>
    <row r="326" ht="15.75" customHeight="1">
      <c r="A326" s="49" t="s">
        <v>712</v>
      </c>
      <c r="B326" s="50" t="s">
        <v>713</v>
      </c>
      <c r="C326" s="51" t="s">
        <v>140</v>
      </c>
      <c r="D326" s="49" t="s">
        <v>25</v>
      </c>
      <c r="E326" s="52" t="s">
        <v>34</v>
      </c>
      <c r="F326" s="53" t="s">
        <v>76</v>
      </c>
      <c r="G326" s="10"/>
      <c r="H326" s="10"/>
      <c r="I326" s="11"/>
      <c r="J326" s="50"/>
      <c r="K326" s="54">
        <f t="shared" si="49"/>
        <v>60000</v>
      </c>
      <c r="L326" s="54">
        <v>60000.0</v>
      </c>
      <c r="M326" s="50"/>
      <c r="N326" s="50"/>
    </row>
    <row r="327" ht="15.75" customHeight="1">
      <c r="A327" s="49" t="s">
        <v>714</v>
      </c>
      <c r="B327" s="50" t="s">
        <v>715</v>
      </c>
      <c r="C327" s="51" t="s">
        <v>140</v>
      </c>
      <c r="D327" s="49" t="s">
        <v>25</v>
      </c>
      <c r="E327" s="52" t="s">
        <v>34</v>
      </c>
      <c r="F327" s="53" t="s">
        <v>76</v>
      </c>
      <c r="G327" s="10"/>
      <c r="H327" s="10"/>
      <c r="I327" s="11"/>
      <c r="J327" s="50"/>
      <c r="K327" s="54">
        <f t="shared" si="49"/>
        <v>120000</v>
      </c>
      <c r="L327" s="54">
        <v>120000.0</v>
      </c>
      <c r="M327" s="50"/>
      <c r="N327" s="50"/>
    </row>
    <row r="328" ht="15.75" customHeight="1">
      <c r="A328" s="205" t="s">
        <v>716</v>
      </c>
      <c r="B328" s="178" t="s">
        <v>717</v>
      </c>
      <c r="C328" s="150"/>
      <c r="D328" s="49"/>
      <c r="E328" s="111"/>
      <c r="F328" s="53"/>
      <c r="G328" s="10"/>
      <c r="H328" s="10"/>
      <c r="I328" s="11"/>
      <c r="J328" s="50"/>
      <c r="K328" s="151">
        <f>K330+K331+K332+K333+K337+K344+K345+K346+K350+K351+K352+K356+K362+K363+K368+K369+L373</f>
        <v>15717000</v>
      </c>
      <c r="L328" s="151">
        <f>SUM(L330:L333)+L337+SUM(L344:L346)+SUM(L350:L352)+L356+L362+L363+L368+L369+L373</f>
        <v>15717000</v>
      </c>
      <c r="M328" s="50"/>
      <c r="N328" s="50"/>
    </row>
    <row r="329" ht="15.75" customHeight="1">
      <c r="A329" s="49" t="s">
        <v>718</v>
      </c>
      <c r="B329" s="50" t="s">
        <v>719</v>
      </c>
      <c r="C329" s="51"/>
      <c r="D329" s="49"/>
      <c r="E329" s="111"/>
      <c r="F329" s="53"/>
      <c r="G329" s="10"/>
      <c r="H329" s="10"/>
      <c r="I329" s="11"/>
      <c r="J329" s="50"/>
      <c r="K329" s="54"/>
      <c r="L329" s="54"/>
      <c r="M329" s="50"/>
      <c r="N329" s="50"/>
    </row>
    <row r="330" ht="15.75" customHeight="1">
      <c r="A330" s="49" t="s">
        <v>720</v>
      </c>
      <c r="B330" s="230" t="s">
        <v>721</v>
      </c>
      <c r="C330" s="92" t="s">
        <v>163</v>
      </c>
      <c r="D330" s="90" t="s">
        <v>25</v>
      </c>
      <c r="E330" s="52" t="s">
        <v>34</v>
      </c>
      <c r="F330" s="94" t="s">
        <v>48</v>
      </c>
      <c r="G330" s="10"/>
      <c r="H330" s="10"/>
      <c r="I330" s="11"/>
      <c r="J330" s="91"/>
      <c r="K330" s="95">
        <f t="shared" ref="K330:K332" si="50">L330</f>
        <v>760000</v>
      </c>
      <c r="L330" s="95">
        <v>760000.0</v>
      </c>
      <c r="M330" s="91"/>
      <c r="N330" s="91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49" t="s">
        <v>722</v>
      </c>
      <c r="B331" s="230" t="s">
        <v>723</v>
      </c>
      <c r="C331" s="92" t="s">
        <v>116</v>
      </c>
      <c r="D331" s="90" t="s">
        <v>25</v>
      </c>
      <c r="E331" s="52" t="s">
        <v>34</v>
      </c>
      <c r="F331" s="94" t="s">
        <v>48</v>
      </c>
      <c r="G331" s="10"/>
      <c r="H331" s="10"/>
      <c r="I331" s="11"/>
      <c r="J331" s="91"/>
      <c r="K331" s="95">
        <f t="shared" si="50"/>
        <v>400000</v>
      </c>
      <c r="L331" s="95">
        <v>400000.0</v>
      </c>
      <c r="M331" s="91"/>
      <c r="N331" s="91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9" t="s">
        <v>724</v>
      </c>
      <c r="B332" s="231" t="s">
        <v>725</v>
      </c>
      <c r="C332" s="179" t="s">
        <v>163</v>
      </c>
      <c r="D332" s="228" t="s">
        <v>25</v>
      </c>
      <c r="E332" s="52" t="s">
        <v>34</v>
      </c>
      <c r="F332" s="153" t="s">
        <v>48</v>
      </c>
      <c r="G332" s="10"/>
      <c r="H332" s="10"/>
      <c r="I332" s="11"/>
      <c r="J332" s="232"/>
      <c r="K332" s="214">
        <f t="shared" si="50"/>
        <v>300000</v>
      </c>
      <c r="L332" s="214">
        <v>300000.0</v>
      </c>
      <c r="M332" s="91"/>
      <c r="N332" s="91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49" t="s">
        <v>726</v>
      </c>
      <c r="B333" s="230" t="s">
        <v>727</v>
      </c>
      <c r="C333" s="92"/>
      <c r="D333" s="90"/>
      <c r="E333" s="152"/>
      <c r="F333" s="225"/>
      <c r="G333" s="226"/>
      <c r="H333" s="226"/>
      <c r="I333" s="227"/>
      <c r="J333" s="91"/>
      <c r="K333" s="95">
        <f t="shared" ref="K333:L333" si="51">SUM(K334:K336)</f>
        <v>1050000</v>
      </c>
      <c r="L333" s="95">
        <f t="shared" si="51"/>
        <v>1050000</v>
      </c>
      <c r="M333" s="91"/>
      <c r="N333" s="91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82" t="s">
        <v>728</v>
      </c>
      <c r="B334" s="96" t="s">
        <v>729</v>
      </c>
      <c r="C334" s="97" t="s">
        <v>163</v>
      </c>
      <c r="D334" s="82" t="s">
        <v>25</v>
      </c>
      <c r="E334" s="71" t="s">
        <v>34</v>
      </c>
      <c r="F334" s="85" t="s">
        <v>48</v>
      </c>
      <c r="G334" s="10"/>
      <c r="H334" s="10"/>
      <c r="I334" s="11"/>
      <c r="J334" s="86"/>
      <c r="K334" s="73">
        <f t="shared" ref="K334:K336" si="52">L334</f>
        <v>450000</v>
      </c>
      <c r="L334" s="73">
        <v>450000.0</v>
      </c>
      <c r="M334" s="86"/>
      <c r="N334" s="86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ht="15.75" customHeight="1">
      <c r="A335" s="82" t="s">
        <v>730</v>
      </c>
      <c r="B335" s="96" t="s">
        <v>731</v>
      </c>
      <c r="C335" s="97" t="s">
        <v>163</v>
      </c>
      <c r="D335" s="82" t="s">
        <v>25</v>
      </c>
      <c r="E335" s="71" t="s">
        <v>34</v>
      </c>
      <c r="F335" s="85" t="s">
        <v>48</v>
      </c>
      <c r="G335" s="10"/>
      <c r="H335" s="10"/>
      <c r="I335" s="11"/>
      <c r="J335" s="86"/>
      <c r="K335" s="73">
        <f t="shared" si="52"/>
        <v>150000</v>
      </c>
      <c r="L335" s="73">
        <v>150000.0</v>
      </c>
      <c r="M335" s="86"/>
      <c r="N335" s="86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ht="15.75" customHeight="1">
      <c r="A336" s="82" t="s">
        <v>732</v>
      </c>
      <c r="B336" s="96" t="s">
        <v>733</v>
      </c>
      <c r="C336" s="97" t="s">
        <v>163</v>
      </c>
      <c r="D336" s="82" t="s">
        <v>25</v>
      </c>
      <c r="E336" s="71" t="s">
        <v>34</v>
      </c>
      <c r="F336" s="85" t="s">
        <v>48</v>
      </c>
      <c r="G336" s="10"/>
      <c r="H336" s="10"/>
      <c r="I336" s="11"/>
      <c r="J336" s="86"/>
      <c r="K336" s="73">
        <f t="shared" si="52"/>
        <v>450000</v>
      </c>
      <c r="L336" s="73">
        <v>450000.0</v>
      </c>
      <c r="M336" s="86"/>
      <c r="N336" s="86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ht="15.75" customHeight="1">
      <c r="A337" s="49" t="s">
        <v>734</v>
      </c>
      <c r="B337" s="55" t="s">
        <v>735</v>
      </c>
      <c r="C337" s="51"/>
      <c r="D337" s="49"/>
      <c r="E337" s="111"/>
      <c r="F337" s="53"/>
      <c r="G337" s="10"/>
      <c r="H337" s="10"/>
      <c r="I337" s="11"/>
      <c r="J337" s="50"/>
      <c r="K337" s="54">
        <f t="shared" ref="K337:L337" si="53">SUM(K338:K343)</f>
        <v>701000</v>
      </c>
      <c r="L337" s="54">
        <f t="shared" si="53"/>
        <v>701000</v>
      </c>
      <c r="M337" s="50"/>
      <c r="N337" s="50"/>
    </row>
    <row r="338" ht="15.75" customHeight="1">
      <c r="A338" s="62" t="s">
        <v>736</v>
      </c>
      <c r="B338" s="112" t="s">
        <v>737</v>
      </c>
      <c r="C338" s="64" t="s">
        <v>163</v>
      </c>
      <c r="D338" s="62" t="s">
        <v>25</v>
      </c>
      <c r="E338" s="71" t="s">
        <v>34</v>
      </c>
      <c r="F338" s="72" t="s">
        <v>48</v>
      </c>
      <c r="G338" s="10"/>
      <c r="H338" s="10"/>
      <c r="I338" s="11"/>
      <c r="J338" s="66"/>
      <c r="K338" s="67">
        <f t="shared" ref="K338:K351" si="54">L338</f>
        <v>80000</v>
      </c>
      <c r="L338" s="67">
        <v>80000.0</v>
      </c>
      <c r="M338" s="66"/>
      <c r="N338" s="66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5.75" customHeight="1">
      <c r="A339" s="62" t="s">
        <v>738</v>
      </c>
      <c r="B339" s="112" t="s">
        <v>739</v>
      </c>
      <c r="C339" s="64" t="s">
        <v>163</v>
      </c>
      <c r="D339" s="62" t="s">
        <v>25</v>
      </c>
      <c r="E339" s="71" t="s">
        <v>34</v>
      </c>
      <c r="F339" s="72" t="s">
        <v>48</v>
      </c>
      <c r="G339" s="10"/>
      <c r="H339" s="10"/>
      <c r="I339" s="11"/>
      <c r="J339" s="66"/>
      <c r="K339" s="67">
        <f t="shared" si="54"/>
        <v>6000</v>
      </c>
      <c r="L339" s="67">
        <v>6000.0</v>
      </c>
      <c r="M339" s="66"/>
      <c r="N339" s="66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5.75" customHeight="1">
      <c r="A340" s="62" t="s">
        <v>740</v>
      </c>
      <c r="B340" s="112" t="s">
        <v>741</v>
      </c>
      <c r="C340" s="64" t="s">
        <v>163</v>
      </c>
      <c r="D340" s="62" t="s">
        <v>25</v>
      </c>
      <c r="E340" s="71" t="s">
        <v>34</v>
      </c>
      <c r="F340" s="72" t="s">
        <v>48</v>
      </c>
      <c r="G340" s="10"/>
      <c r="H340" s="10"/>
      <c r="I340" s="11"/>
      <c r="J340" s="66"/>
      <c r="K340" s="67">
        <f t="shared" si="54"/>
        <v>25000</v>
      </c>
      <c r="L340" s="67">
        <v>25000.0</v>
      </c>
      <c r="M340" s="66"/>
      <c r="N340" s="66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5.75" customHeight="1">
      <c r="A341" s="62" t="s">
        <v>742</v>
      </c>
      <c r="B341" s="112" t="s">
        <v>743</v>
      </c>
      <c r="C341" s="64" t="s">
        <v>163</v>
      </c>
      <c r="D341" s="62" t="s">
        <v>25</v>
      </c>
      <c r="E341" s="71" t="s">
        <v>34</v>
      </c>
      <c r="F341" s="72" t="s">
        <v>48</v>
      </c>
      <c r="G341" s="10"/>
      <c r="H341" s="10"/>
      <c r="I341" s="11"/>
      <c r="J341" s="66"/>
      <c r="K341" s="67">
        <f t="shared" si="54"/>
        <v>60000</v>
      </c>
      <c r="L341" s="67">
        <v>60000.0</v>
      </c>
      <c r="M341" s="66"/>
      <c r="N341" s="66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5.75" customHeight="1">
      <c r="A342" s="62" t="s">
        <v>744</v>
      </c>
      <c r="B342" s="112" t="s">
        <v>745</v>
      </c>
      <c r="C342" s="64" t="s">
        <v>163</v>
      </c>
      <c r="D342" s="62" t="s">
        <v>25</v>
      </c>
      <c r="E342" s="71" t="s">
        <v>34</v>
      </c>
      <c r="F342" s="72" t="s">
        <v>48</v>
      </c>
      <c r="G342" s="10"/>
      <c r="H342" s="10"/>
      <c r="I342" s="11"/>
      <c r="J342" s="66"/>
      <c r="K342" s="67">
        <f t="shared" si="54"/>
        <v>180000</v>
      </c>
      <c r="L342" s="67">
        <v>180000.0</v>
      </c>
      <c r="M342" s="66"/>
      <c r="N342" s="66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5.75" customHeight="1">
      <c r="A343" s="62" t="s">
        <v>746</v>
      </c>
      <c r="B343" s="112" t="s">
        <v>747</v>
      </c>
      <c r="C343" s="64" t="s">
        <v>163</v>
      </c>
      <c r="D343" s="62" t="s">
        <v>25</v>
      </c>
      <c r="E343" s="71" t="s">
        <v>34</v>
      </c>
      <c r="F343" s="72" t="s">
        <v>48</v>
      </c>
      <c r="G343" s="10"/>
      <c r="H343" s="10"/>
      <c r="I343" s="11"/>
      <c r="J343" s="66"/>
      <c r="K343" s="67">
        <f t="shared" si="54"/>
        <v>350000</v>
      </c>
      <c r="L343" s="67">
        <v>350000.0</v>
      </c>
      <c r="M343" s="66"/>
      <c r="N343" s="66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5.75" customHeight="1">
      <c r="A344" s="49" t="s">
        <v>748</v>
      </c>
      <c r="B344" s="55" t="s">
        <v>749</v>
      </c>
      <c r="C344" s="51" t="s">
        <v>116</v>
      </c>
      <c r="D344" s="49" t="s">
        <v>25</v>
      </c>
      <c r="E344" s="52" t="s">
        <v>34</v>
      </c>
      <c r="F344" s="72" t="s">
        <v>48</v>
      </c>
      <c r="G344" s="10"/>
      <c r="H344" s="10"/>
      <c r="I344" s="11"/>
      <c r="J344" s="50"/>
      <c r="K344" s="54">
        <f t="shared" si="54"/>
        <v>100000</v>
      </c>
      <c r="L344" s="54">
        <v>100000.0</v>
      </c>
      <c r="M344" s="50"/>
      <c r="N344" s="50"/>
    </row>
    <row r="345" ht="15.75" customHeight="1">
      <c r="A345" s="49" t="s">
        <v>750</v>
      </c>
      <c r="B345" s="55" t="s">
        <v>751</v>
      </c>
      <c r="C345" s="51" t="s">
        <v>116</v>
      </c>
      <c r="D345" s="49" t="s">
        <v>25</v>
      </c>
      <c r="E345" s="52" t="s">
        <v>34</v>
      </c>
      <c r="F345" s="72" t="s">
        <v>48</v>
      </c>
      <c r="G345" s="10"/>
      <c r="H345" s="10"/>
      <c r="I345" s="11"/>
      <c r="J345" s="50"/>
      <c r="K345" s="54">
        <f t="shared" si="54"/>
        <v>1000000</v>
      </c>
      <c r="L345" s="54">
        <v>1000000.0</v>
      </c>
      <c r="M345" s="50"/>
      <c r="N345" s="50"/>
    </row>
    <row r="346" ht="15.75" customHeight="1">
      <c r="A346" s="49" t="s">
        <v>752</v>
      </c>
      <c r="B346" s="55" t="s">
        <v>753</v>
      </c>
      <c r="C346" s="51"/>
      <c r="D346" s="49"/>
      <c r="E346" s="52"/>
      <c r="F346" s="53"/>
      <c r="G346" s="10"/>
      <c r="H346" s="10"/>
      <c r="I346" s="11"/>
      <c r="J346" s="50"/>
      <c r="K346" s="54">
        <f t="shared" si="54"/>
        <v>5000000</v>
      </c>
      <c r="L346" s="54">
        <f>SUM(L347:L349)</f>
        <v>5000000</v>
      </c>
      <c r="M346" s="50"/>
      <c r="N346" s="50"/>
    </row>
    <row r="347" ht="15.75" customHeight="1">
      <c r="A347" s="62" t="s">
        <v>754</v>
      </c>
      <c r="B347" s="112" t="s">
        <v>755</v>
      </c>
      <c r="C347" s="64" t="s">
        <v>294</v>
      </c>
      <c r="D347" s="62" t="s">
        <v>25</v>
      </c>
      <c r="E347" s="71" t="s">
        <v>34</v>
      </c>
      <c r="F347" s="72" t="s">
        <v>48</v>
      </c>
      <c r="G347" s="10"/>
      <c r="H347" s="10"/>
      <c r="I347" s="11"/>
      <c r="J347" s="66"/>
      <c r="K347" s="67">
        <f t="shared" si="54"/>
        <v>232000</v>
      </c>
      <c r="L347" s="67">
        <v>232000.0</v>
      </c>
      <c r="M347" s="66"/>
      <c r="N347" s="66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5.75" customHeight="1">
      <c r="A348" s="62" t="s">
        <v>756</v>
      </c>
      <c r="B348" s="112" t="s">
        <v>757</v>
      </c>
      <c r="C348" s="64" t="s">
        <v>294</v>
      </c>
      <c r="D348" s="62" t="s">
        <v>25</v>
      </c>
      <c r="E348" s="71" t="s">
        <v>34</v>
      </c>
      <c r="F348" s="72" t="s">
        <v>48</v>
      </c>
      <c r="G348" s="10"/>
      <c r="H348" s="10"/>
      <c r="I348" s="11"/>
      <c r="J348" s="66"/>
      <c r="K348" s="67">
        <f t="shared" si="54"/>
        <v>800000</v>
      </c>
      <c r="L348" s="67">
        <v>800000.0</v>
      </c>
      <c r="M348" s="66"/>
      <c r="N348" s="66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5.75" customHeight="1">
      <c r="A349" s="62" t="s">
        <v>758</v>
      </c>
      <c r="B349" s="112" t="s">
        <v>759</v>
      </c>
      <c r="C349" s="64" t="s">
        <v>294</v>
      </c>
      <c r="D349" s="62" t="s">
        <v>25</v>
      </c>
      <c r="E349" s="71" t="s">
        <v>149</v>
      </c>
      <c r="F349" s="72" t="s">
        <v>48</v>
      </c>
      <c r="G349" s="10"/>
      <c r="H349" s="10"/>
      <c r="I349" s="11"/>
      <c r="J349" s="66"/>
      <c r="K349" s="67">
        <f t="shared" si="54"/>
        <v>3968000</v>
      </c>
      <c r="L349" s="67">
        <v>3968000.0</v>
      </c>
      <c r="M349" s="66"/>
      <c r="N349" s="66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5.75" customHeight="1">
      <c r="A350" s="49" t="s">
        <v>760</v>
      </c>
      <c r="B350" s="55" t="s">
        <v>761</v>
      </c>
      <c r="C350" s="51" t="s">
        <v>69</v>
      </c>
      <c r="D350" s="49" t="s">
        <v>25</v>
      </c>
      <c r="E350" s="52" t="s">
        <v>34</v>
      </c>
      <c r="F350" s="53" t="s">
        <v>48</v>
      </c>
      <c r="G350" s="10"/>
      <c r="H350" s="10"/>
      <c r="I350" s="11"/>
      <c r="J350" s="50"/>
      <c r="K350" s="54">
        <f t="shared" si="54"/>
        <v>325000</v>
      </c>
      <c r="L350" s="54">
        <v>325000.0</v>
      </c>
      <c r="M350" s="50"/>
      <c r="N350" s="50"/>
    </row>
    <row r="351" ht="15.75" customHeight="1">
      <c r="A351" s="49" t="s">
        <v>762</v>
      </c>
      <c r="B351" s="55" t="s">
        <v>763</v>
      </c>
      <c r="C351" s="51" t="s">
        <v>58</v>
      </c>
      <c r="D351" s="49" t="s">
        <v>25</v>
      </c>
      <c r="E351" s="52" t="s">
        <v>34</v>
      </c>
      <c r="F351" s="53" t="s">
        <v>275</v>
      </c>
      <c r="G351" s="10"/>
      <c r="H351" s="10"/>
      <c r="I351" s="11"/>
      <c r="J351" s="50"/>
      <c r="K351" s="54">
        <f t="shared" si="54"/>
        <v>60000</v>
      </c>
      <c r="L351" s="54">
        <v>60000.0</v>
      </c>
      <c r="M351" s="50"/>
      <c r="N351" s="50"/>
    </row>
    <row r="352" ht="15.75" customHeight="1">
      <c r="A352" s="49" t="s">
        <v>764</v>
      </c>
      <c r="B352" s="55" t="s">
        <v>765</v>
      </c>
      <c r="C352" s="51"/>
      <c r="D352" s="49"/>
      <c r="E352" s="52"/>
      <c r="F352" s="53"/>
      <c r="G352" s="233"/>
      <c r="H352" s="233"/>
      <c r="I352" s="234"/>
      <c r="J352" s="50"/>
      <c r="K352" s="54">
        <f t="shared" ref="K352:L352" si="55">SUM(K353:K355)</f>
        <v>2100000</v>
      </c>
      <c r="L352" s="54">
        <f t="shared" si="55"/>
        <v>2100000</v>
      </c>
      <c r="M352" s="50"/>
      <c r="N352" s="50"/>
    </row>
    <row r="353" ht="15.75" customHeight="1">
      <c r="A353" s="62" t="s">
        <v>766</v>
      </c>
      <c r="B353" s="112" t="s">
        <v>733</v>
      </c>
      <c r="C353" s="64" t="s">
        <v>163</v>
      </c>
      <c r="D353" s="62" t="s">
        <v>25</v>
      </c>
      <c r="E353" s="71" t="s">
        <v>34</v>
      </c>
      <c r="F353" s="72" t="s">
        <v>182</v>
      </c>
      <c r="G353" s="10"/>
      <c r="H353" s="10"/>
      <c r="I353" s="11"/>
      <c r="J353" s="66"/>
      <c r="K353" s="67">
        <f t="shared" ref="K353:K355" si="56">L353</f>
        <v>900000</v>
      </c>
      <c r="L353" s="67">
        <v>900000.0</v>
      </c>
      <c r="M353" s="66"/>
      <c r="N353" s="66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5.75" customHeight="1">
      <c r="A354" s="62" t="s">
        <v>767</v>
      </c>
      <c r="B354" s="112" t="s">
        <v>768</v>
      </c>
      <c r="C354" s="64" t="s">
        <v>163</v>
      </c>
      <c r="D354" s="62" t="s">
        <v>25</v>
      </c>
      <c r="E354" s="71" t="s">
        <v>34</v>
      </c>
      <c r="F354" s="72" t="s">
        <v>182</v>
      </c>
      <c r="G354" s="10"/>
      <c r="H354" s="10"/>
      <c r="I354" s="11"/>
      <c r="J354" s="66"/>
      <c r="K354" s="67">
        <f t="shared" si="56"/>
        <v>900000</v>
      </c>
      <c r="L354" s="67">
        <v>900000.0</v>
      </c>
      <c r="M354" s="66"/>
      <c r="N354" s="66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5.75" customHeight="1">
      <c r="A355" s="62" t="s">
        <v>769</v>
      </c>
      <c r="B355" s="112" t="s">
        <v>770</v>
      </c>
      <c r="C355" s="64" t="s">
        <v>163</v>
      </c>
      <c r="D355" s="62" t="s">
        <v>25</v>
      </c>
      <c r="E355" s="71" t="s">
        <v>34</v>
      </c>
      <c r="F355" s="72" t="s">
        <v>182</v>
      </c>
      <c r="G355" s="10"/>
      <c r="H355" s="10"/>
      <c r="I355" s="11"/>
      <c r="J355" s="66"/>
      <c r="K355" s="67">
        <f t="shared" si="56"/>
        <v>300000</v>
      </c>
      <c r="L355" s="67">
        <v>300000.0</v>
      </c>
      <c r="M355" s="66"/>
      <c r="N355" s="66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5.75" customHeight="1">
      <c r="A356" s="90" t="s">
        <v>771</v>
      </c>
      <c r="B356" s="230" t="s">
        <v>772</v>
      </c>
      <c r="C356" s="92"/>
      <c r="D356" s="90"/>
      <c r="E356" s="93"/>
      <c r="F356" s="94"/>
      <c r="G356" s="10"/>
      <c r="H356" s="10"/>
      <c r="I356" s="11"/>
      <c r="J356" s="91"/>
      <c r="K356" s="95">
        <f t="shared" ref="K356:L356" si="57">SUM(K357:K361)</f>
        <v>1108000</v>
      </c>
      <c r="L356" s="95">
        <f t="shared" si="57"/>
        <v>1108000</v>
      </c>
      <c r="M356" s="91"/>
      <c r="N356" s="91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62" t="s">
        <v>773</v>
      </c>
      <c r="B357" s="112" t="s">
        <v>774</v>
      </c>
      <c r="C357" s="64" t="s">
        <v>58</v>
      </c>
      <c r="D357" s="62" t="s">
        <v>25</v>
      </c>
      <c r="E357" s="71" t="s">
        <v>34</v>
      </c>
      <c r="F357" s="72" t="s">
        <v>275</v>
      </c>
      <c r="G357" s="10"/>
      <c r="H357" s="10"/>
      <c r="I357" s="11"/>
      <c r="J357" s="66"/>
      <c r="K357" s="67">
        <f t="shared" ref="K357:K362" si="58">L357</f>
        <v>512000</v>
      </c>
      <c r="L357" s="67">
        <v>512000.0</v>
      </c>
      <c r="M357" s="66"/>
      <c r="N357" s="66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5.75" customHeight="1">
      <c r="A358" s="62" t="s">
        <v>775</v>
      </c>
      <c r="B358" s="112" t="s">
        <v>776</v>
      </c>
      <c r="C358" s="64" t="s">
        <v>58</v>
      </c>
      <c r="D358" s="62" t="s">
        <v>25</v>
      </c>
      <c r="E358" s="71" t="s">
        <v>34</v>
      </c>
      <c r="F358" s="72" t="s">
        <v>275</v>
      </c>
      <c r="G358" s="10"/>
      <c r="H358" s="10"/>
      <c r="I358" s="11"/>
      <c r="J358" s="66"/>
      <c r="K358" s="67">
        <f t="shared" si="58"/>
        <v>40000</v>
      </c>
      <c r="L358" s="67">
        <v>40000.0</v>
      </c>
      <c r="M358" s="66"/>
      <c r="N358" s="66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5.75" customHeight="1">
      <c r="A359" s="62" t="s">
        <v>777</v>
      </c>
      <c r="B359" s="112" t="s">
        <v>778</v>
      </c>
      <c r="C359" s="64" t="s">
        <v>58</v>
      </c>
      <c r="D359" s="62" t="s">
        <v>25</v>
      </c>
      <c r="E359" s="71" t="s">
        <v>34</v>
      </c>
      <c r="F359" s="72" t="s">
        <v>275</v>
      </c>
      <c r="G359" s="10"/>
      <c r="H359" s="10"/>
      <c r="I359" s="11"/>
      <c r="J359" s="66"/>
      <c r="K359" s="67">
        <f t="shared" si="58"/>
        <v>30000</v>
      </c>
      <c r="L359" s="67">
        <v>30000.0</v>
      </c>
      <c r="M359" s="66"/>
      <c r="N359" s="66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5.75" customHeight="1">
      <c r="A360" s="62" t="s">
        <v>779</v>
      </c>
      <c r="B360" s="112" t="s">
        <v>780</v>
      </c>
      <c r="C360" s="64" t="s">
        <v>58</v>
      </c>
      <c r="D360" s="62" t="s">
        <v>25</v>
      </c>
      <c r="E360" s="71" t="s">
        <v>34</v>
      </c>
      <c r="F360" s="72" t="s">
        <v>275</v>
      </c>
      <c r="G360" s="10"/>
      <c r="H360" s="10"/>
      <c r="I360" s="11"/>
      <c r="J360" s="66"/>
      <c r="K360" s="67">
        <f t="shared" si="58"/>
        <v>85000</v>
      </c>
      <c r="L360" s="67">
        <v>85000.0</v>
      </c>
      <c r="M360" s="66"/>
      <c r="N360" s="66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5.75" customHeight="1">
      <c r="A361" s="62" t="s">
        <v>781</v>
      </c>
      <c r="B361" s="112" t="s">
        <v>782</v>
      </c>
      <c r="C361" s="64" t="s">
        <v>58</v>
      </c>
      <c r="D361" s="62" t="s">
        <v>25</v>
      </c>
      <c r="E361" s="71" t="s">
        <v>34</v>
      </c>
      <c r="F361" s="72" t="s">
        <v>275</v>
      </c>
      <c r="G361" s="10"/>
      <c r="H361" s="10"/>
      <c r="I361" s="11"/>
      <c r="J361" s="66"/>
      <c r="K361" s="67">
        <f t="shared" si="58"/>
        <v>441000</v>
      </c>
      <c r="L361" s="67">
        <v>441000.0</v>
      </c>
      <c r="M361" s="66"/>
      <c r="N361" s="66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5.75" customHeight="1">
      <c r="A362" s="49" t="s">
        <v>783</v>
      </c>
      <c r="B362" s="55" t="s">
        <v>784</v>
      </c>
      <c r="C362" s="51" t="s">
        <v>58</v>
      </c>
      <c r="D362" s="49" t="s">
        <v>25</v>
      </c>
      <c r="E362" s="52" t="s">
        <v>34</v>
      </c>
      <c r="F362" s="53" t="s">
        <v>150</v>
      </c>
      <c r="G362" s="10"/>
      <c r="H362" s="10"/>
      <c r="I362" s="11"/>
      <c r="J362" s="50"/>
      <c r="K362" s="54">
        <f t="shared" si="58"/>
        <v>50000</v>
      </c>
      <c r="L362" s="54">
        <v>50000.0</v>
      </c>
      <c r="M362" s="50"/>
      <c r="N362" s="50"/>
    </row>
    <row r="363" ht="15.75" customHeight="1">
      <c r="A363" s="49" t="s">
        <v>785</v>
      </c>
      <c r="B363" s="230" t="s">
        <v>786</v>
      </c>
      <c r="C363" s="92"/>
      <c r="D363" s="90"/>
      <c r="E363" s="93"/>
      <c r="F363" s="94"/>
      <c r="G363" s="10"/>
      <c r="H363" s="10"/>
      <c r="I363" s="11"/>
      <c r="J363" s="91"/>
      <c r="K363" s="95">
        <f t="shared" ref="K363:L363" si="59">SUM(K364:K367)</f>
        <v>1108000</v>
      </c>
      <c r="L363" s="95">
        <f t="shared" si="59"/>
        <v>1108000</v>
      </c>
      <c r="M363" s="91"/>
      <c r="N363" s="91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62" t="s">
        <v>787</v>
      </c>
      <c r="B364" s="112" t="s">
        <v>788</v>
      </c>
      <c r="C364" s="64" t="s">
        <v>58</v>
      </c>
      <c r="D364" s="62" t="s">
        <v>25</v>
      </c>
      <c r="E364" s="71" t="s">
        <v>34</v>
      </c>
      <c r="F364" s="72" t="s">
        <v>150</v>
      </c>
      <c r="G364" s="10"/>
      <c r="H364" s="10"/>
      <c r="I364" s="11"/>
      <c r="J364" s="66"/>
      <c r="K364" s="67">
        <f t="shared" ref="K364:K368" si="60">L364</f>
        <v>512000</v>
      </c>
      <c r="L364" s="67">
        <v>512000.0</v>
      </c>
      <c r="M364" s="66"/>
      <c r="N364" s="66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5.75" customHeight="1">
      <c r="A365" s="62" t="s">
        <v>789</v>
      </c>
      <c r="B365" s="112" t="s">
        <v>776</v>
      </c>
      <c r="C365" s="64" t="s">
        <v>58</v>
      </c>
      <c r="D365" s="62" t="s">
        <v>25</v>
      </c>
      <c r="E365" s="71" t="s">
        <v>34</v>
      </c>
      <c r="F365" s="72" t="s">
        <v>150</v>
      </c>
      <c r="G365" s="10"/>
      <c r="H365" s="10"/>
      <c r="I365" s="11"/>
      <c r="J365" s="66"/>
      <c r="K365" s="67">
        <f t="shared" si="60"/>
        <v>40000</v>
      </c>
      <c r="L365" s="67">
        <v>40000.0</v>
      </c>
      <c r="M365" s="66"/>
      <c r="N365" s="66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5.75" customHeight="1">
      <c r="A366" s="62" t="s">
        <v>790</v>
      </c>
      <c r="B366" s="112" t="s">
        <v>778</v>
      </c>
      <c r="C366" s="64" t="s">
        <v>58</v>
      </c>
      <c r="D366" s="62" t="s">
        <v>25</v>
      </c>
      <c r="E366" s="71" t="s">
        <v>34</v>
      </c>
      <c r="F366" s="72" t="s">
        <v>150</v>
      </c>
      <c r="G366" s="10"/>
      <c r="H366" s="10"/>
      <c r="I366" s="11"/>
      <c r="J366" s="66"/>
      <c r="K366" s="67">
        <f t="shared" si="60"/>
        <v>30000</v>
      </c>
      <c r="L366" s="67">
        <v>30000.0</v>
      </c>
      <c r="M366" s="66"/>
      <c r="N366" s="66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5.75" customHeight="1">
      <c r="A367" s="62" t="s">
        <v>791</v>
      </c>
      <c r="B367" s="112" t="s">
        <v>792</v>
      </c>
      <c r="C367" s="64" t="s">
        <v>58</v>
      </c>
      <c r="D367" s="62" t="s">
        <v>25</v>
      </c>
      <c r="E367" s="71" t="s">
        <v>34</v>
      </c>
      <c r="F367" s="72" t="s">
        <v>150</v>
      </c>
      <c r="G367" s="10"/>
      <c r="H367" s="10"/>
      <c r="I367" s="11"/>
      <c r="J367" s="66"/>
      <c r="K367" s="67">
        <f t="shared" si="60"/>
        <v>526000</v>
      </c>
      <c r="L367" s="67">
        <v>526000.0</v>
      </c>
      <c r="M367" s="66"/>
      <c r="N367" s="66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5.75" customHeight="1">
      <c r="A368" s="49" t="s">
        <v>793</v>
      </c>
      <c r="B368" s="55" t="s">
        <v>794</v>
      </c>
      <c r="C368" s="51" t="s">
        <v>58</v>
      </c>
      <c r="D368" s="49" t="s">
        <v>25</v>
      </c>
      <c r="E368" s="52" t="s">
        <v>34</v>
      </c>
      <c r="F368" s="53" t="s">
        <v>63</v>
      </c>
      <c r="G368" s="10"/>
      <c r="H368" s="10"/>
      <c r="I368" s="11"/>
      <c r="J368" s="50"/>
      <c r="K368" s="54">
        <f t="shared" si="60"/>
        <v>600000</v>
      </c>
      <c r="L368" s="54">
        <v>600000.0</v>
      </c>
      <c r="M368" s="50"/>
      <c r="N368" s="50"/>
    </row>
    <row r="369" ht="15.75" customHeight="1">
      <c r="A369" s="49" t="s">
        <v>795</v>
      </c>
      <c r="B369" s="55" t="s">
        <v>796</v>
      </c>
      <c r="C369" s="51"/>
      <c r="D369" s="49"/>
      <c r="E369" s="52"/>
      <c r="F369" s="53"/>
      <c r="G369" s="10"/>
      <c r="H369" s="10"/>
      <c r="I369" s="11"/>
      <c r="J369" s="50"/>
      <c r="K369" s="54">
        <f t="shared" ref="K369:L369" si="61">SUM(K370:K372)</f>
        <v>580000</v>
      </c>
      <c r="L369" s="54">
        <f t="shared" si="61"/>
        <v>580000</v>
      </c>
      <c r="M369" s="50"/>
      <c r="N369" s="50"/>
    </row>
    <row r="370" ht="15.75" customHeight="1">
      <c r="A370" s="82" t="s">
        <v>797</v>
      </c>
      <c r="B370" s="96" t="s">
        <v>798</v>
      </c>
      <c r="C370" s="97" t="s">
        <v>58</v>
      </c>
      <c r="D370" s="82" t="s">
        <v>25</v>
      </c>
      <c r="E370" s="77" t="s">
        <v>34</v>
      </c>
      <c r="F370" s="85" t="s">
        <v>275</v>
      </c>
      <c r="G370" s="10"/>
      <c r="H370" s="10"/>
      <c r="I370" s="11"/>
      <c r="J370" s="86"/>
      <c r="K370" s="73">
        <f t="shared" ref="K370:K375" si="62">L370</f>
        <v>450000</v>
      </c>
      <c r="L370" s="73">
        <v>450000.0</v>
      </c>
      <c r="M370" s="86"/>
      <c r="N370" s="86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ht="15.75" customHeight="1">
      <c r="A371" s="82" t="s">
        <v>799</v>
      </c>
      <c r="B371" s="96" t="s">
        <v>800</v>
      </c>
      <c r="C371" s="97" t="s">
        <v>94</v>
      </c>
      <c r="D371" s="82" t="s">
        <v>25</v>
      </c>
      <c r="E371" s="77" t="s">
        <v>34</v>
      </c>
      <c r="F371" s="85" t="s">
        <v>70</v>
      </c>
      <c r="G371" s="10"/>
      <c r="H371" s="10"/>
      <c r="I371" s="11"/>
      <c r="J371" s="86"/>
      <c r="K371" s="73">
        <f t="shared" si="62"/>
        <v>30000</v>
      </c>
      <c r="L371" s="73">
        <v>30000.0</v>
      </c>
      <c r="M371" s="86"/>
      <c r="N371" s="86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ht="15.75" customHeight="1">
      <c r="A372" s="82" t="s">
        <v>801</v>
      </c>
      <c r="B372" s="96" t="s">
        <v>802</v>
      </c>
      <c r="C372" s="97" t="s">
        <v>73</v>
      </c>
      <c r="D372" s="82" t="s">
        <v>25</v>
      </c>
      <c r="E372" s="77" t="s">
        <v>34</v>
      </c>
      <c r="F372" s="85" t="s">
        <v>63</v>
      </c>
      <c r="G372" s="10"/>
      <c r="H372" s="10"/>
      <c r="I372" s="11"/>
      <c r="J372" s="86"/>
      <c r="K372" s="73">
        <f t="shared" si="62"/>
        <v>100000</v>
      </c>
      <c r="L372" s="73">
        <v>100000.0</v>
      </c>
      <c r="M372" s="86"/>
      <c r="N372" s="86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ht="15.75" customHeight="1">
      <c r="A373" s="90" t="s">
        <v>803</v>
      </c>
      <c r="B373" s="230" t="s">
        <v>804</v>
      </c>
      <c r="C373" s="92" t="s">
        <v>81</v>
      </c>
      <c r="D373" s="90" t="s">
        <v>25</v>
      </c>
      <c r="E373" s="108" t="s">
        <v>34</v>
      </c>
      <c r="F373" s="94" t="s">
        <v>76</v>
      </c>
      <c r="G373" s="10"/>
      <c r="H373" s="10"/>
      <c r="I373" s="11"/>
      <c r="J373" s="91"/>
      <c r="K373" s="95">
        <f t="shared" si="62"/>
        <v>475000</v>
      </c>
      <c r="L373" s="95">
        <v>475000.0</v>
      </c>
      <c r="M373" s="91"/>
      <c r="N373" s="91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205" t="s">
        <v>805</v>
      </c>
      <c r="B374" s="178" t="s">
        <v>806</v>
      </c>
      <c r="C374" s="150"/>
      <c r="D374" s="49"/>
      <c r="E374" s="111"/>
      <c r="F374" s="53"/>
      <c r="G374" s="10"/>
      <c r="H374" s="10"/>
      <c r="I374" s="11"/>
      <c r="J374" s="50"/>
      <c r="K374" s="151">
        <f t="shared" si="62"/>
        <v>1370000</v>
      </c>
      <c r="L374" s="151">
        <f>L375</f>
        <v>1370000</v>
      </c>
      <c r="M374" s="50"/>
      <c r="N374" s="50"/>
    </row>
    <row r="375" ht="15.75" customHeight="1">
      <c r="A375" s="49" t="s">
        <v>807</v>
      </c>
      <c r="B375" s="50" t="s">
        <v>808</v>
      </c>
      <c r="C375" s="51" t="s">
        <v>809</v>
      </c>
      <c r="D375" s="49" t="s">
        <v>25</v>
      </c>
      <c r="E375" s="52" t="s">
        <v>149</v>
      </c>
      <c r="F375" s="53" t="s">
        <v>182</v>
      </c>
      <c r="G375" s="10"/>
      <c r="H375" s="10"/>
      <c r="I375" s="11"/>
      <c r="J375" s="50"/>
      <c r="K375" s="54">
        <f t="shared" si="62"/>
        <v>1370000</v>
      </c>
      <c r="L375" s="54">
        <v>1370000.0</v>
      </c>
      <c r="M375" s="50"/>
      <c r="N375" s="50"/>
    </row>
    <row r="376" ht="15.75" customHeight="1">
      <c r="A376" s="21"/>
      <c r="B376" s="235" t="s">
        <v>17</v>
      </c>
      <c r="C376" s="236"/>
      <c r="D376" s="236"/>
      <c r="E376" s="237"/>
      <c r="F376" s="238"/>
      <c r="G376" s="10"/>
      <c r="H376" s="10"/>
      <c r="I376" s="11"/>
      <c r="J376" s="235"/>
      <c r="K376" s="239"/>
      <c r="L376" s="240"/>
      <c r="M376" s="239">
        <f>M377+M381+M390+M401+M421</f>
        <v>942529000</v>
      </c>
      <c r="N376" s="28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146" t="s">
        <v>810</v>
      </c>
      <c r="B377" s="241" t="s">
        <v>811</v>
      </c>
      <c r="C377" s="218"/>
      <c r="D377" s="219"/>
      <c r="E377" s="220"/>
      <c r="F377" s="221"/>
      <c r="G377" s="10"/>
      <c r="H377" s="10"/>
      <c r="I377" s="11"/>
      <c r="J377" s="46" t="s">
        <v>21</v>
      </c>
      <c r="K377" s="222">
        <f t="shared" ref="K377:K423" si="63">M377</f>
        <v>402200000</v>
      </c>
      <c r="L377" s="37"/>
      <c r="M377" s="222">
        <f>SUM(M378:M380)</f>
        <v>402200000</v>
      </c>
      <c r="N377" s="37"/>
    </row>
    <row r="378" ht="15.75" customHeight="1">
      <c r="A378" s="39" t="s">
        <v>812</v>
      </c>
      <c r="B378" s="154" t="s">
        <v>813</v>
      </c>
      <c r="C378" s="41" t="s">
        <v>73</v>
      </c>
      <c r="D378" s="39" t="s">
        <v>25</v>
      </c>
      <c r="E378" s="52" t="s">
        <v>149</v>
      </c>
      <c r="F378" s="43" t="s">
        <v>182</v>
      </c>
      <c r="G378" s="10"/>
      <c r="H378" s="10"/>
      <c r="I378" s="11"/>
      <c r="J378" s="40"/>
      <c r="K378" s="44">
        <f t="shared" si="63"/>
        <v>1200000</v>
      </c>
      <c r="L378" s="40"/>
      <c r="M378" s="44">
        <v>1200000.0</v>
      </c>
      <c r="N378" s="40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</row>
    <row r="379" ht="15.75" customHeight="1">
      <c r="A379" s="39" t="s">
        <v>814</v>
      </c>
      <c r="B379" s="154" t="s">
        <v>815</v>
      </c>
      <c r="C379" s="41" t="s">
        <v>73</v>
      </c>
      <c r="D379" s="39" t="s">
        <v>25</v>
      </c>
      <c r="E379" s="52" t="s">
        <v>149</v>
      </c>
      <c r="F379" s="43" t="s">
        <v>182</v>
      </c>
      <c r="G379" s="10"/>
      <c r="H379" s="10"/>
      <c r="I379" s="11"/>
      <c r="J379" s="40"/>
      <c r="K379" s="44">
        <f t="shared" si="63"/>
        <v>5000000</v>
      </c>
      <c r="L379" s="40"/>
      <c r="M379" s="44">
        <v>5000000.0</v>
      </c>
      <c r="N379" s="40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</row>
    <row r="380" ht="15.75" customHeight="1">
      <c r="A380" s="49" t="s">
        <v>816</v>
      </c>
      <c r="B380" s="50" t="s">
        <v>817</v>
      </c>
      <c r="C380" s="51" t="s">
        <v>94</v>
      </c>
      <c r="D380" s="49" t="s">
        <v>25</v>
      </c>
      <c r="E380" s="52" t="s">
        <v>149</v>
      </c>
      <c r="F380" s="43" t="s">
        <v>182</v>
      </c>
      <c r="G380" s="10"/>
      <c r="H380" s="10"/>
      <c r="I380" s="11"/>
      <c r="J380" s="50"/>
      <c r="K380" s="54">
        <f t="shared" si="63"/>
        <v>396000000</v>
      </c>
      <c r="L380" s="50"/>
      <c r="M380" s="54">
        <v>3.96E8</v>
      </c>
      <c r="N380" s="50"/>
    </row>
    <row r="381" ht="15.75" customHeight="1">
      <c r="A381" s="146" t="s">
        <v>818</v>
      </c>
      <c r="B381" s="242" t="s">
        <v>435</v>
      </c>
      <c r="C381" s="218"/>
      <c r="D381" s="219"/>
      <c r="E381" s="220"/>
      <c r="F381" s="221"/>
      <c r="G381" s="10"/>
      <c r="H381" s="10"/>
      <c r="I381" s="11"/>
      <c r="J381" s="46" t="s">
        <v>21</v>
      </c>
      <c r="K381" s="222">
        <f t="shared" si="63"/>
        <v>23784900</v>
      </c>
      <c r="L381" s="37"/>
      <c r="M381" s="222">
        <f>SUM(M382:M389)</f>
        <v>23784900</v>
      </c>
      <c r="N381" s="37"/>
    </row>
    <row r="382" ht="15.75" customHeight="1">
      <c r="A382" s="49" t="s">
        <v>819</v>
      </c>
      <c r="B382" s="50" t="s">
        <v>820</v>
      </c>
      <c r="C382" s="51" t="s">
        <v>73</v>
      </c>
      <c r="D382" s="49" t="s">
        <v>25</v>
      </c>
      <c r="E382" s="52" t="s">
        <v>34</v>
      </c>
      <c r="F382" s="53" t="s">
        <v>182</v>
      </c>
      <c r="G382" s="10"/>
      <c r="H382" s="10"/>
      <c r="I382" s="11"/>
      <c r="J382" s="50"/>
      <c r="K382" s="54">
        <f t="shared" si="63"/>
        <v>239000</v>
      </c>
      <c r="L382" s="50"/>
      <c r="M382" s="54">
        <v>239000.0</v>
      </c>
      <c r="N382" s="50"/>
    </row>
    <row r="383" ht="15.75" customHeight="1">
      <c r="A383" s="49" t="s">
        <v>821</v>
      </c>
      <c r="B383" s="50" t="s">
        <v>822</v>
      </c>
      <c r="C383" s="51" t="s">
        <v>73</v>
      </c>
      <c r="D383" s="49" t="s">
        <v>25</v>
      </c>
      <c r="E383" s="52" t="s">
        <v>149</v>
      </c>
      <c r="F383" s="53" t="s">
        <v>182</v>
      </c>
      <c r="G383" s="10"/>
      <c r="H383" s="10"/>
      <c r="I383" s="11"/>
      <c r="J383" s="50"/>
      <c r="K383" s="54">
        <f t="shared" si="63"/>
        <v>5000000</v>
      </c>
      <c r="L383" s="50"/>
      <c r="M383" s="54">
        <v>5000000.0</v>
      </c>
      <c r="N383" s="50"/>
    </row>
    <row r="384" ht="15.75" customHeight="1">
      <c r="A384" s="49" t="s">
        <v>823</v>
      </c>
      <c r="B384" s="50" t="s">
        <v>824</v>
      </c>
      <c r="C384" s="51" t="s">
        <v>73</v>
      </c>
      <c r="D384" s="49" t="s">
        <v>25</v>
      </c>
      <c r="E384" s="52" t="s">
        <v>34</v>
      </c>
      <c r="F384" s="53" t="s">
        <v>825</v>
      </c>
      <c r="G384" s="10"/>
      <c r="H384" s="10"/>
      <c r="I384" s="11"/>
      <c r="J384" s="50"/>
      <c r="K384" s="54">
        <f t="shared" si="63"/>
        <v>500000</v>
      </c>
      <c r="L384" s="50"/>
      <c r="M384" s="54">
        <v>500000.0</v>
      </c>
      <c r="N384" s="50"/>
    </row>
    <row r="385" ht="15.75" customHeight="1">
      <c r="A385" s="49" t="s">
        <v>826</v>
      </c>
      <c r="B385" s="50" t="s">
        <v>827</v>
      </c>
      <c r="C385" s="51" t="s">
        <v>507</v>
      </c>
      <c r="D385" s="49" t="s">
        <v>25</v>
      </c>
      <c r="E385" s="52" t="s">
        <v>149</v>
      </c>
      <c r="F385" s="53" t="s">
        <v>76</v>
      </c>
      <c r="G385" s="10"/>
      <c r="H385" s="10"/>
      <c r="I385" s="11"/>
      <c r="J385" s="50"/>
      <c r="K385" s="54">
        <f t="shared" si="63"/>
        <v>3900000</v>
      </c>
      <c r="L385" s="50"/>
      <c r="M385" s="54">
        <v>3900000.0</v>
      </c>
      <c r="N385" s="50"/>
    </row>
    <row r="386" ht="15.75" customHeight="1">
      <c r="A386" s="39" t="s">
        <v>828</v>
      </c>
      <c r="B386" s="157" t="s">
        <v>829</v>
      </c>
      <c r="C386" s="41" t="s">
        <v>73</v>
      </c>
      <c r="D386" s="39" t="s">
        <v>25</v>
      </c>
      <c r="E386" s="52" t="s">
        <v>149</v>
      </c>
      <c r="F386" s="43" t="s">
        <v>182</v>
      </c>
      <c r="G386" s="10"/>
      <c r="H386" s="10"/>
      <c r="I386" s="11"/>
      <c r="J386" s="40"/>
      <c r="K386" s="44">
        <f t="shared" si="63"/>
        <v>10000000</v>
      </c>
      <c r="L386" s="40"/>
      <c r="M386" s="44">
        <v>1.0E7</v>
      </c>
      <c r="N386" s="50"/>
    </row>
    <row r="387" ht="15.75" customHeight="1">
      <c r="A387" s="39" t="s">
        <v>830</v>
      </c>
      <c r="B387" s="157" t="s">
        <v>831</v>
      </c>
      <c r="C387" s="41" t="s">
        <v>832</v>
      </c>
      <c r="D387" s="39" t="s">
        <v>25</v>
      </c>
      <c r="E387" s="52" t="s">
        <v>149</v>
      </c>
      <c r="F387" s="43" t="s">
        <v>275</v>
      </c>
      <c r="G387" s="10"/>
      <c r="H387" s="10"/>
      <c r="I387" s="11"/>
      <c r="J387" s="40"/>
      <c r="K387" s="44">
        <f t="shared" si="63"/>
        <v>2500000</v>
      </c>
      <c r="L387" s="40"/>
      <c r="M387" s="44">
        <v>2500000.0</v>
      </c>
      <c r="N387" s="50"/>
    </row>
    <row r="388" ht="15.75" customHeight="1">
      <c r="A388" s="39" t="s">
        <v>833</v>
      </c>
      <c r="B388" s="157" t="s">
        <v>834</v>
      </c>
      <c r="C388" s="41" t="s">
        <v>431</v>
      </c>
      <c r="D388" s="39" t="s">
        <v>25</v>
      </c>
      <c r="E388" s="52" t="s">
        <v>149</v>
      </c>
      <c r="F388" s="43" t="s">
        <v>275</v>
      </c>
      <c r="G388" s="10"/>
      <c r="H388" s="10"/>
      <c r="I388" s="11"/>
      <c r="J388" s="40"/>
      <c r="K388" s="214">
        <f t="shared" si="63"/>
        <v>1193800</v>
      </c>
      <c r="L388" s="232"/>
      <c r="M388" s="214">
        <f>1500000-306200</f>
        <v>1193800</v>
      </c>
      <c r="N388" s="50"/>
    </row>
    <row r="389" ht="15.75" customHeight="1">
      <c r="A389" s="39" t="s">
        <v>835</v>
      </c>
      <c r="B389" s="157" t="s">
        <v>836</v>
      </c>
      <c r="C389" s="41" t="s">
        <v>431</v>
      </c>
      <c r="D389" s="39" t="s">
        <v>25</v>
      </c>
      <c r="E389" s="52" t="s">
        <v>34</v>
      </c>
      <c r="F389" s="43" t="s">
        <v>275</v>
      </c>
      <c r="G389" s="10"/>
      <c r="H389" s="10"/>
      <c r="I389" s="11"/>
      <c r="J389" s="40"/>
      <c r="K389" s="214">
        <f t="shared" si="63"/>
        <v>452100</v>
      </c>
      <c r="L389" s="232"/>
      <c r="M389" s="214">
        <f>1000000-547900</f>
        <v>452100</v>
      </c>
      <c r="N389" s="50"/>
    </row>
    <row r="390" ht="15.75" customHeight="1">
      <c r="A390" s="146" t="s">
        <v>837</v>
      </c>
      <c r="B390" s="242" t="s">
        <v>838</v>
      </c>
      <c r="C390" s="218"/>
      <c r="D390" s="219"/>
      <c r="E390" s="220"/>
      <c r="F390" s="221"/>
      <c r="G390" s="10"/>
      <c r="H390" s="10"/>
      <c r="I390" s="11"/>
      <c r="J390" s="46" t="s">
        <v>21</v>
      </c>
      <c r="K390" s="222">
        <f t="shared" si="63"/>
        <v>471469000</v>
      </c>
      <c r="L390" s="222"/>
      <c r="M390" s="222">
        <f>SUM(M391:M400)</f>
        <v>471469000</v>
      </c>
      <c r="N390" s="37"/>
    </row>
    <row r="391" ht="15.75" customHeight="1">
      <c r="A391" s="49" t="s">
        <v>839</v>
      </c>
      <c r="B391" s="50" t="s">
        <v>840</v>
      </c>
      <c r="C391" s="51" t="s">
        <v>107</v>
      </c>
      <c r="D391" s="49" t="s">
        <v>25</v>
      </c>
      <c r="E391" s="52" t="s">
        <v>149</v>
      </c>
      <c r="F391" s="53" t="s">
        <v>182</v>
      </c>
      <c r="G391" s="10"/>
      <c r="H391" s="10"/>
      <c r="I391" s="11"/>
      <c r="J391" s="50"/>
      <c r="K391" s="54">
        <f t="shared" si="63"/>
        <v>20000000</v>
      </c>
      <c r="L391" s="50"/>
      <c r="M391" s="54">
        <v>2.0E7</v>
      </c>
      <c r="N391" s="50"/>
    </row>
    <row r="392" ht="15.75" customHeight="1">
      <c r="A392" s="49" t="s">
        <v>841</v>
      </c>
      <c r="B392" s="157" t="s">
        <v>842</v>
      </c>
      <c r="C392" s="41" t="s">
        <v>107</v>
      </c>
      <c r="D392" s="39" t="s">
        <v>25</v>
      </c>
      <c r="E392" s="52" t="s">
        <v>149</v>
      </c>
      <c r="F392" s="43" t="s">
        <v>76</v>
      </c>
      <c r="G392" s="10"/>
      <c r="H392" s="10"/>
      <c r="I392" s="11"/>
      <c r="J392" s="40"/>
      <c r="K392" s="44">
        <f t="shared" si="63"/>
        <v>20000000</v>
      </c>
      <c r="L392" s="40"/>
      <c r="M392" s="44">
        <v>2.0E7</v>
      </c>
      <c r="N392" s="50"/>
    </row>
    <row r="393" ht="15.75" customHeight="1">
      <c r="A393" s="39" t="s">
        <v>843</v>
      </c>
      <c r="B393" s="154" t="s">
        <v>844</v>
      </c>
      <c r="C393" s="41" t="s">
        <v>107</v>
      </c>
      <c r="D393" s="39" t="s">
        <v>25</v>
      </c>
      <c r="E393" s="52" t="s">
        <v>34</v>
      </c>
      <c r="F393" s="43" t="s">
        <v>76</v>
      </c>
      <c r="G393" s="10"/>
      <c r="H393" s="10"/>
      <c r="I393" s="11"/>
      <c r="J393" s="40"/>
      <c r="K393" s="44">
        <f t="shared" si="63"/>
        <v>600000</v>
      </c>
      <c r="L393" s="40"/>
      <c r="M393" s="44">
        <v>600000.0</v>
      </c>
      <c r="N393" s="40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</row>
    <row r="394" ht="15.75" customHeight="1">
      <c r="A394" s="39" t="s">
        <v>845</v>
      </c>
      <c r="B394" s="157" t="s">
        <v>846</v>
      </c>
      <c r="C394" s="41" t="s">
        <v>107</v>
      </c>
      <c r="D394" s="49" t="s">
        <v>25</v>
      </c>
      <c r="E394" s="52" t="s">
        <v>149</v>
      </c>
      <c r="F394" s="43" t="s">
        <v>182</v>
      </c>
      <c r="G394" s="10"/>
      <c r="H394" s="10"/>
      <c r="I394" s="11"/>
      <c r="J394" s="50"/>
      <c r="K394" s="54">
        <f t="shared" si="63"/>
        <v>5000000</v>
      </c>
      <c r="L394" s="50"/>
      <c r="M394" s="54">
        <v>5000000.0</v>
      </c>
      <c r="N394" s="50"/>
    </row>
    <row r="395" ht="15.75" customHeight="1">
      <c r="A395" s="90" t="s">
        <v>847</v>
      </c>
      <c r="B395" s="91" t="s">
        <v>848</v>
      </c>
      <c r="C395" s="92" t="s">
        <v>73</v>
      </c>
      <c r="D395" s="90" t="s">
        <v>25</v>
      </c>
      <c r="E395" s="108" t="s">
        <v>34</v>
      </c>
      <c r="F395" s="94" t="s">
        <v>150</v>
      </c>
      <c r="G395" s="10"/>
      <c r="H395" s="10"/>
      <c r="I395" s="11"/>
      <c r="J395" s="91"/>
      <c r="K395" s="95">
        <f t="shared" si="63"/>
        <v>600000</v>
      </c>
      <c r="L395" s="91"/>
      <c r="M395" s="95">
        <v>600000.0</v>
      </c>
      <c r="N395" s="91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90" t="s">
        <v>849</v>
      </c>
      <c r="B396" s="91" t="s">
        <v>850</v>
      </c>
      <c r="C396" s="92" t="s">
        <v>94</v>
      </c>
      <c r="D396" s="90" t="s">
        <v>25</v>
      </c>
      <c r="E396" s="108" t="s">
        <v>149</v>
      </c>
      <c r="F396" s="94" t="s">
        <v>851</v>
      </c>
      <c r="G396" s="10"/>
      <c r="H396" s="10"/>
      <c r="I396" s="11"/>
      <c r="J396" s="91"/>
      <c r="K396" s="95">
        <f t="shared" si="63"/>
        <v>399925000</v>
      </c>
      <c r="L396" s="91"/>
      <c r="M396" s="95">
        <v>3.99925E8</v>
      </c>
      <c r="N396" s="91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9" t="s">
        <v>852</v>
      </c>
      <c r="B397" s="243" t="s">
        <v>853</v>
      </c>
      <c r="C397" s="41" t="s">
        <v>94</v>
      </c>
      <c r="D397" s="39" t="s">
        <v>25</v>
      </c>
      <c r="E397" s="52" t="s">
        <v>149</v>
      </c>
      <c r="F397" s="43" t="s">
        <v>41</v>
      </c>
      <c r="G397" s="10"/>
      <c r="H397" s="10"/>
      <c r="I397" s="11"/>
      <c r="J397" s="39"/>
      <c r="K397" s="244">
        <f t="shared" si="63"/>
        <v>18383316</v>
      </c>
      <c r="L397" s="39"/>
      <c r="M397" s="244">
        <f>20000000-1616684</f>
        <v>18383316</v>
      </c>
      <c r="N397" s="39"/>
      <c r="O397" s="245"/>
      <c r="P397" s="245"/>
      <c r="Q397" s="245"/>
      <c r="R397" s="245"/>
      <c r="S397" s="245"/>
      <c r="T397" s="245"/>
      <c r="U397" s="245"/>
      <c r="V397" s="245"/>
      <c r="W397" s="245"/>
      <c r="X397" s="245"/>
      <c r="Y397" s="245"/>
      <c r="Z397" s="245"/>
    </row>
    <row r="398" ht="15.75" customHeight="1">
      <c r="A398" s="39" t="s">
        <v>854</v>
      </c>
      <c r="B398" s="157" t="s">
        <v>855</v>
      </c>
      <c r="C398" s="41" t="s">
        <v>856</v>
      </c>
      <c r="D398" s="39" t="s">
        <v>25</v>
      </c>
      <c r="E398" s="52" t="s">
        <v>149</v>
      </c>
      <c r="F398" s="43" t="s">
        <v>41</v>
      </c>
      <c r="G398" s="10"/>
      <c r="H398" s="10"/>
      <c r="I398" s="11"/>
      <c r="J398" s="39"/>
      <c r="K398" s="244">
        <f t="shared" si="63"/>
        <v>4800000</v>
      </c>
      <c r="L398" s="39"/>
      <c r="M398" s="244">
        <v>4800000.0</v>
      </c>
      <c r="N398" s="39"/>
      <c r="O398" s="245"/>
      <c r="P398" s="245"/>
      <c r="Q398" s="245"/>
      <c r="R398" s="245"/>
      <c r="S398" s="245"/>
      <c r="T398" s="245"/>
      <c r="U398" s="245"/>
      <c r="V398" s="245"/>
      <c r="W398" s="245"/>
      <c r="X398" s="245"/>
      <c r="Y398" s="245"/>
      <c r="Z398" s="245"/>
    </row>
    <row r="399" ht="15.75" customHeight="1">
      <c r="A399" s="39" t="s">
        <v>857</v>
      </c>
      <c r="B399" s="157" t="s">
        <v>858</v>
      </c>
      <c r="C399" s="41" t="s">
        <v>856</v>
      </c>
      <c r="D399" s="39" t="s">
        <v>25</v>
      </c>
      <c r="E399" s="108" t="s">
        <v>34</v>
      </c>
      <c r="F399" s="43" t="s">
        <v>275</v>
      </c>
      <c r="G399" s="10"/>
      <c r="H399" s="10"/>
      <c r="I399" s="11"/>
      <c r="J399" s="39"/>
      <c r="K399" s="244">
        <f t="shared" si="63"/>
        <v>544000</v>
      </c>
      <c r="L399" s="39"/>
      <c r="M399" s="244">
        <v>544000.0</v>
      </c>
      <c r="N399" s="39"/>
      <c r="O399" s="245"/>
      <c r="P399" s="245"/>
      <c r="Q399" s="245"/>
      <c r="R399" s="245"/>
      <c r="S399" s="245"/>
      <c r="T399" s="245"/>
      <c r="U399" s="245"/>
      <c r="V399" s="245"/>
      <c r="W399" s="245"/>
      <c r="X399" s="245"/>
      <c r="Y399" s="245"/>
      <c r="Z399" s="245"/>
    </row>
    <row r="400" ht="15.75" customHeight="1">
      <c r="A400" s="39" t="s">
        <v>859</v>
      </c>
      <c r="B400" s="157" t="s">
        <v>860</v>
      </c>
      <c r="C400" s="41" t="s">
        <v>94</v>
      </c>
      <c r="D400" s="39" t="s">
        <v>25</v>
      </c>
      <c r="E400" s="108" t="s">
        <v>149</v>
      </c>
      <c r="F400" s="43" t="s">
        <v>76</v>
      </c>
      <c r="G400" s="10"/>
      <c r="H400" s="10"/>
      <c r="I400" s="11"/>
      <c r="J400" s="39"/>
      <c r="K400" s="244">
        <f t="shared" si="63"/>
        <v>1616684</v>
      </c>
      <c r="L400" s="39"/>
      <c r="M400" s="244">
        <v>1616684.0</v>
      </c>
      <c r="N400" s="39"/>
      <c r="O400" s="245"/>
      <c r="P400" s="245"/>
      <c r="Q400" s="245"/>
      <c r="R400" s="245"/>
      <c r="S400" s="245"/>
      <c r="T400" s="245"/>
      <c r="U400" s="245"/>
      <c r="V400" s="245"/>
      <c r="W400" s="245"/>
      <c r="X400" s="245"/>
      <c r="Y400" s="245"/>
      <c r="Z400" s="245"/>
    </row>
    <row r="401" ht="15.75" customHeight="1">
      <c r="A401" s="146" t="s">
        <v>861</v>
      </c>
      <c r="B401" s="242" t="s">
        <v>862</v>
      </c>
      <c r="C401" s="218"/>
      <c r="D401" s="219"/>
      <c r="E401" s="220"/>
      <c r="F401" s="221"/>
      <c r="G401" s="10"/>
      <c r="H401" s="10"/>
      <c r="I401" s="11"/>
      <c r="J401" s="46" t="s">
        <v>21</v>
      </c>
      <c r="K401" s="222">
        <f t="shared" si="63"/>
        <v>44221000</v>
      </c>
      <c r="L401" s="37"/>
      <c r="M401" s="222">
        <f>M402+M410+SUM(M415:M420)</f>
        <v>44221000</v>
      </c>
      <c r="N401" s="37"/>
    </row>
    <row r="402" ht="15.75" customHeight="1">
      <c r="A402" s="39" t="s">
        <v>863</v>
      </c>
      <c r="B402" s="40" t="s">
        <v>864</v>
      </c>
      <c r="C402" s="165"/>
      <c r="D402" s="39"/>
      <c r="E402" s="246"/>
      <c r="F402" s="43"/>
      <c r="G402" s="10"/>
      <c r="H402" s="10"/>
      <c r="I402" s="11"/>
      <c r="J402" s="40"/>
      <c r="K402" s="44">
        <f t="shared" si="63"/>
        <v>22135000</v>
      </c>
      <c r="L402" s="44"/>
      <c r="M402" s="44">
        <f>SUM(M403:M409)</f>
        <v>22135000</v>
      </c>
      <c r="N402" s="40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</row>
    <row r="403" ht="15.75" customHeight="1">
      <c r="A403" s="62" t="s">
        <v>865</v>
      </c>
      <c r="B403" s="112" t="s">
        <v>866</v>
      </c>
      <c r="C403" s="64" t="s">
        <v>867</v>
      </c>
      <c r="D403" s="62" t="s">
        <v>25</v>
      </c>
      <c r="E403" s="71" t="s">
        <v>149</v>
      </c>
      <c r="F403" s="72" t="s">
        <v>76</v>
      </c>
      <c r="G403" s="10"/>
      <c r="H403" s="10"/>
      <c r="I403" s="11"/>
      <c r="J403" s="66"/>
      <c r="K403" s="67">
        <f t="shared" si="63"/>
        <v>3750000</v>
      </c>
      <c r="L403" s="66"/>
      <c r="M403" s="67">
        <v>3750000.0</v>
      </c>
      <c r="N403" s="66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5.75" customHeight="1">
      <c r="A404" s="62" t="s">
        <v>868</v>
      </c>
      <c r="B404" s="112" t="s">
        <v>869</v>
      </c>
      <c r="C404" s="64" t="s">
        <v>867</v>
      </c>
      <c r="D404" s="62" t="s">
        <v>25</v>
      </c>
      <c r="E404" s="71" t="s">
        <v>34</v>
      </c>
      <c r="F404" s="72" t="s">
        <v>76</v>
      </c>
      <c r="G404" s="10"/>
      <c r="H404" s="10"/>
      <c r="I404" s="11"/>
      <c r="J404" s="66"/>
      <c r="K404" s="67">
        <f t="shared" si="63"/>
        <v>870000</v>
      </c>
      <c r="L404" s="66"/>
      <c r="M404" s="67">
        <f>850000+20000</f>
        <v>870000</v>
      </c>
      <c r="N404" s="66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5.75" customHeight="1">
      <c r="A405" s="62" t="s">
        <v>870</v>
      </c>
      <c r="B405" s="112" t="s">
        <v>871</v>
      </c>
      <c r="C405" s="64" t="s">
        <v>867</v>
      </c>
      <c r="D405" s="62" t="s">
        <v>25</v>
      </c>
      <c r="E405" s="71" t="s">
        <v>149</v>
      </c>
      <c r="F405" s="72" t="s">
        <v>76</v>
      </c>
      <c r="G405" s="10"/>
      <c r="H405" s="10"/>
      <c r="I405" s="11"/>
      <c r="J405" s="66"/>
      <c r="K405" s="67">
        <f t="shared" si="63"/>
        <v>4900000</v>
      </c>
      <c r="L405" s="66"/>
      <c r="M405" s="67">
        <v>4900000.0</v>
      </c>
      <c r="N405" s="66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5.75" customHeight="1">
      <c r="A406" s="62" t="s">
        <v>872</v>
      </c>
      <c r="B406" s="112" t="s">
        <v>873</v>
      </c>
      <c r="C406" s="64" t="s">
        <v>867</v>
      </c>
      <c r="D406" s="62" t="s">
        <v>25</v>
      </c>
      <c r="E406" s="71" t="s">
        <v>149</v>
      </c>
      <c r="F406" s="72" t="s">
        <v>76</v>
      </c>
      <c r="G406" s="10"/>
      <c r="H406" s="10"/>
      <c r="I406" s="11"/>
      <c r="J406" s="66"/>
      <c r="K406" s="67">
        <f t="shared" si="63"/>
        <v>1200000</v>
      </c>
      <c r="L406" s="66"/>
      <c r="M406" s="67">
        <v>1200000.0</v>
      </c>
      <c r="N406" s="66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5.75" customHeight="1">
      <c r="A407" s="62" t="s">
        <v>874</v>
      </c>
      <c r="B407" s="96" t="s">
        <v>875</v>
      </c>
      <c r="C407" s="97" t="s">
        <v>24</v>
      </c>
      <c r="D407" s="82" t="s">
        <v>25</v>
      </c>
      <c r="E407" s="77" t="s">
        <v>149</v>
      </c>
      <c r="F407" s="85" t="s">
        <v>150</v>
      </c>
      <c r="G407" s="10"/>
      <c r="H407" s="10"/>
      <c r="I407" s="11"/>
      <c r="J407" s="86"/>
      <c r="K407" s="73">
        <f t="shared" si="63"/>
        <v>4070000</v>
      </c>
      <c r="L407" s="86"/>
      <c r="M407" s="73">
        <v>4070000.0</v>
      </c>
      <c r="N407" s="86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ht="15.75" customHeight="1">
      <c r="A408" s="62" t="s">
        <v>876</v>
      </c>
      <c r="B408" s="96" t="s">
        <v>877</v>
      </c>
      <c r="C408" s="97" t="s">
        <v>24</v>
      </c>
      <c r="D408" s="82" t="s">
        <v>25</v>
      </c>
      <c r="E408" s="77" t="s">
        <v>149</v>
      </c>
      <c r="F408" s="85" t="s">
        <v>275</v>
      </c>
      <c r="G408" s="10"/>
      <c r="H408" s="10"/>
      <c r="I408" s="11"/>
      <c r="J408" s="86"/>
      <c r="K408" s="73">
        <f t="shared" si="63"/>
        <v>3345000</v>
      </c>
      <c r="L408" s="86"/>
      <c r="M408" s="73">
        <f>4045000-700000</f>
        <v>3345000</v>
      </c>
      <c r="N408" s="86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ht="15.75" customHeight="1">
      <c r="A409" s="62" t="s">
        <v>878</v>
      </c>
      <c r="B409" s="96" t="s">
        <v>879</v>
      </c>
      <c r="C409" s="97" t="s">
        <v>101</v>
      </c>
      <c r="D409" s="82" t="s">
        <v>25</v>
      </c>
      <c r="E409" s="77" t="s">
        <v>149</v>
      </c>
      <c r="F409" s="85" t="s">
        <v>150</v>
      </c>
      <c r="G409" s="10"/>
      <c r="H409" s="10"/>
      <c r="I409" s="11"/>
      <c r="J409" s="86"/>
      <c r="K409" s="73">
        <f t="shared" si="63"/>
        <v>4000000</v>
      </c>
      <c r="L409" s="86"/>
      <c r="M409" s="73">
        <v>4000000.0</v>
      </c>
      <c r="N409" s="86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ht="15.75" customHeight="1">
      <c r="A410" s="49" t="s">
        <v>880</v>
      </c>
      <c r="B410" s="50" t="s">
        <v>881</v>
      </c>
      <c r="C410" s="51"/>
      <c r="D410" s="49"/>
      <c r="E410" s="111"/>
      <c r="F410" s="72"/>
      <c r="G410" s="10"/>
      <c r="H410" s="10"/>
      <c r="I410" s="11"/>
      <c r="J410" s="50"/>
      <c r="K410" s="95">
        <f t="shared" si="63"/>
        <v>1525000</v>
      </c>
      <c r="L410" s="91"/>
      <c r="M410" s="95">
        <f>SUM(M411:M414)</f>
        <v>1525000</v>
      </c>
      <c r="N410" s="50"/>
    </row>
    <row r="411" ht="15.75" customHeight="1">
      <c r="A411" s="62" t="s">
        <v>882</v>
      </c>
      <c r="B411" s="112" t="s">
        <v>883</v>
      </c>
      <c r="C411" s="64" t="s">
        <v>199</v>
      </c>
      <c r="D411" s="62" t="s">
        <v>25</v>
      </c>
      <c r="E411" s="71" t="s">
        <v>34</v>
      </c>
      <c r="F411" s="72" t="s">
        <v>76</v>
      </c>
      <c r="G411" s="10"/>
      <c r="H411" s="10"/>
      <c r="I411" s="11"/>
      <c r="J411" s="66"/>
      <c r="K411" s="73">
        <f t="shared" si="63"/>
        <v>55000</v>
      </c>
      <c r="L411" s="86"/>
      <c r="M411" s="73">
        <v>55000.0</v>
      </c>
      <c r="N411" s="66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5.75" customHeight="1">
      <c r="A412" s="62" t="s">
        <v>884</v>
      </c>
      <c r="B412" s="112" t="s">
        <v>885</v>
      </c>
      <c r="C412" s="64" t="s">
        <v>886</v>
      </c>
      <c r="D412" s="62" t="s">
        <v>25</v>
      </c>
      <c r="E412" s="71" t="s">
        <v>34</v>
      </c>
      <c r="F412" s="72" t="s">
        <v>76</v>
      </c>
      <c r="G412" s="10"/>
      <c r="H412" s="10"/>
      <c r="I412" s="11"/>
      <c r="J412" s="66"/>
      <c r="K412" s="73">
        <f t="shared" si="63"/>
        <v>370000</v>
      </c>
      <c r="L412" s="86"/>
      <c r="M412" s="73">
        <f>200000+170000</f>
        <v>370000</v>
      </c>
      <c r="N412" s="66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5.75" customHeight="1">
      <c r="A413" s="62" t="s">
        <v>887</v>
      </c>
      <c r="B413" s="112" t="s">
        <v>888</v>
      </c>
      <c r="C413" s="64" t="s">
        <v>867</v>
      </c>
      <c r="D413" s="62" t="s">
        <v>25</v>
      </c>
      <c r="E413" s="71" t="s">
        <v>34</v>
      </c>
      <c r="F413" s="72" t="s">
        <v>70</v>
      </c>
      <c r="G413" s="10"/>
      <c r="H413" s="10"/>
      <c r="I413" s="11"/>
      <c r="J413" s="66"/>
      <c r="K413" s="73">
        <f t="shared" si="63"/>
        <v>200000</v>
      </c>
      <c r="L413" s="86"/>
      <c r="M413" s="73">
        <v>200000.0</v>
      </c>
      <c r="N413" s="66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5.75" customHeight="1">
      <c r="A414" s="62" t="s">
        <v>889</v>
      </c>
      <c r="B414" s="112" t="s">
        <v>890</v>
      </c>
      <c r="C414" s="64" t="s">
        <v>856</v>
      </c>
      <c r="D414" s="62" t="s">
        <v>25</v>
      </c>
      <c r="E414" s="71" t="s">
        <v>34</v>
      </c>
      <c r="F414" s="72" t="s">
        <v>275</v>
      </c>
      <c r="G414" s="10"/>
      <c r="H414" s="10"/>
      <c r="I414" s="11"/>
      <c r="J414" s="66"/>
      <c r="K414" s="73">
        <f t="shared" si="63"/>
        <v>900000</v>
      </c>
      <c r="L414" s="86"/>
      <c r="M414" s="73">
        <v>900000.0</v>
      </c>
      <c r="N414" s="66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5.75" customHeight="1">
      <c r="A415" s="49" t="s">
        <v>891</v>
      </c>
      <c r="B415" s="55" t="s">
        <v>892</v>
      </c>
      <c r="C415" s="51" t="s">
        <v>107</v>
      </c>
      <c r="D415" s="49" t="s">
        <v>25</v>
      </c>
      <c r="E415" s="108" t="s">
        <v>34</v>
      </c>
      <c r="F415" s="53" t="s">
        <v>41</v>
      </c>
      <c r="G415" s="10"/>
      <c r="H415" s="10"/>
      <c r="I415" s="11"/>
      <c r="J415" s="50"/>
      <c r="K415" s="95">
        <f t="shared" si="63"/>
        <v>1000000</v>
      </c>
      <c r="L415" s="91"/>
      <c r="M415" s="95">
        <v>1000000.0</v>
      </c>
      <c r="N415" s="50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</row>
    <row r="416" ht="15.75" customHeight="1">
      <c r="A416" s="49" t="s">
        <v>893</v>
      </c>
      <c r="B416" s="55" t="s">
        <v>894</v>
      </c>
      <c r="C416" s="51" t="s">
        <v>107</v>
      </c>
      <c r="D416" s="49" t="s">
        <v>25</v>
      </c>
      <c r="E416" s="52" t="s">
        <v>149</v>
      </c>
      <c r="F416" s="53" t="s">
        <v>41</v>
      </c>
      <c r="G416" s="10"/>
      <c r="H416" s="10"/>
      <c r="I416" s="11"/>
      <c r="J416" s="50"/>
      <c r="K416" s="95">
        <f t="shared" si="63"/>
        <v>2300000</v>
      </c>
      <c r="L416" s="91"/>
      <c r="M416" s="95">
        <v>2300000.0</v>
      </c>
      <c r="N416" s="50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</row>
    <row r="417" ht="15.75" customHeight="1">
      <c r="A417" s="49" t="s">
        <v>895</v>
      </c>
      <c r="B417" s="55" t="s">
        <v>896</v>
      </c>
      <c r="C417" s="51" t="s">
        <v>107</v>
      </c>
      <c r="D417" s="49" t="s">
        <v>25</v>
      </c>
      <c r="E417" s="108" t="s">
        <v>34</v>
      </c>
      <c r="F417" s="53" t="s">
        <v>41</v>
      </c>
      <c r="G417" s="10"/>
      <c r="H417" s="10"/>
      <c r="I417" s="11"/>
      <c r="J417" s="50"/>
      <c r="K417" s="95">
        <f t="shared" si="63"/>
        <v>511000</v>
      </c>
      <c r="L417" s="91"/>
      <c r="M417" s="95">
        <v>511000.0</v>
      </c>
      <c r="N417" s="50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</row>
    <row r="418" ht="15.75" customHeight="1">
      <c r="A418" s="49" t="s">
        <v>897</v>
      </c>
      <c r="B418" s="55" t="s">
        <v>898</v>
      </c>
      <c r="C418" s="51" t="s">
        <v>58</v>
      </c>
      <c r="D418" s="49" t="s">
        <v>25</v>
      </c>
      <c r="E418" s="108" t="s">
        <v>34</v>
      </c>
      <c r="F418" s="53" t="s">
        <v>275</v>
      </c>
      <c r="G418" s="10"/>
      <c r="H418" s="10"/>
      <c r="I418" s="11"/>
      <c r="J418" s="50"/>
      <c r="K418" s="95">
        <f t="shared" si="63"/>
        <v>800000</v>
      </c>
      <c r="L418" s="91"/>
      <c r="M418" s="95">
        <f>100000+700000</f>
        <v>800000</v>
      </c>
      <c r="N418" s="50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</row>
    <row r="419" ht="15.75" customHeight="1">
      <c r="A419" s="39" t="s">
        <v>897</v>
      </c>
      <c r="B419" s="243" t="s">
        <v>899</v>
      </c>
      <c r="C419" s="41" t="s">
        <v>163</v>
      </c>
      <c r="D419" s="39" t="s">
        <v>25</v>
      </c>
      <c r="E419" s="108" t="s">
        <v>149</v>
      </c>
      <c r="F419" s="43" t="s">
        <v>41</v>
      </c>
      <c r="G419" s="10"/>
      <c r="H419" s="10"/>
      <c r="I419" s="11"/>
      <c r="J419" s="40"/>
      <c r="K419" s="214">
        <f t="shared" si="63"/>
        <v>15000000</v>
      </c>
      <c r="L419" s="232"/>
      <c r="M419" s="214">
        <v>1.5E7</v>
      </c>
      <c r="N419" s="40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</row>
    <row r="420" ht="15.75" customHeight="1">
      <c r="A420" s="39" t="s">
        <v>900</v>
      </c>
      <c r="B420" s="243" t="s">
        <v>901</v>
      </c>
      <c r="C420" s="41" t="s">
        <v>140</v>
      </c>
      <c r="D420" s="39" t="s">
        <v>25</v>
      </c>
      <c r="E420" s="108" t="s">
        <v>34</v>
      </c>
      <c r="F420" s="43" t="s">
        <v>76</v>
      </c>
      <c r="G420" s="10"/>
      <c r="H420" s="10"/>
      <c r="I420" s="11"/>
      <c r="J420" s="40"/>
      <c r="K420" s="44">
        <f t="shared" si="63"/>
        <v>950000</v>
      </c>
      <c r="L420" s="40"/>
      <c r="M420" s="44">
        <v>950000.0</v>
      </c>
      <c r="N420" s="40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</row>
    <row r="421" ht="15.75" customHeight="1">
      <c r="A421" s="146" t="s">
        <v>902</v>
      </c>
      <c r="B421" s="242" t="s">
        <v>903</v>
      </c>
      <c r="C421" s="218"/>
      <c r="D421" s="219"/>
      <c r="E421" s="220"/>
      <c r="F421" s="221"/>
      <c r="G421" s="10"/>
      <c r="H421" s="10"/>
      <c r="I421" s="11"/>
      <c r="J421" s="46" t="s">
        <v>21</v>
      </c>
      <c r="K421" s="222">
        <f t="shared" si="63"/>
        <v>854100</v>
      </c>
      <c r="L421" s="37"/>
      <c r="M421" s="222">
        <f>SUM(M422:M423)</f>
        <v>854100</v>
      </c>
      <c r="N421" s="37"/>
      <c r="O421" s="247"/>
      <c r="P421" s="247"/>
      <c r="Q421" s="247"/>
      <c r="R421" s="247"/>
      <c r="S421" s="247"/>
      <c r="T421" s="247"/>
      <c r="U421" s="247"/>
      <c r="V421" s="247"/>
      <c r="W421" s="247"/>
      <c r="X421" s="247"/>
      <c r="Y421" s="247"/>
      <c r="Z421" s="247"/>
    </row>
    <row r="422" ht="15.75" customHeight="1">
      <c r="A422" s="39" t="s">
        <v>904</v>
      </c>
      <c r="B422" s="243" t="s">
        <v>160</v>
      </c>
      <c r="C422" s="41" t="s">
        <v>107</v>
      </c>
      <c r="D422" s="39" t="s">
        <v>25</v>
      </c>
      <c r="E422" s="108" t="s">
        <v>34</v>
      </c>
      <c r="F422" s="43" t="s">
        <v>182</v>
      </c>
      <c r="G422" s="10"/>
      <c r="H422" s="10"/>
      <c r="I422" s="11"/>
      <c r="J422" s="40"/>
      <c r="K422" s="44">
        <f t="shared" si="63"/>
        <v>306200</v>
      </c>
      <c r="L422" s="40"/>
      <c r="M422" s="44">
        <v>306200.0</v>
      </c>
      <c r="N422" s="40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</row>
    <row r="423" ht="15.75" customHeight="1">
      <c r="A423" s="39" t="s">
        <v>905</v>
      </c>
      <c r="B423" s="243" t="s">
        <v>162</v>
      </c>
      <c r="C423" s="41" t="s">
        <v>163</v>
      </c>
      <c r="D423" s="39" t="s">
        <v>25</v>
      </c>
      <c r="E423" s="108" t="s">
        <v>34</v>
      </c>
      <c r="F423" s="43" t="s">
        <v>182</v>
      </c>
      <c r="G423" s="10"/>
      <c r="H423" s="10"/>
      <c r="I423" s="11"/>
      <c r="J423" s="40"/>
      <c r="K423" s="44">
        <f t="shared" si="63"/>
        <v>547900</v>
      </c>
      <c r="L423" s="40"/>
      <c r="M423" s="44">
        <v>547900.0</v>
      </c>
      <c r="N423" s="40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</row>
    <row r="424" ht="15.75" customHeight="1">
      <c r="A424" s="62"/>
      <c r="B424" s="112"/>
      <c r="C424" s="64"/>
      <c r="D424" s="62"/>
      <c r="E424" s="71"/>
      <c r="F424" s="72"/>
      <c r="G424" s="248"/>
      <c r="H424" s="248"/>
      <c r="I424" s="249"/>
      <c r="J424" s="66"/>
      <c r="K424" s="67"/>
      <c r="L424" s="66"/>
      <c r="M424" s="67"/>
      <c r="N424" s="66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5.75" customHeight="1">
      <c r="A425" s="28"/>
      <c r="B425" s="250" t="s">
        <v>906</v>
      </c>
      <c r="C425" s="251"/>
      <c r="D425" s="252"/>
      <c r="E425" s="253"/>
      <c r="F425" s="253"/>
      <c r="G425" s="253"/>
      <c r="H425" s="253"/>
      <c r="I425" s="253"/>
      <c r="J425" s="28"/>
      <c r="K425" s="254">
        <f>M376+L6</f>
        <v>1227276500</v>
      </c>
      <c r="L425" s="28"/>
      <c r="M425" s="28"/>
      <c r="N425" s="28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C426" s="2"/>
      <c r="D426" s="3"/>
      <c r="E426" s="4"/>
      <c r="F426" s="4"/>
      <c r="G426" s="4"/>
      <c r="H426" s="4"/>
      <c r="I426" s="4"/>
    </row>
    <row r="427" ht="15.75" customHeight="1">
      <c r="B427" s="255" t="s">
        <v>907</v>
      </c>
      <c r="C427" s="2"/>
      <c r="D427" s="3"/>
      <c r="E427" s="4"/>
      <c r="F427" s="4"/>
      <c r="G427" s="43" t="s">
        <v>16</v>
      </c>
      <c r="H427" s="10"/>
      <c r="I427" s="11"/>
      <c r="J427" s="256"/>
      <c r="K427" s="257">
        <f>L6</f>
        <v>284747499.9</v>
      </c>
      <c r="L427" s="258"/>
    </row>
    <row r="428" ht="15.75" customHeight="1">
      <c r="C428" s="2"/>
      <c r="D428" s="3"/>
      <c r="E428" s="4"/>
      <c r="F428" s="4"/>
      <c r="G428" s="43" t="s">
        <v>17</v>
      </c>
      <c r="H428" s="10"/>
      <c r="I428" s="11"/>
      <c r="J428" s="259"/>
      <c r="K428" s="260">
        <f>M376</f>
        <v>942529000</v>
      </c>
      <c r="L428" s="258"/>
    </row>
    <row r="429" ht="15.75" customHeight="1">
      <c r="B429" s="255" t="s">
        <v>908</v>
      </c>
      <c r="C429" s="2"/>
      <c r="D429" s="3"/>
      <c r="E429" s="4"/>
      <c r="F429" s="4"/>
      <c r="G429" s="177" t="s">
        <v>909</v>
      </c>
      <c r="H429" s="10"/>
      <c r="I429" s="11"/>
      <c r="J429" s="261" t="s">
        <v>910</v>
      </c>
      <c r="K429" s="262">
        <f>SUM(K427:K428)</f>
        <v>1227276500</v>
      </c>
      <c r="L429" s="258"/>
    </row>
    <row r="430" ht="15.75" customHeight="1">
      <c r="C430" s="2"/>
      <c r="D430" s="3"/>
      <c r="E430" s="4"/>
      <c r="F430" s="4"/>
      <c r="G430" s="4"/>
      <c r="H430" s="4"/>
      <c r="I430" s="4"/>
      <c r="M430" s="263"/>
    </row>
    <row r="431" ht="15.75" customHeight="1">
      <c r="B431" s="255" t="s">
        <v>911</v>
      </c>
      <c r="C431" s="2"/>
      <c r="D431" s="3"/>
      <c r="E431" s="143" t="s">
        <v>912</v>
      </c>
      <c r="F431" s="4"/>
      <c r="G431" s="4"/>
      <c r="H431" s="4"/>
      <c r="I431" s="4"/>
      <c r="K431" s="6"/>
    </row>
    <row r="432" ht="15.75" customHeight="1">
      <c r="C432" s="2"/>
      <c r="D432" s="3"/>
      <c r="E432" s="143"/>
      <c r="F432" s="4"/>
      <c r="G432" s="4"/>
      <c r="H432" s="4"/>
      <c r="I432" s="4"/>
    </row>
    <row r="433" ht="15.75" customHeight="1">
      <c r="C433" s="2"/>
      <c r="D433" s="3"/>
      <c r="E433" s="143"/>
      <c r="F433" s="4"/>
      <c r="G433" s="4"/>
      <c r="H433" s="4"/>
      <c r="I433" s="4"/>
      <c r="M433" s="162"/>
    </row>
    <row r="434" ht="15.75" customHeight="1">
      <c r="B434" s="255" t="s">
        <v>913</v>
      </c>
      <c r="C434" s="2"/>
      <c r="D434" s="3"/>
      <c r="E434" s="143" t="s">
        <v>914</v>
      </c>
      <c r="F434" s="4"/>
      <c r="G434" s="4"/>
      <c r="H434" s="4"/>
      <c r="I434" s="4"/>
      <c r="M434" s="162"/>
    </row>
    <row r="435" ht="15.75" customHeight="1">
      <c r="C435" s="2"/>
      <c r="D435" s="3"/>
      <c r="E435" s="4"/>
      <c r="F435" s="4"/>
      <c r="G435" s="4"/>
      <c r="H435" s="4"/>
      <c r="I435" s="4"/>
      <c r="L435" s="162"/>
    </row>
    <row r="436" ht="15.75" customHeight="1">
      <c r="C436" s="2"/>
      <c r="D436" s="3"/>
      <c r="E436" s="4"/>
      <c r="F436" s="4"/>
      <c r="G436" s="4"/>
      <c r="H436" s="4"/>
      <c r="I436" s="4"/>
      <c r="L436" s="162"/>
    </row>
    <row r="437" ht="15.75" customHeight="1">
      <c r="C437" s="2"/>
      <c r="D437" s="3"/>
      <c r="E437" s="4"/>
      <c r="F437" s="4"/>
      <c r="G437" s="4"/>
      <c r="H437" s="4"/>
      <c r="I437" s="4"/>
      <c r="L437" s="162"/>
    </row>
    <row r="438" ht="15.75" customHeight="1">
      <c r="C438" s="2"/>
      <c r="D438" s="3"/>
      <c r="E438" s="4"/>
      <c r="F438" s="4"/>
      <c r="G438" s="4"/>
      <c r="H438" s="4"/>
      <c r="I438" s="4"/>
    </row>
    <row r="439" ht="15.75" customHeight="1">
      <c r="C439" s="2"/>
      <c r="D439" s="3"/>
      <c r="E439" s="4"/>
      <c r="F439" s="4"/>
      <c r="G439" s="4"/>
      <c r="H439" s="4"/>
      <c r="I439" s="4"/>
    </row>
    <row r="440" ht="15.75" customHeight="1">
      <c r="C440" s="2"/>
      <c r="D440" s="3"/>
      <c r="E440" s="4"/>
      <c r="F440" s="4"/>
      <c r="G440" s="4"/>
      <c r="H440" s="4"/>
      <c r="I440" s="4"/>
    </row>
    <row r="441" ht="15.75" customHeight="1">
      <c r="C441" s="2"/>
      <c r="D441" s="3"/>
      <c r="E441" s="4"/>
      <c r="F441" s="4"/>
      <c r="G441" s="4"/>
      <c r="H441" s="4"/>
      <c r="I441" s="4"/>
    </row>
    <row r="442" ht="15.75" customHeight="1">
      <c r="C442" s="2"/>
      <c r="D442" s="3"/>
      <c r="E442" s="4"/>
      <c r="F442" s="4"/>
      <c r="G442" s="4"/>
      <c r="H442" s="4"/>
      <c r="I442" s="4"/>
    </row>
    <row r="443" ht="15.75" customHeight="1">
      <c r="C443" s="2"/>
      <c r="D443" s="3"/>
      <c r="E443" s="4"/>
      <c r="F443" s="4"/>
      <c r="G443" s="4"/>
      <c r="H443" s="4"/>
      <c r="I443" s="4"/>
    </row>
    <row r="444" ht="15.75" customHeight="1">
      <c r="C444" s="2"/>
      <c r="D444" s="3"/>
      <c r="E444" s="4"/>
      <c r="F444" s="4"/>
      <c r="G444" s="4"/>
      <c r="H444" s="4"/>
      <c r="I444" s="4"/>
    </row>
    <row r="445" ht="15.75" customHeight="1">
      <c r="C445" s="2"/>
      <c r="D445" s="3"/>
      <c r="E445" s="4"/>
      <c r="F445" s="4"/>
      <c r="G445" s="4"/>
      <c r="H445" s="4"/>
      <c r="I445" s="4"/>
    </row>
    <row r="446" ht="15.75" customHeight="1">
      <c r="C446" s="2"/>
      <c r="D446" s="3"/>
      <c r="E446" s="4"/>
      <c r="F446" s="4"/>
      <c r="G446" s="4"/>
      <c r="H446" s="4"/>
      <c r="I446" s="4"/>
    </row>
    <row r="447" ht="15.75" customHeight="1">
      <c r="L447" s="6"/>
    </row>
    <row r="448" ht="15.75" customHeight="1">
      <c r="C448" s="2"/>
      <c r="D448" s="3"/>
      <c r="E448" s="4"/>
      <c r="F448" s="4"/>
      <c r="G448" s="4"/>
      <c r="H448" s="4"/>
      <c r="I448" s="4"/>
    </row>
    <row r="449" ht="15.75" customHeight="1">
      <c r="C449" s="2"/>
      <c r="D449" s="3"/>
      <c r="E449" s="4"/>
      <c r="F449" s="4"/>
      <c r="G449" s="4"/>
      <c r="H449" s="4"/>
      <c r="I449" s="4"/>
    </row>
    <row r="450" ht="15.75" customHeight="1">
      <c r="C450" s="2"/>
      <c r="D450" s="3"/>
      <c r="E450" s="4"/>
      <c r="F450" s="4"/>
      <c r="G450" s="4"/>
      <c r="H450" s="4"/>
      <c r="I450" s="4"/>
    </row>
    <row r="451" ht="15.75" customHeight="1">
      <c r="C451" s="2"/>
      <c r="D451" s="3"/>
      <c r="E451" s="4"/>
      <c r="F451" s="4"/>
      <c r="G451" s="4"/>
      <c r="H451" s="4"/>
      <c r="I451" s="4"/>
    </row>
    <row r="452" ht="15.75" customHeight="1">
      <c r="C452" s="2"/>
      <c r="D452" s="3"/>
      <c r="E452" s="4"/>
      <c r="F452" s="4"/>
      <c r="G452" s="4"/>
      <c r="H452" s="4"/>
      <c r="I452" s="4"/>
    </row>
    <row r="453" ht="15.75" customHeight="1">
      <c r="C453" s="2"/>
      <c r="D453" s="3"/>
      <c r="E453" s="4"/>
      <c r="F453" s="4"/>
      <c r="G453" s="4"/>
      <c r="H453" s="4"/>
      <c r="I453" s="4"/>
    </row>
    <row r="454" ht="15.75" customHeight="1">
      <c r="C454" s="2"/>
      <c r="D454" s="3"/>
      <c r="E454" s="4"/>
      <c r="F454" s="4"/>
      <c r="G454" s="4"/>
      <c r="H454" s="4"/>
      <c r="I454" s="4"/>
    </row>
    <row r="455" ht="15.75" customHeight="1">
      <c r="C455" s="2"/>
      <c r="D455" s="3"/>
      <c r="E455" s="4"/>
      <c r="F455" s="4"/>
      <c r="G455" s="4"/>
      <c r="H455" s="4"/>
      <c r="I455" s="4"/>
    </row>
    <row r="456" ht="15.75" customHeight="1">
      <c r="C456" s="2"/>
      <c r="D456" s="3"/>
      <c r="E456" s="4"/>
      <c r="F456" s="4"/>
      <c r="G456" s="4"/>
      <c r="H456" s="4"/>
      <c r="I456" s="4"/>
    </row>
    <row r="457" ht="15.75" customHeight="1">
      <c r="C457" s="2"/>
      <c r="D457" s="3"/>
      <c r="E457" s="4"/>
      <c r="F457" s="4"/>
      <c r="G457" s="4"/>
      <c r="H457" s="4"/>
      <c r="I457" s="4"/>
    </row>
    <row r="458" ht="15.75" customHeight="1">
      <c r="C458" s="2"/>
      <c r="D458" s="3"/>
      <c r="E458" s="4"/>
      <c r="F458" s="4"/>
      <c r="G458" s="4"/>
      <c r="H458" s="4"/>
      <c r="I458" s="4"/>
    </row>
    <row r="459" ht="15.75" customHeight="1">
      <c r="C459" s="2"/>
      <c r="D459" s="3"/>
      <c r="E459" s="4"/>
      <c r="F459" s="4"/>
      <c r="G459" s="4"/>
      <c r="H459" s="4"/>
      <c r="I459" s="4"/>
    </row>
    <row r="460" ht="15.75" customHeight="1">
      <c r="C460" s="2"/>
      <c r="D460" s="3"/>
      <c r="E460" s="4"/>
      <c r="F460" s="4"/>
      <c r="G460" s="4"/>
      <c r="H460" s="4"/>
      <c r="I460" s="4"/>
    </row>
    <row r="461" ht="15.75" customHeight="1">
      <c r="C461" s="2"/>
      <c r="D461" s="3"/>
      <c r="E461" s="4"/>
      <c r="F461" s="4"/>
      <c r="G461" s="4"/>
      <c r="H461" s="4"/>
      <c r="I461" s="4"/>
    </row>
    <row r="462" ht="15.75" customHeight="1">
      <c r="C462" s="2"/>
      <c r="D462" s="3"/>
      <c r="E462" s="4"/>
      <c r="F462" s="4"/>
      <c r="G462" s="4"/>
      <c r="H462" s="4"/>
      <c r="I462" s="4"/>
    </row>
    <row r="463" ht="15.75" customHeight="1">
      <c r="C463" s="2"/>
      <c r="D463" s="3"/>
      <c r="E463" s="4"/>
      <c r="F463" s="4"/>
      <c r="G463" s="4"/>
      <c r="H463" s="4"/>
      <c r="I463" s="4"/>
    </row>
    <row r="464" ht="15.75" customHeight="1">
      <c r="C464" s="2"/>
      <c r="D464" s="3"/>
      <c r="E464" s="4"/>
      <c r="F464" s="4"/>
      <c r="G464" s="4"/>
      <c r="H464" s="4"/>
      <c r="I464" s="4"/>
    </row>
    <row r="465" ht="15.75" customHeight="1">
      <c r="C465" s="2"/>
      <c r="D465" s="3"/>
      <c r="E465" s="4"/>
      <c r="F465" s="4"/>
      <c r="G465" s="4"/>
      <c r="H465" s="4"/>
      <c r="I465" s="4"/>
    </row>
    <row r="466" ht="15.75" customHeight="1">
      <c r="C466" s="2"/>
      <c r="D466" s="3"/>
      <c r="E466" s="4"/>
      <c r="F466" s="4"/>
      <c r="G466" s="4"/>
      <c r="H466" s="4"/>
      <c r="I466" s="4"/>
    </row>
    <row r="467" ht="15.75" customHeight="1">
      <c r="C467" s="2"/>
      <c r="D467" s="3"/>
      <c r="E467" s="4"/>
      <c r="F467" s="4"/>
      <c r="G467" s="4"/>
      <c r="H467" s="4"/>
      <c r="I467" s="4"/>
    </row>
    <row r="468" ht="15.75" customHeight="1">
      <c r="C468" s="2"/>
      <c r="D468" s="3"/>
      <c r="E468" s="4"/>
      <c r="F468" s="4"/>
      <c r="G468" s="4"/>
      <c r="H468" s="4"/>
      <c r="I468" s="4"/>
    </row>
    <row r="469" ht="15.75" customHeight="1">
      <c r="C469" s="2"/>
      <c r="D469" s="3"/>
      <c r="E469" s="4"/>
      <c r="F469" s="4"/>
      <c r="G469" s="4"/>
      <c r="H469" s="4"/>
      <c r="I469" s="4"/>
    </row>
    <row r="470" ht="15.75" customHeight="1">
      <c r="C470" s="2"/>
      <c r="D470" s="3"/>
      <c r="E470" s="4"/>
      <c r="F470" s="4"/>
      <c r="G470" s="4"/>
      <c r="H470" s="4"/>
      <c r="I470" s="4"/>
    </row>
    <row r="471" ht="15.75" customHeight="1">
      <c r="C471" s="2"/>
      <c r="D471" s="3"/>
      <c r="E471" s="4"/>
      <c r="F471" s="4"/>
      <c r="G471" s="4"/>
      <c r="H471" s="4"/>
      <c r="I471" s="4"/>
    </row>
    <row r="472" ht="15.75" customHeight="1">
      <c r="C472" s="2"/>
      <c r="D472" s="3"/>
      <c r="E472" s="4"/>
      <c r="F472" s="4"/>
      <c r="G472" s="4"/>
      <c r="H472" s="4"/>
      <c r="I472" s="4"/>
    </row>
    <row r="473" ht="15.75" customHeight="1">
      <c r="C473" s="2"/>
      <c r="D473" s="3"/>
      <c r="E473" s="4"/>
      <c r="F473" s="4"/>
      <c r="G473" s="4"/>
      <c r="H473" s="4"/>
      <c r="I473" s="4"/>
    </row>
    <row r="474" ht="15.75" customHeight="1">
      <c r="C474" s="2"/>
      <c r="D474" s="3"/>
      <c r="E474" s="4"/>
      <c r="F474" s="4"/>
      <c r="G474" s="4"/>
      <c r="H474" s="4"/>
      <c r="I474" s="4"/>
    </row>
    <row r="475" ht="15.75" customHeight="1">
      <c r="C475" s="2"/>
      <c r="D475" s="3"/>
      <c r="E475" s="4"/>
      <c r="F475" s="4"/>
      <c r="G475" s="4"/>
      <c r="H475" s="4"/>
      <c r="I475" s="4"/>
    </row>
    <row r="476" ht="15.75" customHeight="1">
      <c r="C476" s="2"/>
      <c r="D476" s="3"/>
      <c r="E476" s="4"/>
      <c r="F476" s="4"/>
      <c r="G476" s="4"/>
      <c r="H476" s="4"/>
      <c r="I476" s="4"/>
    </row>
    <row r="477" ht="15.75" customHeight="1">
      <c r="C477" s="2"/>
      <c r="D477" s="3"/>
      <c r="E477" s="4"/>
      <c r="F477" s="4"/>
      <c r="G477" s="4"/>
      <c r="H477" s="4"/>
      <c r="I477" s="4"/>
    </row>
    <row r="478" ht="15.75" customHeight="1">
      <c r="C478" s="2"/>
      <c r="D478" s="3"/>
      <c r="E478" s="4"/>
      <c r="F478" s="4"/>
      <c r="G478" s="4"/>
      <c r="H478" s="4"/>
      <c r="I478" s="4"/>
    </row>
    <row r="479" ht="15.75" customHeight="1">
      <c r="C479" s="2"/>
      <c r="D479" s="3"/>
      <c r="E479" s="4"/>
      <c r="F479" s="4"/>
      <c r="G479" s="4"/>
      <c r="H479" s="4"/>
      <c r="I479" s="4"/>
    </row>
    <row r="480" ht="15.75" customHeight="1">
      <c r="C480" s="2"/>
      <c r="D480" s="3"/>
      <c r="E480" s="4"/>
      <c r="F480" s="4"/>
      <c r="G480" s="4"/>
      <c r="H480" s="4"/>
      <c r="I480" s="4"/>
    </row>
    <row r="481" ht="15.75" customHeight="1">
      <c r="C481" s="2"/>
      <c r="D481" s="3"/>
      <c r="E481" s="4"/>
      <c r="F481" s="4"/>
      <c r="G481" s="4"/>
      <c r="H481" s="4"/>
      <c r="I481" s="4"/>
    </row>
    <row r="482" ht="15.75" customHeight="1">
      <c r="C482" s="2"/>
      <c r="D482" s="3"/>
      <c r="E482" s="4"/>
      <c r="F482" s="4"/>
      <c r="G482" s="4"/>
      <c r="H482" s="4"/>
      <c r="I482" s="4"/>
    </row>
    <row r="483" ht="15.75" customHeight="1">
      <c r="C483" s="2"/>
      <c r="D483" s="3"/>
      <c r="E483" s="4"/>
      <c r="F483" s="4"/>
      <c r="G483" s="4"/>
      <c r="H483" s="4"/>
      <c r="I483" s="4"/>
    </row>
    <row r="484" ht="15.75" customHeight="1">
      <c r="C484" s="2"/>
      <c r="D484" s="3"/>
      <c r="E484" s="4"/>
      <c r="F484" s="4"/>
      <c r="G484" s="4"/>
      <c r="H484" s="4"/>
      <c r="I484" s="4"/>
    </row>
    <row r="485" ht="15.75" customHeight="1">
      <c r="C485" s="2"/>
      <c r="D485" s="3"/>
      <c r="E485" s="4"/>
      <c r="F485" s="4"/>
      <c r="G485" s="4"/>
      <c r="H485" s="4"/>
      <c r="I485" s="4"/>
    </row>
    <row r="486" ht="15.75" customHeight="1">
      <c r="C486" s="2"/>
      <c r="D486" s="3"/>
      <c r="E486" s="4"/>
      <c r="F486" s="4"/>
      <c r="G486" s="4"/>
      <c r="H486" s="4"/>
      <c r="I486" s="4"/>
    </row>
    <row r="487" ht="15.75" customHeight="1">
      <c r="C487" s="2"/>
      <c r="D487" s="3"/>
      <c r="E487" s="4"/>
      <c r="F487" s="4"/>
      <c r="G487" s="4"/>
      <c r="H487" s="4"/>
      <c r="I487" s="4"/>
    </row>
    <row r="488" ht="15.75" customHeight="1">
      <c r="C488" s="2"/>
      <c r="D488" s="3"/>
      <c r="E488" s="4"/>
      <c r="F488" s="4"/>
      <c r="G488" s="4"/>
      <c r="H488" s="4"/>
      <c r="I488" s="4"/>
    </row>
    <row r="489" ht="15.75" customHeight="1">
      <c r="C489" s="2"/>
      <c r="D489" s="3"/>
      <c r="E489" s="4"/>
      <c r="F489" s="4"/>
      <c r="G489" s="4"/>
      <c r="H489" s="4"/>
      <c r="I489" s="4"/>
    </row>
    <row r="490" ht="15.75" customHeight="1">
      <c r="C490" s="2"/>
      <c r="D490" s="3"/>
      <c r="E490" s="4"/>
      <c r="F490" s="4"/>
      <c r="G490" s="4"/>
      <c r="H490" s="4"/>
      <c r="I490" s="4"/>
    </row>
    <row r="491" ht="15.75" customHeight="1">
      <c r="C491" s="2"/>
      <c r="D491" s="3"/>
      <c r="E491" s="4"/>
      <c r="F491" s="4"/>
      <c r="G491" s="4"/>
      <c r="H491" s="4"/>
      <c r="I491" s="4"/>
    </row>
    <row r="492" ht="15.75" customHeight="1">
      <c r="C492" s="2"/>
      <c r="D492" s="3"/>
      <c r="E492" s="4"/>
      <c r="F492" s="4"/>
      <c r="G492" s="4"/>
      <c r="H492" s="4"/>
      <c r="I492" s="4"/>
    </row>
    <row r="493" ht="15.75" customHeight="1">
      <c r="C493" s="2"/>
      <c r="D493" s="3"/>
      <c r="E493" s="4"/>
      <c r="F493" s="4"/>
      <c r="G493" s="4"/>
      <c r="H493" s="4"/>
      <c r="I493" s="4"/>
    </row>
    <row r="494" ht="15.75" customHeight="1">
      <c r="C494" s="2"/>
      <c r="D494" s="3"/>
      <c r="E494" s="4"/>
      <c r="F494" s="4"/>
      <c r="G494" s="4"/>
      <c r="H494" s="4"/>
      <c r="I494" s="4"/>
    </row>
    <row r="495" ht="15.75" customHeight="1">
      <c r="C495" s="2"/>
      <c r="D495" s="3"/>
      <c r="E495" s="4"/>
      <c r="F495" s="4"/>
      <c r="G495" s="4"/>
      <c r="H495" s="4"/>
      <c r="I495" s="4"/>
    </row>
    <row r="496" ht="15.75" customHeight="1">
      <c r="C496" s="2"/>
      <c r="D496" s="3"/>
      <c r="E496" s="4"/>
      <c r="F496" s="4"/>
      <c r="G496" s="4"/>
      <c r="H496" s="4"/>
      <c r="I496" s="4"/>
    </row>
    <row r="497" ht="15.75" customHeight="1">
      <c r="C497" s="2"/>
      <c r="D497" s="3"/>
      <c r="E497" s="4"/>
      <c r="F497" s="4"/>
      <c r="G497" s="4"/>
      <c r="H497" s="4"/>
      <c r="I497" s="4"/>
    </row>
    <row r="498" ht="15.75" customHeight="1">
      <c r="C498" s="2"/>
      <c r="D498" s="3"/>
      <c r="E498" s="4"/>
      <c r="F498" s="4"/>
      <c r="G498" s="4"/>
      <c r="H498" s="4"/>
      <c r="I498" s="4"/>
    </row>
    <row r="499" ht="15.75" customHeight="1">
      <c r="C499" s="2"/>
      <c r="D499" s="3"/>
      <c r="E499" s="4"/>
      <c r="F499" s="4"/>
      <c r="G499" s="4"/>
      <c r="H499" s="4"/>
      <c r="I499" s="4"/>
    </row>
    <row r="500" ht="15.75" customHeight="1">
      <c r="C500" s="2"/>
      <c r="D500" s="3"/>
      <c r="E500" s="4"/>
      <c r="F500" s="4"/>
      <c r="G500" s="4"/>
      <c r="H500" s="4"/>
      <c r="I500" s="4"/>
    </row>
    <row r="501" ht="15.75" customHeight="1">
      <c r="C501" s="2"/>
      <c r="D501" s="3"/>
      <c r="E501" s="4"/>
      <c r="F501" s="4"/>
      <c r="G501" s="4"/>
      <c r="H501" s="4"/>
      <c r="I501" s="4"/>
    </row>
    <row r="502" ht="15.75" customHeight="1">
      <c r="C502" s="2"/>
      <c r="D502" s="3"/>
      <c r="E502" s="4"/>
      <c r="F502" s="4"/>
      <c r="G502" s="4"/>
      <c r="H502" s="4"/>
      <c r="I502" s="4"/>
    </row>
    <row r="503" ht="15.75" customHeight="1">
      <c r="C503" s="2"/>
      <c r="D503" s="3"/>
      <c r="E503" s="4"/>
      <c r="F503" s="4"/>
      <c r="G503" s="4"/>
      <c r="H503" s="4"/>
      <c r="I503" s="4"/>
    </row>
    <row r="504" ht="15.75" customHeight="1">
      <c r="C504" s="2"/>
      <c r="D504" s="3"/>
      <c r="E504" s="4"/>
      <c r="F504" s="4"/>
      <c r="G504" s="4"/>
      <c r="H504" s="4"/>
      <c r="I504" s="4"/>
    </row>
    <row r="505" ht="15.75" customHeight="1">
      <c r="C505" s="2"/>
      <c r="D505" s="3"/>
      <c r="E505" s="4"/>
      <c r="F505" s="4"/>
      <c r="G505" s="4"/>
      <c r="H505" s="4"/>
      <c r="I505" s="4"/>
    </row>
    <row r="506" ht="15.75" customHeight="1">
      <c r="C506" s="2"/>
      <c r="D506" s="3"/>
      <c r="E506" s="4"/>
      <c r="F506" s="4"/>
      <c r="G506" s="4"/>
      <c r="H506" s="4"/>
      <c r="I506" s="4"/>
    </row>
    <row r="507" ht="15.75" customHeight="1">
      <c r="C507" s="2"/>
      <c r="D507" s="3"/>
      <c r="E507" s="4"/>
      <c r="F507" s="4"/>
      <c r="G507" s="4"/>
      <c r="H507" s="4"/>
      <c r="I507" s="4"/>
    </row>
    <row r="508" ht="15.75" customHeight="1">
      <c r="C508" s="2"/>
      <c r="D508" s="3"/>
      <c r="E508" s="4"/>
      <c r="F508" s="4"/>
      <c r="G508" s="4"/>
      <c r="H508" s="4"/>
      <c r="I508" s="4"/>
    </row>
    <row r="509" ht="15.75" customHeight="1">
      <c r="C509" s="2"/>
      <c r="D509" s="3"/>
      <c r="E509" s="4"/>
      <c r="F509" s="4"/>
      <c r="G509" s="4"/>
      <c r="H509" s="4"/>
      <c r="I509" s="4"/>
    </row>
    <row r="510" ht="15.75" customHeight="1">
      <c r="C510" s="2"/>
      <c r="D510" s="3"/>
      <c r="E510" s="4"/>
      <c r="F510" s="4"/>
      <c r="G510" s="4"/>
      <c r="H510" s="4"/>
      <c r="I510" s="4"/>
    </row>
    <row r="511" ht="15.75" customHeight="1">
      <c r="C511" s="2"/>
      <c r="D511" s="3"/>
      <c r="E511" s="4"/>
      <c r="F511" s="4"/>
      <c r="G511" s="4"/>
      <c r="H511" s="4"/>
      <c r="I511" s="4"/>
    </row>
    <row r="512" ht="15.75" customHeight="1">
      <c r="C512" s="2"/>
      <c r="D512" s="3"/>
      <c r="E512" s="4"/>
      <c r="F512" s="4"/>
      <c r="G512" s="4"/>
      <c r="H512" s="4"/>
      <c r="I512" s="4"/>
    </row>
    <row r="513" ht="15.75" customHeight="1">
      <c r="C513" s="2"/>
      <c r="D513" s="3"/>
      <c r="E513" s="4"/>
      <c r="F513" s="4"/>
      <c r="G513" s="4"/>
      <c r="H513" s="4"/>
      <c r="I513" s="4"/>
    </row>
    <row r="514" ht="15.75" customHeight="1">
      <c r="C514" s="2"/>
      <c r="D514" s="3"/>
      <c r="E514" s="4"/>
      <c r="F514" s="4"/>
      <c r="G514" s="4"/>
      <c r="H514" s="4"/>
      <c r="I514" s="4"/>
    </row>
    <row r="515" ht="15.75" customHeight="1">
      <c r="C515" s="2"/>
      <c r="D515" s="3"/>
      <c r="E515" s="4"/>
      <c r="F515" s="4"/>
      <c r="G515" s="4"/>
      <c r="H515" s="4"/>
      <c r="I515" s="4"/>
    </row>
    <row r="516" ht="15.75" customHeight="1">
      <c r="C516" s="2"/>
      <c r="D516" s="3"/>
      <c r="E516" s="4"/>
      <c r="F516" s="4"/>
      <c r="G516" s="4"/>
      <c r="H516" s="4"/>
      <c r="I516" s="4"/>
    </row>
    <row r="517" ht="15.75" customHeight="1">
      <c r="C517" s="2"/>
      <c r="D517" s="3"/>
      <c r="E517" s="4"/>
      <c r="F517" s="4"/>
      <c r="G517" s="4"/>
      <c r="H517" s="4"/>
      <c r="I517" s="4"/>
    </row>
    <row r="518" ht="15.75" customHeight="1">
      <c r="C518" s="2"/>
      <c r="D518" s="3"/>
      <c r="E518" s="4"/>
      <c r="F518" s="4"/>
      <c r="G518" s="4"/>
      <c r="H518" s="4"/>
      <c r="I518" s="4"/>
    </row>
    <row r="519" ht="15.75" customHeight="1">
      <c r="C519" s="2"/>
      <c r="D519" s="3"/>
      <c r="E519" s="4"/>
      <c r="F519" s="4"/>
      <c r="G519" s="4"/>
      <c r="H519" s="4"/>
      <c r="I519" s="4"/>
    </row>
    <row r="520" ht="15.75" customHeight="1">
      <c r="C520" s="2"/>
      <c r="D520" s="3"/>
      <c r="E520" s="4"/>
      <c r="F520" s="4"/>
      <c r="G520" s="4"/>
      <c r="H520" s="4"/>
      <c r="I520" s="4"/>
    </row>
    <row r="521" ht="15.75" customHeight="1">
      <c r="C521" s="2"/>
      <c r="D521" s="3"/>
      <c r="E521" s="4"/>
      <c r="F521" s="4"/>
      <c r="G521" s="4"/>
      <c r="H521" s="4"/>
      <c r="I521" s="4"/>
    </row>
    <row r="522" ht="15.75" customHeight="1">
      <c r="C522" s="2"/>
      <c r="D522" s="3"/>
      <c r="E522" s="4"/>
      <c r="F522" s="4"/>
      <c r="G522" s="4"/>
      <c r="H522" s="4"/>
      <c r="I522" s="4"/>
    </row>
    <row r="523" ht="15.75" customHeight="1">
      <c r="C523" s="2"/>
      <c r="D523" s="3"/>
      <c r="E523" s="4"/>
      <c r="F523" s="4"/>
      <c r="G523" s="4"/>
      <c r="H523" s="4"/>
      <c r="I523" s="4"/>
    </row>
    <row r="524" ht="15.75" customHeight="1">
      <c r="C524" s="2"/>
      <c r="D524" s="3"/>
      <c r="E524" s="4"/>
      <c r="F524" s="4"/>
      <c r="G524" s="4"/>
      <c r="H524" s="4"/>
      <c r="I524" s="4"/>
    </row>
    <row r="525" ht="15.75" customHeight="1">
      <c r="C525" s="2"/>
      <c r="D525" s="3"/>
      <c r="E525" s="4"/>
      <c r="F525" s="4"/>
      <c r="G525" s="4"/>
      <c r="H525" s="4"/>
      <c r="I525" s="4"/>
    </row>
    <row r="526" ht="15.75" customHeight="1">
      <c r="C526" s="2"/>
      <c r="D526" s="3"/>
      <c r="E526" s="4"/>
      <c r="F526" s="4"/>
      <c r="G526" s="4"/>
      <c r="H526" s="4"/>
      <c r="I526" s="4"/>
    </row>
    <row r="527" ht="15.75" customHeight="1">
      <c r="C527" s="2"/>
      <c r="D527" s="3"/>
      <c r="E527" s="4"/>
      <c r="F527" s="4"/>
      <c r="G527" s="4"/>
      <c r="H527" s="4"/>
      <c r="I527" s="4"/>
    </row>
    <row r="528" ht="15.75" customHeight="1">
      <c r="C528" s="2"/>
      <c r="D528" s="3"/>
      <c r="E528" s="4"/>
      <c r="F528" s="4"/>
      <c r="G528" s="4"/>
      <c r="H528" s="4"/>
      <c r="I528" s="4"/>
    </row>
    <row r="529" ht="15.75" customHeight="1">
      <c r="C529" s="2"/>
      <c r="D529" s="3"/>
      <c r="E529" s="4"/>
      <c r="F529" s="4"/>
      <c r="G529" s="4"/>
      <c r="H529" s="4"/>
      <c r="I529" s="4"/>
    </row>
    <row r="530" ht="15.75" customHeight="1">
      <c r="C530" s="2"/>
      <c r="D530" s="3"/>
      <c r="E530" s="4"/>
      <c r="F530" s="4"/>
      <c r="G530" s="4"/>
      <c r="H530" s="4"/>
      <c r="I530" s="4"/>
    </row>
    <row r="531" ht="15.75" customHeight="1">
      <c r="C531" s="2"/>
      <c r="D531" s="3"/>
      <c r="E531" s="4"/>
      <c r="F531" s="4"/>
      <c r="G531" s="4"/>
      <c r="H531" s="4"/>
      <c r="I531" s="4"/>
    </row>
    <row r="532" ht="15.75" customHeight="1">
      <c r="C532" s="2"/>
      <c r="D532" s="3"/>
      <c r="E532" s="4"/>
      <c r="F532" s="4"/>
      <c r="G532" s="4"/>
      <c r="H532" s="4"/>
      <c r="I532" s="4"/>
    </row>
    <row r="533" ht="15.75" customHeight="1">
      <c r="C533" s="2"/>
      <c r="D533" s="3"/>
      <c r="E533" s="4"/>
      <c r="F533" s="4"/>
      <c r="G533" s="4"/>
      <c r="H533" s="4"/>
      <c r="I533" s="4"/>
    </row>
    <row r="534" ht="15.75" customHeight="1">
      <c r="C534" s="2"/>
      <c r="D534" s="3"/>
      <c r="E534" s="4"/>
      <c r="F534" s="4"/>
      <c r="G534" s="4"/>
      <c r="H534" s="4"/>
      <c r="I534" s="4"/>
    </row>
    <row r="535" ht="15.75" customHeight="1">
      <c r="C535" s="2"/>
      <c r="D535" s="3"/>
      <c r="E535" s="4"/>
      <c r="F535" s="4"/>
      <c r="G535" s="4"/>
      <c r="H535" s="4"/>
      <c r="I535" s="4"/>
    </row>
    <row r="536" ht="15.75" customHeight="1">
      <c r="C536" s="2"/>
      <c r="D536" s="3"/>
      <c r="E536" s="4"/>
      <c r="F536" s="4"/>
      <c r="G536" s="4"/>
      <c r="H536" s="4"/>
      <c r="I536" s="4"/>
    </row>
    <row r="537" ht="15.75" customHeight="1">
      <c r="C537" s="2"/>
      <c r="D537" s="3"/>
      <c r="E537" s="4"/>
      <c r="F537" s="4"/>
      <c r="G537" s="4"/>
      <c r="H537" s="4"/>
      <c r="I537" s="4"/>
    </row>
    <row r="538" ht="15.75" customHeight="1">
      <c r="C538" s="2"/>
      <c r="D538" s="3"/>
      <c r="E538" s="4"/>
      <c r="F538" s="4"/>
      <c r="G538" s="4"/>
      <c r="H538" s="4"/>
      <c r="I538" s="4"/>
    </row>
    <row r="539" ht="15.75" customHeight="1">
      <c r="C539" s="2"/>
      <c r="D539" s="3"/>
      <c r="E539" s="4"/>
      <c r="F539" s="4"/>
      <c r="G539" s="4"/>
      <c r="H539" s="4"/>
      <c r="I539" s="4"/>
    </row>
    <row r="540" ht="15.75" customHeight="1">
      <c r="C540" s="2"/>
      <c r="D540" s="3"/>
      <c r="E540" s="4"/>
      <c r="F540" s="4"/>
      <c r="G540" s="4"/>
      <c r="H540" s="4"/>
      <c r="I540" s="4"/>
    </row>
    <row r="541" ht="15.75" customHeight="1">
      <c r="C541" s="2"/>
      <c r="D541" s="3"/>
      <c r="E541" s="4"/>
      <c r="F541" s="4"/>
      <c r="G541" s="4"/>
      <c r="H541" s="4"/>
      <c r="I541" s="4"/>
    </row>
    <row r="542" ht="15.75" customHeight="1">
      <c r="C542" s="2"/>
      <c r="D542" s="3"/>
      <c r="E542" s="4"/>
      <c r="F542" s="4"/>
      <c r="G542" s="4"/>
      <c r="H542" s="4"/>
      <c r="I542" s="4"/>
    </row>
    <row r="543" ht="15.75" customHeight="1">
      <c r="C543" s="2"/>
      <c r="D543" s="3"/>
      <c r="E543" s="4"/>
      <c r="F543" s="4"/>
      <c r="G543" s="4"/>
      <c r="H543" s="4"/>
      <c r="I543" s="4"/>
    </row>
    <row r="544" ht="15.75" customHeight="1">
      <c r="C544" s="2"/>
      <c r="D544" s="3"/>
      <c r="E544" s="4"/>
      <c r="F544" s="4"/>
      <c r="G544" s="4"/>
      <c r="H544" s="4"/>
      <c r="I544" s="4"/>
    </row>
    <row r="545" ht="15.75" customHeight="1">
      <c r="C545" s="2"/>
      <c r="D545" s="3"/>
      <c r="E545" s="4"/>
      <c r="F545" s="4"/>
      <c r="G545" s="4"/>
      <c r="H545" s="4"/>
      <c r="I545" s="4"/>
    </row>
    <row r="546" ht="15.75" customHeight="1">
      <c r="C546" s="2"/>
      <c r="D546" s="3"/>
      <c r="E546" s="4"/>
      <c r="F546" s="4"/>
      <c r="G546" s="4"/>
      <c r="H546" s="4"/>
      <c r="I546" s="4"/>
    </row>
    <row r="547" ht="15.75" customHeight="1">
      <c r="C547" s="2"/>
      <c r="D547" s="3"/>
      <c r="E547" s="4"/>
      <c r="F547" s="4"/>
      <c r="G547" s="4"/>
      <c r="H547" s="4"/>
      <c r="I547" s="4"/>
    </row>
    <row r="548" ht="15.75" customHeight="1">
      <c r="C548" s="2"/>
      <c r="D548" s="3"/>
      <c r="E548" s="4"/>
      <c r="F548" s="4"/>
      <c r="G548" s="4"/>
      <c r="H548" s="4"/>
      <c r="I548" s="4"/>
    </row>
    <row r="549" ht="15.75" customHeight="1">
      <c r="C549" s="2"/>
      <c r="D549" s="3"/>
      <c r="E549" s="4"/>
      <c r="F549" s="4"/>
      <c r="G549" s="4"/>
      <c r="H549" s="4"/>
      <c r="I549" s="4"/>
    </row>
    <row r="550" ht="15.75" customHeight="1">
      <c r="C550" s="2"/>
      <c r="D550" s="3"/>
      <c r="E550" s="4"/>
      <c r="F550" s="4"/>
      <c r="G550" s="4"/>
      <c r="H550" s="4"/>
      <c r="I550" s="4"/>
    </row>
    <row r="551" ht="15.75" customHeight="1">
      <c r="C551" s="2"/>
      <c r="D551" s="3"/>
      <c r="E551" s="4"/>
      <c r="F551" s="4"/>
      <c r="G551" s="4"/>
      <c r="H551" s="4"/>
      <c r="I551" s="4"/>
    </row>
    <row r="552" ht="15.75" customHeight="1">
      <c r="C552" s="2"/>
      <c r="D552" s="3"/>
      <c r="E552" s="4"/>
      <c r="F552" s="4"/>
      <c r="G552" s="4"/>
      <c r="H552" s="4"/>
      <c r="I552" s="4"/>
    </row>
    <row r="553" ht="15.75" customHeight="1">
      <c r="C553" s="2"/>
      <c r="D553" s="3"/>
      <c r="E553" s="4"/>
      <c r="F553" s="4"/>
      <c r="G553" s="4"/>
      <c r="H553" s="4"/>
      <c r="I553" s="4"/>
    </row>
    <row r="554" ht="15.75" customHeight="1">
      <c r="C554" s="2"/>
      <c r="D554" s="3"/>
      <c r="E554" s="4"/>
      <c r="F554" s="4"/>
      <c r="G554" s="4"/>
      <c r="H554" s="4"/>
      <c r="I554" s="4"/>
    </row>
    <row r="555" ht="15.75" customHeight="1">
      <c r="C555" s="2"/>
      <c r="D555" s="3"/>
      <c r="E555" s="4"/>
      <c r="F555" s="4"/>
      <c r="G555" s="4"/>
      <c r="H555" s="4"/>
      <c r="I555" s="4"/>
    </row>
    <row r="556" ht="15.75" customHeight="1">
      <c r="C556" s="2"/>
      <c r="D556" s="3"/>
      <c r="E556" s="4"/>
      <c r="F556" s="4"/>
      <c r="G556" s="4"/>
      <c r="H556" s="4"/>
      <c r="I556" s="4"/>
    </row>
    <row r="557" ht="15.75" customHeight="1">
      <c r="C557" s="2"/>
      <c r="D557" s="3"/>
      <c r="E557" s="4"/>
      <c r="F557" s="4"/>
      <c r="G557" s="4"/>
      <c r="H557" s="4"/>
      <c r="I557" s="4"/>
    </row>
    <row r="558" ht="15.75" customHeight="1">
      <c r="C558" s="2"/>
      <c r="D558" s="3"/>
      <c r="E558" s="4"/>
      <c r="F558" s="4"/>
      <c r="G558" s="4"/>
      <c r="H558" s="4"/>
      <c r="I558" s="4"/>
    </row>
    <row r="559" ht="15.75" customHeight="1">
      <c r="C559" s="2"/>
      <c r="D559" s="3"/>
      <c r="E559" s="4"/>
      <c r="F559" s="4"/>
      <c r="G559" s="4"/>
      <c r="H559" s="4"/>
      <c r="I559" s="4"/>
    </row>
    <row r="560" ht="15.75" customHeight="1">
      <c r="C560" s="2"/>
      <c r="D560" s="3"/>
      <c r="E560" s="4"/>
      <c r="F560" s="4"/>
      <c r="G560" s="4"/>
      <c r="H560" s="4"/>
      <c r="I560" s="4"/>
    </row>
    <row r="561" ht="15.75" customHeight="1">
      <c r="C561" s="2"/>
      <c r="D561" s="3"/>
      <c r="E561" s="4"/>
      <c r="F561" s="4"/>
      <c r="G561" s="4"/>
      <c r="H561" s="4"/>
      <c r="I561" s="4"/>
    </row>
    <row r="562" ht="15.75" customHeight="1">
      <c r="C562" s="2"/>
      <c r="D562" s="3"/>
      <c r="E562" s="4"/>
      <c r="F562" s="4"/>
      <c r="G562" s="4"/>
      <c r="H562" s="4"/>
      <c r="I562" s="4"/>
    </row>
    <row r="563" ht="15.75" customHeight="1">
      <c r="C563" s="2"/>
      <c r="D563" s="3"/>
      <c r="E563" s="4"/>
      <c r="F563" s="4"/>
      <c r="G563" s="4"/>
      <c r="H563" s="4"/>
      <c r="I563" s="4"/>
    </row>
    <row r="564" ht="15.75" customHeight="1">
      <c r="C564" s="2"/>
      <c r="D564" s="3"/>
      <c r="E564" s="4"/>
      <c r="F564" s="4"/>
      <c r="G564" s="4"/>
      <c r="H564" s="4"/>
      <c r="I564" s="4"/>
    </row>
    <row r="565" ht="15.75" customHeight="1">
      <c r="C565" s="2"/>
      <c r="D565" s="3"/>
      <c r="E565" s="4"/>
      <c r="F565" s="4"/>
      <c r="G565" s="4"/>
      <c r="H565" s="4"/>
      <c r="I565" s="4"/>
    </row>
    <row r="566" ht="15.75" customHeight="1">
      <c r="C566" s="2"/>
      <c r="D566" s="3"/>
      <c r="E566" s="4"/>
      <c r="F566" s="4"/>
      <c r="G566" s="4"/>
      <c r="H566" s="4"/>
      <c r="I566" s="4"/>
    </row>
    <row r="567" ht="15.75" customHeight="1">
      <c r="C567" s="2"/>
      <c r="D567" s="3"/>
      <c r="E567" s="4"/>
      <c r="F567" s="4"/>
      <c r="G567" s="4"/>
      <c r="H567" s="4"/>
      <c r="I567" s="4"/>
    </row>
    <row r="568" ht="15.75" customHeight="1">
      <c r="C568" s="2"/>
      <c r="D568" s="3"/>
      <c r="E568" s="4"/>
      <c r="F568" s="4"/>
      <c r="G568" s="4"/>
      <c r="H568" s="4"/>
      <c r="I568" s="4"/>
    </row>
    <row r="569" ht="15.75" customHeight="1">
      <c r="C569" s="2"/>
      <c r="D569" s="3"/>
      <c r="E569" s="4"/>
      <c r="F569" s="4"/>
      <c r="G569" s="4"/>
      <c r="H569" s="4"/>
      <c r="I569" s="4"/>
    </row>
    <row r="570" ht="15.75" customHeight="1">
      <c r="C570" s="2"/>
      <c r="D570" s="3"/>
      <c r="E570" s="4"/>
      <c r="F570" s="4"/>
      <c r="G570" s="4"/>
      <c r="H570" s="4"/>
      <c r="I570" s="4"/>
    </row>
    <row r="571" ht="15.75" customHeight="1">
      <c r="C571" s="2"/>
      <c r="D571" s="3"/>
      <c r="E571" s="4"/>
      <c r="F571" s="4"/>
      <c r="G571" s="4"/>
      <c r="H571" s="4"/>
      <c r="I571" s="4"/>
    </row>
    <row r="572" ht="15.75" customHeight="1">
      <c r="C572" s="2"/>
      <c r="D572" s="3"/>
      <c r="E572" s="4"/>
      <c r="F572" s="4"/>
      <c r="G572" s="4"/>
      <c r="H572" s="4"/>
      <c r="I572" s="4"/>
    </row>
    <row r="573" ht="15.75" customHeight="1">
      <c r="C573" s="2"/>
      <c r="D573" s="3"/>
      <c r="E573" s="4"/>
      <c r="F573" s="4"/>
      <c r="G573" s="4"/>
      <c r="H573" s="4"/>
      <c r="I573" s="4"/>
    </row>
    <row r="574" ht="15.75" customHeight="1">
      <c r="C574" s="2"/>
      <c r="D574" s="3"/>
      <c r="E574" s="4"/>
      <c r="F574" s="4"/>
      <c r="G574" s="4"/>
      <c r="H574" s="4"/>
      <c r="I574" s="4"/>
    </row>
    <row r="575" ht="15.75" customHeight="1">
      <c r="C575" s="2"/>
      <c r="D575" s="3"/>
      <c r="E575" s="4"/>
      <c r="F575" s="4"/>
      <c r="G575" s="4"/>
      <c r="H575" s="4"/>
      <c r="I575" s="4"/>
    </row>
    <row r="576" ht="15.75" customHeight="1">
      <c r="C576" s="2"/>
      <c r="D576" s="3"/>
      <c r="E576" s="4"/>
      <c r="F576" s="4"/>
      <c r="G576" s="4"/>
      <c r="H576" s="4"/>
      <c r="I576" s="4"/>
    </row>
    <row r="577" ht="15.75" customHeight="1">
      <c r="C577" s="2"/>
      <c r="D577" s="3"/>
      <c r="E577" s="4"/>
      <c r="F577" s="4"/>
      <c r="G577" s="4"/>
      <c r="H577" s="4"/>
      <c r="I577" s="4"/>
    </row>
    <row r="578" ht="15.75" customHeight="1">
      <c r="C578" s="2"/>
      <c r="D578" s="3"/>
      <c r="E578" s="4"/>
      <c r="F578" s="4"/>
      <c r="G578" s="4"/>
      <c r="H578" s="4"/>
      <c r="I578" s="4"/>
    </row>
    <row r="579" ht="15.75" customHeight="1">
      <c r="C579" s="2"/>
      <c r="D579" s="3"/>
      <c r="E579" s="4"/>
      <c r="F579" s="4"/>
      <c r="G579" s="4"/>
      <c r="H579" s="4"/>
      <c r="I579" s="4"/>
    </row>
    <row r="580" ht="15.75" customHeight="1">
      <c r="C580" s="2"/>
      <c r="D580" s="3"/>
      <c r="E580" s="4"/>
      <c r="F580" s="4"/>
      <c r="G580" s="4"/>
      <c r="H580" s="4"/>
      <c r="I580" s="4"/>
    </row>
    <row r="581" ht="15.75" customHeight="1">
      <c r="C581" s="2"/>
      <c r="D581" s="3"/>
      <c r="E581" s="4"/>
      <c r="F581" s="4"/>
      <c r="G581" s="4"/>
      <c r="H581" s="4"/>
      <c r="I581" s="4"/>
    </row>
    <row r="582" ht="15.75" customHeight="1">
      <c r="C582" s="2"/>
      <c r="D582" s="3"/>
      <c r="E582" s="4"/>
      <c r="F582" s="4"/>
      <c r="G582" s="4"/>
      <c r="H582" s="4"/>
      <c r="I582" s="4"/>
    </row>
    <row r="583" ht="15.75" customHeight="1">
      <c r="C583" s="2"/>
      <c r="D583" s="3"/>
      <c r="E583" s="4"/>
      <c r="F583" s="4"/>
      <c r="G583" s="4"/>
      <c r="H583" s="4"/>
      <c r="I583" s="4"/>
    </row>
    <row r="584" ht="15.75" customHeight="1">
      <c r="C584" s="2"/>
      <c r="D584" s="3"/>
      <c r="E584" s="4"/>
      <c r="F584" s="4"/>
      <c r="G584" s="4"/>
      <c r="H584" s="4"/>
      <c r="I584" s="4"/>
    </row>
    <row r="585" ht="15.75" customHeight="1">
      <c r="C585" s="2"/>
      <c r="D585" s="3"/>
      <c r="E585" s="4"/>
      <c r="F585" s="4"/>
      <c r="G585" s="4"/>
      <c r="H585" s="4"/>
      <c r="I585" s="4"/>
    </row>
    <row r="586" ht="15.75" customHeight="1">
      <c r="C586" s="2"/>
      <c r="D586" s="3"/>
      <c r="E586" s="4"/>
      <c r="F586" s="4"/>
      <c r="G586" s="4"/>
      <c r="H586" s="4"/>
      <c r="I586" s="4"/>
    </row>
    <row r="587" ht="15.75" customHeight="1">
      <c r="C587" s="2"/>
      <c r="D587" s="3"/>
      <c r="E587" s="4"/>
      <c r="F587" s="4"/>
      <c r="G587" s="4"/>
      <c r="H587" s="4"/>
      <c r="I587" s="4"/>
    </row>
    <row r="588" ht="15.75" customHeight="1">
      <c r="C588" s="2"/>
      <c r="D588" s="3"/>
      <c r="E588" s="4"/>
      <c r="F588" s="4"/>
      <c r="G588" s="4"/>
      <c r="H588" s="4"/>
      <c r="I588" s="4"/>
    </row>
    <row r="589" ht="15.75" customHeight="1">
      <c r="C589" s="2"/>
      <c r="D589" s="3"/>
      <c r="E589" s="4"/>
      <c r="F589" s="4"/>
      <c r="G589" s="4"/>
      <c r="H589" s="4"/>
      <c r="I589" s="4"/>
    </row>
    <row r="590" ht="15.75" customHeight="1">
      <c r="C590" s="2"/>
      <c r="D590" s="3"/>
      <c r="E590" s="4"/>
      <c r="F590" s="4"/>
      <c r="G590" s="4"/>
      <c r="H590" s="4"/>
      <c r="I590" s="4"/>
    </row>
    <row r="591" ht="15.75" customHeight="1">
      <c r="C591" s="2"/>
      <c r="D591" s="3"/>
      <c r="E591" s="4"/>
      <c r="F591" s="4"/>
      <c r="G591" s="4"/>
      <c r="H591" s="4"/>
      <c r="I591" s="4"/>
    </row>
    <row r="592" ht="15.75" customHeight="1">
      <c r="C592" s="2"/>
      <c r="D592" s="3"/>
      <c r="E592" s="4"/>
      <c r="F592" s="4"/>
      <c r="G592" s="4"/>
      <c r="H592" s="4"/>
      <c r="I592" s="4"/>
    </row>
    <row r="593" ht="15.75" customHeight="1">
      <c r="C593" s="2"/>
      <c r="D593" s="3"/>
      <c r="E593" s="4"/>
      <c r="F593" s="4"/>
      <c r="G593" s="4"/>
      <c r="H593" s="4"/>
      <c r="I593" s="4"/>
    </row>
    <row r="594" ht="15.75" customHeight="1">
      <c r="C594" s="2"/>
      <c r="D594" s="3"/>
      <c r="E594" s="4"/>
      <c r="F594" s="4"/>
      <c r="G594" s="4"/>
      <c r="H594" s="4"/>
      <c r="I594" s="4"/>
    </row>
    <row r="595" ht="15.75" customHeight="1">
      <c r="C595" s="2"/>
      <c r="D595" s="3"/>
      <c r="E595" s="4"/>
      <c r="F595" s="4"/>
      <c r="G595" s="4"/>
      <c r="H595" s="4"/>
      <c r="I595" s="4"/>
    </row>
    <row r="596" ht="15.75" customHeight="1">
      <c r="C596" s="2"/>
      <c r="D596" s="3"/>
      <c r="E596" s="4"/>
      <c r="F596" s="4"/>
      <c r="G596" s="4"/>
      <c r="H596" s="4"/>
      <c r="I596" s="4"/>
    </row>
    <row r="597" ht="15.75" customHeight="1">
      <c r="C597" s="2"/>
      <c r="D597" s="3"/>
      <c r="E597" s="4"/>
      <c r="F597" s="4"/>
      <c r="G597" s="4"/>
      <c r="H597" s="4"/>
      <c r="I597" s="4"/>
    </row>
    <row r="598" ht="15.75" customHeight="1">
      <c r="C598" s="2"/>
      <c r="D598" s="3"/>
      <c r="E598" s="4"/>
      <c r="F598" s="4"/>
      <c r="G598" s="4"/>
      <c r="H598" s="4"/>
      <c r="I598" s="4"/>
    </row>
    <row r="599" ht="15.75" customHeight="1">
      <c r="C599" s="2"/>
      <c r="D599" s="3"/>
      <c r="E599" s="4"/>
      <c r="F599" s="4"/>
      <c r="G599" s="4"/>
      <c r="H599" s="4"/>
      <c r="I599" s="4"/>
    </row>
    <row r="600" ht="15.75" customHeight="1">
      <c r="C600" s="2"/>
      <c r="D600" s="3"/>
      <c r="E600" s="4"/>
      <c r="F600" s="4"/>
      <c r="G600" s="4"/>
      <c r="H600" s="4"/>
      <c r="I600" s="4"/>
    </row>
    <row r="601" ht="15.75" customHeight="1">
      <c r="C601" s="2"/>
      <c r="D601" s="3"/>
      <c r="E601" s="4"/>
      <c r="F601" s="4"/>
      <c r="G601" s="4"/>
      <c r="H601" s="4"/>
      <c r="I601" s="4"/>
    </row>
    <row r="602" ht="15.75" customHeight="1">
      <c r="C602" s="2"/>
      <c r="D602" s="3"/>
      <c r="E602" s="4"/>
      <c r="F602" s="4"/>
      <c r="G602" s="4"/>
      <c r="H602" s="4"/>
      <c r="I602" s="4"/>
    </row>
    <row r="603" ht="15.75" customHeight="1">
      <c r="C603" s="2"/>
      <c r="D603" s="3"/>
      <c r="E603" s="4"/>
      <c r="F603" s="4"/>
      <c r="G603" s="4"/>
      <c r="H603" s="4"/>
      <c r="I603" s="4"/>
    </row>
    <row r="604" ht="15.75" customHeight="1">
      <c r="C604" s="2"/>
      <c r="D604" s="3"/>
      <c r="E604" s="4"/>
      <c r="F604" s="4"/>
      <c r="G604" s="4"/>
      <c r="H604" s="4"/>
      <c r="I604" s="4"/>
    </row>
    <row r="605" ht="15.75" customHeight="1">
      <c r="C605" s="2"/>
      <c r="D605" s="3"/>
      <c r="E605" s="4"/>
      <c r="F605" s="4"/>
      <c r="G605" s="4"/>
      <c r="H605" s="4"/>
      <c r="I605" s="4"/>
    </row>
    <row r="606" ht="15.75" customHeight="1">
      <c r="C606" s="2"/>
      <c r="D606" s="3"/>
      <c r="E606" s="4"/>
      <c r="F606" s="4"/>
      <c r="G606" s="4"/>
      <c r="H606" s="4"/>
      <c r="I606" s="4"/>
    </row>
    <row r="607" ht="15.75" customHeight="1">
      <c r="C607" s="2"/>
      <c r="D607" s="3"/>
      <c r="E607" s="4"/>
      <c r="F607" s="4"/>
      <c r="G607" s="4"/>
      <c r="H607" s="4"/>
      <c r="I607" s="4"/>
    </row>
    <row r="608" ht="15.75" customHeight="1">
      <c r="C608" s="2"/>
      <c r="D608" s="3"/>
      <c r="E608" s="4"/>
      <c r="F608" s="4"/>
      <c r="G608" s="4"/>
      <c r="H608" s="4"/>
      <c r="I608" s="4"/>
    </row>
    <row r="609" ht="15.75" customHeight="1">
      <c r="C609" s="2"/>
      <c r="D609" s="3"/>
      <c r="E609" s="4"/>
      <c r="F609" s="4"/>
      <c r="G609" s="4"/>
      <c r="H609" s="4"/>
      <c r="I609" s="4"/>
    </row>
    <row r="610" ht="15.75" customHeight="1">
      <c r="C610" s="2"/>
      <c r="D610" s="3"/>
      <c r="E610" s="4"/>
      <c r="F610" s="4"/>
      <c r="G610" s="4"/>
      <c r="H610" s="4"/>
      <c r="I610" s="4"/>
    </row>
    <row r="611" ht="15.75" customHeight="1">
      <c r="C611" s="2"/>
      <c r="D611" s="3"/>
      <c r="E611" s="4"/>
      <c r="F611" s="4"/>
      <c r="G611" s="4"/>
      <c r="H611" s="4"/>
      <c r="I611" s="4"/>
    </row>
    <row r="612" ht="15.75" customHeight="1">
      <c r="C612" s="2"/>
      <c r="D612" s="3"/>
      <c r="E612" s="4"/>
      <c r="F612" s="4"/>
      <c r="G612" s="4"/>
      <c r="H612" s="4"/>
      <c r="I612" s="4"/>
    </row>
    <row r="613" ht="15.75" customHeight="1">
      <c r="C613" s="2"/>
      <c r="D613" s="3"/>
      <c r="E613" s="4"/>
      <c r="F613" s="4"/>
      <c r="G613" s="4"/>
      <c r="H613" s="4"/>
      <c r="I613" s="4"/>
    </row>
    <row r="614" ht="15.75" customHeight="1">
      <c r="C614" s="2"/>
      <c r="D614" s="3"/>
      <c r="E614" s="4"/>
      <c r="F614" s="4"/>
      <c r="G614" s="4"/>
      <c r="H614" s="4"/>
      <c r="I614" s="4"/>
    </row>
    <row r="615" ht="15.75" customHeight="1">
      <c r="C615" s="2"/>
      <c r="D615" s="3"/>
      <c r="E615" s="4"/>
      <c r="F615" s="4"/>
      <c r="G615" s="4"/>
      <c r="H615" s="4"/>
      <c r="I615" s="4"/>
    </row>
    <row r="616" ht="15.75" customHeight="1">
      <c r="C616" s="2"/>
      <c r="D616" s="3"/>
      <c r="E616" s="4"/>
      <c r="F616" s="4"/>
      <c r="G616" s="4"/>
      <c r="H616" s="4"/>
      <c r="I616" s="4"/>
    </row>
    <row r="617" ht="15.75" customHeight="1">
      <c r="C617" s="2"/>
      <c r="D617" s="3"/>
      <c r="E617" s="4"/>
      <c r="F617" s="4"/>
      <c r="G617" s="4"/>
      <c r="H617" s="4"/>
      <c r="I617" s="4"/>
    </row>
    <row r="618" ht="15.75" customHeight="1">
      <c r="C618" s="2"/>
      <c r="D618" s="3"/>
      <c r="E618" s="4"/>
      <c r="F618" s="4"/>
      <c r="G618" s="4"/>
      <c r="H618" s="4"/>
      <c r="I618" s="4"/>
    </row>
    <row r="619" ht="15.75" customHeight="1">
      <c r="C619" s="2"/>
      <c r="D619" s="3"/>
      <c r="E619" s="4"/>
      <c r="F619" s="4"/>
      <c r="G619" s="4"/>
      <c r="H619" s="4"/>
      <c r="I619" s="4"/>
    </row>
    <row r="620" ht="15.75" customHeight="1">
      <c r="C620" s="2"/>
      <c r="D620" s="3"/>
      <c r="E620" s="4"/>
      <c r="F620" s="4"/>
      <c r="G620" s="4"/>
      <c r="H620" s="4"/>
      <c r="I620" s="4"/>
    </row>
    <row r="621" ht="15.75" customHeight="1">
      <c r="C621" s="2"/>
      <c r="D621" s="3"/>
      <c r="E621" s="4"/>
      <c r="F621" s="4"/>
      <c r="G621" s="4"/>
      <c r="H621" s="4"/>
      <c r="I621" s="4"/>
    </row>
    <row r="622" ht="15.75" customHeight="1">
      <c r="C622" s="2"/>
      <c r="D622" s="3"/>
      <c r="E622" s="4"/>
      <c r="F622" s="4"/>
      <c r="G622" s="4"/>
      <c r="H622" s="4"/>
      <c r="I622" s="4"/>
    </row>
    <row r="623" ht="15.75" customHeight="1">
      <c r="C623" s="2"/>
      <c r="D623" s="3"/>
      <c r="E623" s="4"/>
      <c r="F623" s="4"/>
      <c r="G623" s="4"/>
      <c r="H623" s="4"/>
      <c r="I623" s="4"/>
    </row>
    <row r="624" ht="15.75" customHeight="1">
      <c r="C624" s="2"/>
      <c r="D624" s="3"/>
      <c r="E624" s="4"/>
      <c r="F624" s="4"/>
      <c r="G624" s="4"/>
      <c r="H624" s="4"/>
      <c r="I624" s="4"/>
    </row>
    <row r="625" ht="15.75" customHeight="1">
      <c r="C625" s="2"/>
      <c r="D625" s="3"/>
      <c r="E625" s="4"/>
      <c r="F625" s="4"/>
      <c r="G625" s="4"/>
      <c r="H625" s="4"/>
      <c r="I625" s="4"/>
    </row>
    <row r="626" ht="15.75" customHeight="1">
      <c r="C626" s="2"/>
      <c r="D626" s="3"/>
      <c r="E626" s="4"/>
      <c r="F626" s="4"/>
      <c r="G626" s="4"/>
      <c r="H626" s="4"/>
      <c r="I626" s="4"/>
    </row>
    <row r="627" ht="15.75" customHeight="1">
      <c r="C627" s="2"/>
      <c r="D627" s="3"/>
      <c r="E627" s="4"/>
      <c r="F627" s="4"/>
      <c r="G627" s="4"/>
      <c r="H627" s="4"/>
      <c r="I627" s="4"/>
    </row>
    <row r="628" ht="15.75" customHeight="1">
      <c r="C628" s="2"/>
      <c r="D628" s="3"/>
      <c r="E628" s="4"/>
      <c r="F628" s="4"/>
      <c r="G628" s="4"/>
      <c r="H628" s="4"/>
      <c r="I628" s="4"/>
    </row>
    <row r="629" ht="15.75" customHeight="1">
      <c r="C629" s="2"/>
      <c r="D629" s="3"/>
      <c r="E629" s="4"/>
      <c r="F629" s="4"/>
      <c r="G629" s="4"/>
      <c r="H629" s="4"/>
      <c r="I629" s="4"/>
    </row>
    <row r="630" ht="15.75" customHeight="1">
      <c r="C630" s="2"/>
      <c r="D630" s="3"/>
      <c r="E630" s="4"/>
      <c r="F630" s="4"/>
      <c r="G630" s="4"/>
      <c r="H630" s="4"/>
      <c r="I630" s="4"/>
    </row>
    <row r="631" ht="15.75" customHeight="1">
      <c r="C631" s="2"/>
      <c r="D631" s="3"/>
      <c r="E631" s="4"/>
      <c r="F631" s="4"/>
      <c r="G631" s="4"/>
      <c r="H631" s="4"/>
      <c r="I631" s="4"/>
    </row>
    <row r="632" ht="15.75" customHeight="1">
      <c r="C632" s="2"/>
      <c r="D632" s="3"/>
      <c r="E632" s="4"/>
      <c r="F632" s="4"/>
      <c r="G632" s="4"/>
      <c r="H632" s="4"/>
      <c r="I632" s="4"/>
    </row>
    <row r="633" ht="15.75" customHeight="1">
      <c r="C633" s="2"/>
      <c r="D633" s="3"/>
      <c r="E633" s="4"/>
      <c r="F633" s="4"/>
      <c r="G633" s="4"/>
      <c r="H633" s="4"/>
      <c r="I633" s="4"/>
    </row>
    <row r="634" ht="15.75" customHeight="1">
      <c r="C634" s="2"/>
      <c r="D634" s="3"/>
      <c r="E634" s="4"/>
      <c r="F634" s="4"/>
      <c r="G634" s="4"/>
      <c r="H634" s="4"/>
      <c r="I634" s="4"/>
    </row>
    <row r="635" ht="15.75" customHeight="1">
      <c r="C635" s="2"/>
      <c r="D635" s="3"/>
      <c r="E635" s="4"/>
      <c r="F635" s="4"/>
      <c r="G635" s="4"/>
      <c r="H635" s="4"/>
      <c r="I635" s="4"/>
    </row>
    <row r="636" ht="15.75" customHeight="1">
      <c r="C636" s="2"/>
      <c r="D636" s="3"/>
      <c r="E636" s="4"/>
      <c r="F636" s="4"/>
      <c r="G636" s="4"/>
      <c r="H636" s="4"/>
      <c r="I636" s="4"/>
    </row>
    <row r="637" ht="15.75" customHeight="1">
      <c r="C637" s="2"/>
      <c r="D637" s="3"/>
      <c r="E637" s="4"/>
      <c r="F637" s="4"/>
      <c r="G637" s="4"/>
      <c r="H637" s="4"/>
      <c r="I637" s="4"/>
    </row>
    <row r="638" ht="15.75" customHeight="1">
      <c r="C638" s="2"/>
      <c r="D638" s="3"/>
      <c r="E638" s="4"/>
      <c r="F638" s="4"/>
      <c r="G638" s="4"/>
      <c r="H638" s="4"/>
      <c r="I638" s="4"/>
    </row>
    <row r="639" ht="15.75" customHeight="1">
      <c r="C639" s="2"/>
      <c r="D639" s="3"/>
      <c r="E639" s="4"/>
      <c r="F639" s="4"/>
      <c r="G639" s="4"/>
      <c r="H639" s="4"/>
      <c r="I639" s="4"/>
    </row>
    <row r="640" ht="15.75" customHeight="1">
      <c r="C640" s="2"/>
      <c r="D640" s="3"/>
      <c r="E640" s="4"/>
      <c r="F640" s="4"/>
      <c r="G640" s="4"/>
      <c r="H640" s="4"/>
      <c r="I640" s="4"/>
    </row>
    <row r="641" ht="15.75" customHeight="1">
      <c r="C641" s="2"/>
      <c r="D641" s="3"/>
      <c r="E641" s="4"/>
      <c r="F641" s="4"/>
      <c r="G641" s="4"/>
      <c r="H641" s="4"/>
      <c r="I641" s="4"/>
    </row>
    <row r="642" ht="15.75" customHeight="1">
      <c r="C642" s="2"/>
      <c r="D642" s="3"/>
      <c r="E642" s="4"/>
      <c r="F642" s="4"/>
      <c r="G642" s="4"/>
      <c r="H642" s="4"/>
      <c r="I642" s="4"/>
    </row>
    <row r="643" ht="15.75" customHeight="1">
      <c r="C643" s="2"/>
      <c r="D643" s="3"/>
      <c r="E643" s="4"/>
      <c r="F643" s="4"/>
      <c r="G643" s="4"/>
      <c r="H643" s="4"/>
      <c r="I643" s="4"/>
    </row>
    <row r="644" ht="15.75" customHeight="1">
      <c r="C644" s="2"/>
      <c r="D644" s="3"/>
      <c r="E644" s="4"/>
      <c r="F644" s="4"/>
      <c r="G644" s="4"/>
      <c r="H644" s="4"/>
      <c r="I644" s="4"/>
    </row>
    <row r="645" ht="15.75" customHeight="1">
      <c r="C645" s="2"/>
      <c r="D645" s="3"/>
      <c r="E645" s="4"/>
      <c r="F645" s="4"/>
      <c r="G645" s="4"/>
      <c r="H645" s="4"/>
      <c r="I645" s="4"/>
    </row>
    <row r="646" ht="15.75" customHeight="1">
      <c r="C646" s="2"/>
      <c r="D646" s="3"/>
      <c r="E646" s="4"/>
      <c r="F646" s="4"/>
      <c r="G646" s="4"/>
      <c r="H646" s="4"/>
      <c r="I646" s="4"/>
    </row>
    <row r="647" ht="15.75" customHeight="1">
      <c r="C647" s="2"/>
      <c r="D647" s="3"/>
      <c r="E647" s="4"/>
      <c r="F647" s="4"/>
      <c r="G647" s="4"/>
      <c r="H647" s="4"/>
      <c r="I647" s="4"/>
    </row>
    <row r="648" ht="15.75" customHeight="1">
      <c r="C648" s="2"/>
      <c r="D648" s="3"/>
      <c r="E648" s="4"/>
      <c r="F648" s="4"/>
      <c r="G648" s="4"/>
      <c r="H648" s="4"/>
      <c r="I648" s="4"/>
    </row>
    <row r="649" ht="15.75" customHeight="1">
      <c r="C649" s="2"/>
      <c r="D649" s="3"/>
      <c r="E649" s="4"/>
      <c r="F649" s="4"/>
      <c r="G649" s="4"/>
      <c r="H649" s="4"/>
      <c r="I649" s="4"/>
    </row>
    <row r="650" ht="15.75" customHeight="1">
      <c r="C650" s="2"/>
      <c r="D650" s="3"/>
      <c r="E650" s="4"/>
      <c r="F650" s="4"/>
      <c r="G650" s="4"/>
      <c r="H650" s="4"/>
      <c r="I650" s="4"/>
    </row>
    <row r="651" ht="15.75" customHeight="1">
      <c r="C651" s="2"/>
      <c r="D651" s="3"/>
      <c r="E651" s="4"/>
      <c r="F651" s="4"/>
      <c r="G651" s="4"/>
      <c r="H651" s="4"/>
      <c r="I651" s="4"/>
    </row>
    <row r="652" ht="15.75" customHeight="1">
      <c r="C652" s="2"/>
      <c r="D652" s="3"/>
      <c r="E652" s="4"/>
      <c r="F652" s="4"/>
      <c r="G652" s="4"/>
      <c r="H652" s="4"/>
      <c r="I652" s="4"/>
    </row>
    <row r="653" ht="15.75" customHeight="1">
      <c r="C653" s="2"/>
      <c r="D653" s="3"/>
      <c r="E653" s="4"/>
      <c r="F653" s="4"/>
      <c r="G653" s="4"/>
      <c r="H653" s="4"/>
      <c r="I653" s="4"/>
    </row>
    <row r="654" ht="15.75" customHeight="1">
      <c r="C654" s="2"/>
      <c r="D654" s="3"/>
      <c r="E654" s="4"/>
      <c r="F654" s="4"/>
      <c r="G654" s="4"/>
      <c r="H654" s="4"/>
      <c r="I654" s="4"/>
    </row>
    <row r="655" ht="15.75" customHeight="1">
      <c r="C655" s="2"/>
      <c r="D655" s="3"/>
      <c r="E655" s="4"/>
      <c r="F655" s="4"/>
      <c r="G655" s="4"/>
      <c r="H655" s="4"/>
      <c r="I655" s="4"/>
    </row>
    <row r="656" ht="15.75" customHeight="1">
      <c r="C656" s="2"/>
      <c r="D656" s="3"/>
      <c r="E656" s="4"/>
      <c r="F656" s="4"/>
      <c r="G656" s="4"/>
      <c r="H656" s="4"/>
      <c r="I656" s="4"/>
    </row>
    <row r="657" ht="15.75" customHeight="1">
      <c r="C657" s="2"/>
      <c r="D657" s="3"/>
      <c r="E657" s="4"/>
      <c r="F657" s="4"/>
      <c r="G657" s="4"/>
      <c r="H657" s="4"/>
      <c r="I657" s="4"/>
    </row>
    <row r="658" ht="15.75" customHeight="1">
      <c r="C658" s="2"/>
      <c r="D658" s="3"/>
      <c r="E658" s="4"/>
      <c r="F658" s="4"/>
      <c r="G658" s="4"/>
      <c r="H658" s="4"/>
      <c r="I658" s="4"/>
    </row>
    <row r="659" ht="15.75" customHeight="1">
      <c r="C659" s="2"/>
      <c r="D659" s="3"/>
      <c r="E659" s="4"/>
      <c r="F659" s="4"/>
      <c r="G659" s="4"/>
      <c r="H659" s="4"/>
      <c r="I659" s="4"/>
    </row>
    <row r="660" ht="15.75" customHeight="1">
      <c r="C660" s="2"/>
      <c r="D660" s="3"/>
      <c r="E660" s="4"/>
      <c r="F660" s="4"/>
      <c r="G660" s="4"/>
      <c r="H660" s="4"/>
      <c r="I660" s="4"/>
    </row>
    <row r="661" ht="15.75" customHeight="1">
      <c r="C661" s="2"/>
      <c r="D661" s="3"/>
      <c r="E661" s="4"/>
      <c r="F661" s="4"/>
      <c r="G661" s="4"/>
      <c r="H661" s="4"/>
      <c r="I661" s="4"/>
    </row>
    <row r="662" ht="15.75" customHeight="1">
      <c r="C662" s="2"/>
      <c r="D662" s="3"/>
      <c r="E662" s="4"/>
      <c r="F662" s="4"/>
      <c r="G662" s="4"/>
      <c r="H662" s="4"/>
      <c r="I662" s="4"/>
    </row>
    <row r="663" ht="15.75" customHeight="1">
      <c r="C663" s="2"/>
      <c r="D663" s="3"/>
      <c r="E663" s="4"/>
      <c r="F663" s="4"/>
      <c r="G663" s="4"/>
      <c r="H663" s="4"/>
      <c r="I663" s="4"/>
    </row>
    <row r="664" ht="15.75" customHeight="1">
      <c r="C664" s="2"/>
      <c r="D664" s="3"/>
      <c r="E664" s="4"/>
      <c r="F664" s="4"/>
      <c r="G664" s="4"/>
      <c r="H664" s="4"/>
      <c r="I664" s="4"/>
    </row>
    <row r="665" ht="15.75" customHeight="1">
      <c r="C665" s="2"/>
      <c r="D665" s="3"/>
      <c r="E665" s="4"/>
      <c r="F665" s="4"/>
      <c r="G665" s="4"/>
      <c r="H665" s="4"/>
      <c r="I665" s="4"/>
    </row>
    <row r="666" ht="15.75" customHeight="1">
      <c r="C666" s="2"/>
      <c r="D666" s="3"/>
      <c r="E666" s="4"/>
      <c r="F666" s="4"/>
      <c r="G666" s="4"/>
      <c r="H666" s="4"/>
      <c r="I666" s="4"/>
    </row>
    <row r="667" ht="15.75" customHeight="1">
      <c r="C667" s="2"/>
      <c r="D667" s="3"/>
      <c r="E667" s="4"/>
      <c r="F667" s="4"/>
      <c r="G667" s="4"/>
      <c r="H667" s="4"/>
      <c r="I667" s="4"/>
    </row>
    <row r="668" ht="15.75" customHeight="1">
      <c r="C668" s="2"/>
      <c r="D668" s="3"/>
      <c r="E668" s="4"/>
      <c r="F668" s="4"/>
      <c r="G668" s="4"/>
      <c r="H668" s="4"/>
      <c r="I668" s="4"/>
    </row>
    <row r="669" ht="15.75" customHeight="1">
      <c r="C669" s="2"/>
      <c r="D669" s="3"/>
      <c r="E669" s="4"/>
      <c r="F669" s="4"/>
      <c r="G669" s="4"/>
      <c r="H669" s="4"/>
      <c r="I669" s="4"/>
    </row>
    <row r="670" ht="15.75" customHeight="1">
      <c r="C670" s="2"/>
      <c r="D670" s="3"/>
      <c r="E670" s="4"/>
      <c r="F670" s="4"/>
      <c r="G670" s="4"/>
      <c r="H670" s="4"/>
      <c r="I670" s="4"/>
    </row>
    <row r="671" ht="15.75" customHeight="1">
      <c r="C671" s="2"/>
      <c r="D671" s="3"/>
      <c r="E671" s="4"/>
      <c r="F671" s="4"/>
      <c r="G671" s="4"/>
      <c r="H671" s="4"/>
      <c r="I671" s="4"/>
    </row>
    <row r="672" ht="15.75" customHeight="1">
      <c r="C672" s="2"/>
      <c r="D672" s="3"/>
      <c r="E672" s="4"/>
      <c r="F672" s="4"/>
      <c r="G672" s="4"/>
      <c r="H672" s="4"/>
      <c r="I672" s="4"/>
    </row>
    <row r="673" ht="15.75" customHeight="1">
      <c r="C673" s="2"/>
      <c r="D673" s="3"/>
      <c r="E673" s="4"/>
      <c r="F673" s="4"/>
      <c r="G673" s="4"/>
      <c r="H673" s="4"/>
      <c r="I673" s="4"/>
    </row>
    <row r="674" ht="15.75" customHeight="1">
      <c r="C674" s="2"/>
      <c r="D674" s="3"/>
      <c r="E674" s="4"/>
      <c r="F674" s="4"/>
      <c r="G674" s="4"/>
      <c r="H674" s="4"/>
      <c r="I674" s="4"/>
    </row>
    <row r="675" ht="15.75" customHeight="1">
      <c r="C675" s="2"/>
      <c r="D675" s="3"/>
      <c r="E675" s="4"/>
      <c r="F675" s="4"/>
      <c r="G675" s="4"/>
      <c r="H675" s="4"/>
      <c r="I675" s="4"/>
    </row>
    <row r="676" ht="15.75" customHeight="1">
      <c r="C676" s="2"/>
      <c r="D676" s="3"/>
      <c r="E676" s="4"/>
      <c r="F676" s="4"/>
      <c r="G676" s="4"/>
      <c r="H676" s="4"/>
      <c r="I676" s="4"/>
    </row>
    <row r="677" ht="15.75" customHeight="1">
      <c r="C677" s="2"/>
      <c r="D677" s="3"/>
      <c r="E677" s="4"/>
      <c r="F677" s="4"/>
      <c r="G677" s="4"/>
      <c r="H677" s="4"/>
      <c r="I677" s="4"/>
    </row>
    <row r="678" ht="15.75" customHeight="1">
      <c r="C678" s="2"/>
      <c r="D678" s="3"/>
      <c r="E678" s="4"/>
      <c r="F678" s="4"/>
      <c r="G678" s="4"/>
      <c r="H678" s="4"/>
      <c r="I678" s="4"/>
    </row>
    <row r="679" ht="15.75" customHeight="1">
      <c r="C679" s="2"/>
      <c r="D679" s="3"/>
      <c r="E679" s="4"/>
      <c r="F679" s="4"/>
      <c r="G679" s="4"/>
      <c r="H679" s="4"/>
      <c r="I679" s="4"/>
    </row>
    <row r="680" ht="15.75" customHeight="1">
      <c r="C680" s="2"/>
      <c r="D680" s="3"/>
      <c r="E680" s="4"/>
      <c r="F680" s="4"/>
      <c r="G680" s="4"/>
      <c r="H680" s="4"/>
      <c r="I680" s="4"/>
    </row>
    <row r="681" ht="15.75" customHeight="1">
      <c r="C681" s="2"/>
      <c r="D681" s="3"/>
      <c r="E681" s="4"/>
      <c r="F681" s="4"/>
      <c r="G681" s="4"/>
      <c r="H681" s="4"/>
      <c r="I681" s="4"/>
    </row>
    <row r="682" ht="15.75" customHeight="1">
      <c r="C682" s="2"/>
      <c r="D682" s="3"/>
      <c r="E682" s="4"/>
      <c r="F682" s="4"/>
      <c r="G682" s="4"/>
      <c r="H682" s="4"/>
      <c r="I682" s="4"/>
    </row>
    <row r="683" ht="15.75" customHeight="1">
      <c r="C683" s="2"/>
      <c r="D683" s="3"/>
      <c r="E683" s="4"/>
      <c r="F683" s="4"/>
      <c r="G683" s="4"/>
      <c r="H683" s="4"/>
      <c r="I683" s="4"/>
    </row>
    <row r="684" ht="15.75" customHeight="1">
      <c r="C684" s="2"/>
      <c r="D684" s="3"/>
      <c r="E684" s="4"/>
      <c r="F684" s="4"/>
      <c r="G684" s="4"/>
      <c r="H684" s="4"/>
      <c r="I684" s="4"/>
    </row>
    <row r="685" ht="15.75" customHeight="1">
      <c r="C685" s="2"/>
      <c r="D685" s="3"/>
      <c r="E685" s="4"/>
      <c r="F685" s="4"/>
      <c r="G685" s="4"/>
      <c r="H685" s="4"/>
      <c r="I685" s="4"/>
    </row>
    <row r="686" ht="15.75" customHeight="1">
      <c r="C686" s="2"/>
      <c r="D686" s="3"/>
      <c r="E686" s="4"/>
      <c r="F686" s="4"/>
      <c r="G686" s="4"/>
      <c r="H686" s="4"/>
      <c r="I686" s="4"/>
    </row>
    <row r="687" ht="15.75" customHeight="1">
      <c r="C687" s="2"/>
      <c r="D687" s="3"/>
      <c r="E687" s="4"/>
      <c r="F687" s="4"/>
      <c r="G687" s="4"/>
      <c r="H687" s="4"/>
      <c r="I687" s="4"/>
    </row>
    <row r="688" ht="15.75" customHeight="1">
      <c r="C688" s="2"/>
      <c r="D688" s="3"/>
      <c r="E688" s="4"/>
      <c r="F688" s="4"/>
      <c r="G688" s="4"/>
      <c r="H688" s="4"/>
      <c r="I688" s="4"/>
    </row>
    <row r="689" ht="15.75" customHeight="1">
      <c r="C689" s="2"/>
      <c r="D689" s="3"/>
      <c r="E689" s="4"/>
      <c r="F689" s="4"/>
      <c r="G689" s="4"/>
      <c r="H689" s="4"/>
      <c r="I689" s="4"/>
    </row>
    <row r="690" ht="15.75" customHeight="1">
      <c r="C690" s="2"/>
      <c r="D690" s="3"/>
      <c r="E690" s="4"/>
      <c r="F690" s="4"/>
      <c r="G690" s="4"/>
      <c r="H690" s="4"/>
      <c r="I690" s="4"/>
    </row>
    <row r="691" ht="15.75" customHeight="1">
      <c r="C691" s="2"/>
      <c r="D691" s="3"/>
      <c r="E691" s="4"/>
      <c r="F691" s="4"/>
      <c r="G691" s="4"/>
      <c r="H691" s="4"/>
      <c r="I691" s="4"/>
    </row>
    <row r="692" ht="15.75" customHeight="1">
      <c r="C692" s="2"/>
      <c r="D692" s="3"/>
      <c r="E692" s="4"/>
      <c r="F692" s="4"/>
      <c r="G692" s="4"/>
      <c r="H692" s="4"/>
      <c r="I692" s="4"/>
    </row>
    <row r="693" ht="15.75" customHeight="1">
      <c r="C693" s="2"/>
      <c r="D693" s="3"/>
      <c r="E693" s="4"/>
      <c r="F693" s="4"/>
      <c r="G693" s="4"/>
      <c r="H693" s="4"/>
      <c r="I693" s="4"/>
    </row>
    <row r="694" ht="15.75" customHeight="1">
      <c r="C694" s="2"/>
      <c r="D694" s="3"/>
      <c r="E694" s="4"/>
      <c r="F694" s="4"/>
      <c r="G694" s="4"/>
      <c r="H694" s="4"/>
      <c r="I694" s="4"/>
    </row>
    <row r="695" ht="15.75" customHeight="1">
      <c r="C695" s="2"/>
      <c r="D695" s="3"/>
      <c r="E695" s="4"/>
      <c r="F695" s="4"/>
      <c r="G695" s="4"/>
      <c r="H695" s="4"/>
      <c r="I695" s="4"/>
    </row>
    <row r="696" ht="15.75" customHeight="1">
      <c r="C696" s="2"/>
      <c r="D696" s="3"/>
      <c r="E696" s="4"/>
      <c r="F696" s="4"/>
      <c r="G696" s="4"/>
      <c r="H696" s="4"/>
      <c r="I696" s="4"/>
    </row>
    <row r="697" ht="15.75" customHeight="1">
      <c r="C697" s="2"/>
      <c r="D697" s="3"/>
      <c r="E697" s="4"/>
      <c r="F697" s="4"/>
      <c r="G697" s="4"/>
      <c r="H697" s="4"/>
      <c r="I697" s="4"/>
    </row>
    <row r="698" ht="15.75" customHeight="1">
      <c r="C698" s="2"/>
      <c r="D698" s="3"/>
      <c r="E698" s="4"/>
      <c r="F698" s="4"/>
      <c r="G698" s="4"/>
      <c r="H698" s="4"/>
      <c r="I698" s="4"/>
    </row>
    <row r="699" ht="15.75" customHeight="1">
      <c r="C699" s="2"/>
      <c r="D699" s="3"/>
      <c r="E699" s="4"/>
      <c r="F699" s="4"/>
      <c r="G699" s="4"/>
      <c r="H699" s="4"/>
      <c r="I699" s="4"/>
    </row>
    <row r="700" ht="15.75" customHeight="1">
      <c r="C700" s="2"/>
      <c r="D700" s="3"/>
      <c r="E700" s="4"/>
      <c r="F700" s="4"/>
      <c r="G700" s="4"/>
      <c r="H700" s="4"/>
      <c r="I700" s="4"/>
    </row>
    <row r="701" ht="15.75" customHeight="1">
      <c r="C701" s="2"/>
      <c r="D701" s="3"/>
      <c r="E701" s="4"/>
      <c r="F701" s="4"/>
      <c r="G701" s="4"/>
      <c r="H701" s="4"/>
      <c r="I701" s="4"/>
    </row>
    <row r="702" ht="15.75" customHeight="1">
      <c r="C702" s="2"/>
      <c r="D702" s="3"/>
      <c r="E702" s="4"/>
      <c r="F702" s="4"/>
      <c r="G702" s="4"/>
      <c r="H702" s="4"/>
      <c r="I702" s="4"/>
    </row>
    <row r="703" ht="15.75" customHeight="1">
      <c r="C703" s="2"/>
      <c r="D703" s="3"/>
      <c r="E703" s="4"/>
      <c r="F703" s="4"/>
      <c r="G703" s="4"/>
      <c r="H703" s="4"/>
      <c r="I703" s="4"/>
    </row>
    <row r="704" ht="15.75" customHeight="1">
      <c r="C704" s="2"/>
      <c r="D704" s="3"/>
      <c r="E704" s="4"/>
      <c r="F704" s="4"/>
      <c r="G704" s="4"/>
      <c r="H704" s="4"/>
      <c r="I704" s="4"/>
    </row>
    <row r="705" ht="15.75" customHeight="1">
      <c r="C705" s="2"/>
      <c r="D705" s="3"/>
      <c r="E705" s="4"/>
      <c r="F705" s="4"/>
      <c r="G705" s="4"/>
      <c r="H705" s="4"/>
      <c r="I705" s="4"/>
    </row>
    <row r="706" ht="15.75" customHeight="1">
      <c r="C706" s="2"/>
      <c r="D706" s="3"/>
      <c r="E706" s="4"/>
      <c r="F706" s="4"/>
      <c r="G706" s="4"/>
      <c r="H706" s="4"/>
      <c r="I706" s="4"/>
    </row>
    <row r="707" ht="15.75" customHeight="1">
      <c r="C707" s="2"/>
      <c r="D707" s="3"/>
      <c r="E707" s="4"/>
      <c r="F707" s="4"/>
      <c r="G707" s="4"/>
      <c r="H707" s="4"/>
      <c r="I707" s="4"/>
    </row>
    <row r="708" ht="15.75" customHeight="1">
      <c r="C708" s="2"/>
      <c r="D708" s="3"/>
      <c r="E708" s="4"/>
      <c r="F708" s="4"/>
      <c r="G708" s="4"/>
      <c r="H708" s="4"/>
      <c r="I708" s="4"/>
    </row>
    <row r="709" ht="15.75" customHeight="1">
      <c r="C709" s="2"/>
      <c r="D709" s="3"/>
      <c r="E709" s="4"/>
      <c r="F709" s="4"/>
      <c r="G709" s="4"/>
      <c r="H709" s="4"/>
      <c r="I709" s="4"/>
    </row>
    <row r="710" ht="15.75" customHeight="1">
      <c r="C710" s="2"/>
      <c r="D710" s="3"/>
      <c r="E710" s="4"/>
      <c r="F710" s="4"/>
      <c r="G710" s="4"/>
      <c r="H710" s="4"/>
      <c r="I710" s="4"/>
    </row>
    <row r="711" ht="15.75" customHeight="1">
      <c r="C711" s="2"/>
      <c r="D711" s="3"/>
      <c r="E711" s="4"/>
      <c r="F711" s="4"/>
      <c r="G711" s="4"/>
      <c r="H711" s="4"/>
      <c r="I711" s="4"/>
    </row>
    <row r="712" ht="15.75" customHeight="1">
      <c r="C712" s="2"/>
      <c r="D712" s="3"/>
      <c r="E712" s="4"/>
      <c r="F712" s="4"/>
      <c r="G712" s="4"/>
      <c r="H712" s="4"/>
      <c r="I712" s="4"/>
    </row>
    <row r="713" ht="15.75" customHeight="1">
      <c r="C713" s="2"/>
      <c r="D713" s="3"/>
      <c r="E713" s="4"/>
      <c r="F713" s="4"/>
      <c r="G713" s="4"/>
      <c r="H713" s="4"/>
      <c r="I713" s="4"/>
    </row>
    <row r="714" ht="15.75" customHeight="1">
      <c r="C714" s="2"/>
      <c r="D714" s="3"/>
      <c r="E714" s="4"/>
      <c r="F714" s="4"/>
      <c r="G714" s="4"/>
      <c r="H714" s="4"/>
      <c r="I714" s="4"/>
    </row>
    <row r="715" ht="15.75" customHeight="1">
      <c r="C715" s="2"/>
      <c r="D715" s="3"/>
      <c r="E715" s="4"/>
      <c r="F715" s="4"/>
      <c r="G715" s="4"/>
      <c r="H715" s="4"/>
      <c r="I715" s="4"/>
    </row>
    <row r="716" ht="15.75" customHeight="1">
      <c r="C716" s="2"/>
      <c r="D716" s="3"/>
      <c r="E716" s="4"/>
      <c r="F716" s="4"/>
      <c r="G716" s="4"/>
      <c r="H716" s="4"/>
      <c r="I716" s="4"/>
    </row>
    <row r="717" ht="15.75" customHeight="1">
      <c r="C717" s="2"/>
      <c r="D717" s="3"/>
      <c r="E717" s="4"/>
      <c r="F717" s="4"/>
      <c r="G717" s="4"/>
      <c r="H717" s="4"/>
      <c r="I717" s="4"/>
    </row>
    <row r="718" ht="15.75" customHeight="1">
      <c r="C718" s="2"/>
      <c r="D718" s="3"/>
      <c r="E718" s="4"/>
      <c r="F718" s="4"/>
      <c r="G718" s="4"/>
      <c r="H718" s="4"/>
      <c r="I718" s="4"/>
    </row>
    <row r="719" ht="15.75" customHeight="1">
      <c r="C719" s="2"/>
      <c r="D719" s="3"/>
      <c r="E719" s="4"/>
      <c r="F719" s="4"/>
      <c r="G719" s="4"/>
      <c r="H719" s="4"/>
      <c r="I719" s="4"/>
    </row>
    <row r="720" ht="15.75" customHeight="1">
      <c r="C720" s="2"/>
      <c r="D720" s="3"/>
      <c r="E720" s="4"/>
      <c r="F720" s="4"/>
      <c r="G720" s="4"/>
      <c r="H720" s="4"/>
      <c r="I720" s="4"/>
    </row>
    <row r="721" ht="15.75" customHeight="1">
      <c r="C721" s="2"/>
      <c r="D721" s="3"/>
      <c r="E721" s="4"/>
      <c r="F721" s="4"/>
      <c r="G721" s="4"/>
      <c r="H721" s="4"/>
      <c r="I721" s="4"/>
    </row>
    <row r="722" ht="15.75" customHeight="1">
      <c r="C722" s="2"/>
      <c r="D722" s="3"/>
      <c r="E722" s="4"/>
      <c r="F722" s="4"/>
      <c r="G722" s="4"/>
      <c r="H722" s="4"/>
      <c r="I722" s="4"/>
    </row>
    <row r="723" ht="15.75" customHeight="1">
      <c r="C723" s="2"/>
      <c r="D723" s="3"/>
      <c r="E723" s="4"/>
      <c r="F723" s="4"/>
      <c r="G723" s="4"/>
      <c r="H723" s="4"/>
      <c r="I723" s="4"/>
    </row>
    <row r="724" ht="15.75" customHeight="1">
      <c r="C724" s="2"/>
      <c r="D724" s="3"/>
      <c r="E724" s="4"/>
      <c r="F724" s="4"/>
      <c r="G724" s="4"/>
      <c r="H724" s="4"/>
      <c r="I724" s="4"/>
    </row>
    <row r="725" ht="15.75" customHeight="1">
      <c r="C725" s="2"/>
      <c r="D725" s="3"/>
      <c r="E725" s="4"/>
      <c r="F725" s="4"/>
      <c r="G725" s="4"/>
      <c r="H725" s="4"/>
      <c r="I725" s="4"/>
    </row>
    <row r="726" ht="15.75" customHeight="1">
      <c r="C726" s="2"/>
      <c r="D726" s="3"/>
      <c r="E726" s="4"/>
      <c r="F726" s="4"/>
      <c r="G726" s="4"/>
      <c r="H726" s="4"/>
      <c r="I726" s="4"/>
    </row>
    <row r="727" ht="15.75" customHeight="1">
      <c r="C727" s="2"/>
      <c r="D727" s="3"/>
      <c r="E727" s="4"/>
      <c r="F727" s="4"/>
      <c r="G727" s="4"/>
      <c r="H727" s="4"/>
      <c r="I727" s="4"/>
    </row>
    <row r="728" ht="15.75" customHeight="1">
      <c r="C728" s="2"/>
      <c r="D728" s="3"/>
      <c r="E728" s="4"/>
      <c r="F728" s="4"/>
      <c r="G728" s="4"/>
      <c r="H728" s="4"/>
      <c r="I728" s="4"/>
    </row>
    <row r="729" ht="15.75" customHeight="1">
      <c r="C729" s="2"/>
      <c r="D729" s="3"/>
      <c r="E729" s="4"/>
      <c r="F729" s="4"/>
      <c r="G729" s="4"/>
      <c r="H729" s="4"/>
      <c r="I729" s="4"/>
    </row>
    <row r="730" ht="15.75" customHeight="1">
      <c r="C730" s="2"/>
      <c r="D730" s="3"/>
      <c r="E730" s="4"/>
      <c r="F730" s="4"/>
      <c r="G730" s="4"/>
      <c r="H730" s="4"/>
      <c r="I730" s="4"/>
    </row>
    <row r="731" ht="15.75" customHeight="1">
      <c r="C731" s="2"/>
      <c r="D731" s="3"/>
      <c r="E731" s="4"/>
      <c r="F731" s="4"/>
      <c r="G731" s="4"/>
      <c r="H731" s="4"/>
      <c r="I731" s="4"/>
    </row>
    <row r="732" ht="15.75" customHeight="1">
      <c r="C732" s="2"/>
      <c r="D732" s="3"/>
      <c r="E732" s="4"/>
      <c r="F732" s="4"/>
      <c r="G732" s="4"/>
      <c r="H732" s="4"/>
      <c r="I732" s="4"/>
    </row>
    <row r="733" ht="15.75" customHeight="1">
      <c r="C733" s="2"/>
      <c r="D733" s="3"/>
      <c r="E733" s="4"/>
      <c r="F733" s="4"/>
      <c r="G733" s="4"/>
      <c r="H733" s="4"/>
      <c r="I733" s="4"/>
    </row>
    <row r="734" ht="15.75" customHeight="1">
      <c r="C734" s="2"/>
      <c r="D734" s="3"/>
      <c r="E734" s="4"/>
      <c r="F734" s="4"/>
      <c r="G734" s="4"/>
      <c r="H734" s="4"/>
      <c r="I734" s="4"/>
    </row>
    <row r="735" ht="15.75" customHeight="1">
      <c r="C735" s="2"/>
      <c r="D735" s="3"/>
      <c r="E735" s="4"/>
      <c r="F735" s="4"/>
      <c r="G735" s="4"/>
      <c r="H735" s="4"/>
      <c r="I735" s="4"/>
    </row>
    <row r="736" ht="15.75" customHeight="1">
      <c r="C736" s="2"/>
      <c r="D736" s="3"/>
      <c r="E736" s="4"/>
      <c r="F736" s="4"/>
      <c r="G736" s="4"/>
      <c r="H736" s="4"/>
      <c r="I736" s="4"/>
    </row>
    <row r="737" ht="15.75" customHeight="1">
      <c r="C737" s="2"/>
      <c r="D737" s="3"/>
      <c r="E737" s="4"/>
      <c r="F737" s="4"/>
      <c r="G737" s="4"/>
      <c r="H737" s="4"/>
      <c r="I737" s="4"/>
    </row>
    <row r="738" ht="15.75" customHeight="1">
      <c r="C738" s="2"/>
      <c r="D738" s="3"/>
      <c r="E738" s="4"/>
      <c r="F738" s="4"/>
      <c r="G738" s="4"/>
      <c r="H738" s="4"/>
      <c r="I738" s="4"/>
    </row>
    <row r="739" ht="15.75" customHeight="1">
      <c r="C739" s="2"/>
      <c r="D739" s="3"/>
      <c r="E739" s="4"/>
      <c r="F739" s="4"/>
      <c r="G739" s="4"/>
      <c r="H739" s="4"/>
      <c r="I739" s="4"/>
    </row>
    <row r="740" ht="15.75" customHeight="1">
      <c r="C740" s="2"/>
      <c r="D740" s="3"/>
      <c r="E740" s="4"/>
      <c r="F740" s="4"/>
      <c r="G740" s="4"/>
      <c r="H740" s="4"/>
      <c r="I740" s="4"/>
    </row>
    <row r="741" ht="15.75" customHeight="1">
      <c r="C741" s="2"/>
      <c r="D741" s="3"/>
      <c r="E741" s="4"/>
      <c r="F741" s="4"/>
      <c r="G741" s="4"/>
      <c r="H741" s="4"/>
      <c r="I741" s="4"/>
    </row>
    <row r="742" ht="15.75" customHeight="1">
      <c r="C742" s="2"/>
      <c r="D742" s="3"/>
      <c r="E742" s="4"/>
      <c r="F742" s="4"/>
      <c r="G742" s="4"/>
      <c r="H742" s="4"/>
      <c r="I742" s="4"/>
    </row>
    <row r="743" ht="15.75" customHeight="1">
      <c r="C743" s="2"/>
      <c r="D743" s="3"/>
      <c r="E743" s="4"/>
      <c r="F743" s="4"/>
      <c r="G743" s="4"/>
      <c r="H743" s="4"/>
      <c r="I743" s="4"/>
    </row>
    <row r="744" ht="15.75" customHeight="1">
      <c r="C744" s="2"/>
      <c r="D744" s="3"/>
      <c r="E744" s="4"/>
      <c r="F744" s="4"/>
      <c r="G744" s="4"/>
      <c r="H744" s="4"/>
      <c r="I744" s="4"/>
    </row>
    <row r="745" ht="15.75" customHeight="1">
      <c r="C745" s="2"/>
      <c r="D745" s="3"/>
      <c r="E745" s="4"/>
      <c r="F745" s="4"/>
      <c r="G745" s="4"/>
      <c r="H745" s="4"/>
      <c r="I745" s="4"/>
    </row>
    <row r="746" ht="15.75" customHeight="1">
      <c r="C746" s="2"/>
      <c r="D746" s="3"/>
      <c r="E746" s="4"/>
      <c r="F746" s="4"/>
      <c r="G746" s="4"/>
      <c r="H746" s="4"/>
      <c r="I746" s="4"/>
    </row>
    <row r="747" ht="15.75" customHeight="1">
      <c r="C747" s="2"/>
      <c r="D747" s="3"/>
      <c r="E747" s="4"/>
      <c r="F747" s="4"/>
      <c r="G747" s="4"/>
      <c r="H747" s="4"/>
      <c r="I747" s="4"/>
    </row>
    <row r="748" ht="15.75" customHeight="1">
      <c r="C748" s="2"/>
      <c r="D748" s="3"/>
      <c r="E748" s="4"/>
      <c r="F748" s="4"/>
      <c r="G748" s="4"/>
      <c r="H748" s="4"/>
      <c r="I748" s="4"/>
    </row>
    <row r="749" ht="15.75" customHeight="1">
      <c r="C749" s="2"/>
      <c r="D749" s="3"/>
      <c r="E749" s="4"/>
      <c r="F749" s="4"/>
      <c r="G749" s="4"/>
      <c r="H749" s="4"/>
      <c r="I749" s="4"/>
    </row>
    <row r="750" ht="15.75" customHeight="1">
      <c r="C750" s="2"/>
      <c r="D750" s="3"/>
      <c r="E750" s="4"/>
      <c r="F750" s="4"/>
      <c r="G750" s="4"/>
      <c r="H750" s="4"/>
      <c r="I750" s="4"/>
    </row>
    <row r="751" ht="15.75" customHeight="1">
      <c r="C751" s="2"/>
      <c r="D751" s="3"/>
      <c r="E751" s="4"/>
      <c r="F751" s="4"/>
      <c r="G751" s="4"/>
      <c r="H751" s="4"/>
      <c r="I751" s="4"/>
    </row>
    <row r="752" ht="15.75" customHeight="1">
      <c r="C752" s="2"/>
      <c r="D752" s="3"/>
      <c r="E752" s="4"/>
      <c r="F752" s="4"/>
      <c r="G752" s="4"/>
      <c r="H752" s="4"/>
      <c r="I752" s="4"/>
    </row>
    <row r="753" ht="15.75" customHeight="1">
      <c r="C753" s="2"/>
      <c r="D753" s="3"/>
      <c r="E753" s="4"/>
      <c r="F753" s="4"/>
      <c r="G753" s="4"/>
      <c r="H753" s="4"/>
      <c r="I753" s="4"/>
    </row>
    <row r="754" ht="15.75" customHeight="1">
      <c r="C754" s="2"/>
      <c r="D754" s="3"/>
      <c r="E754" s="4"/>
      <c r="F754" s="4"/>
      <c r="G754" s="4"/>
      <c r="H754" s="4"/>
      <c r="I754" s="4"/>
    </row>
    <row r="755" ht="15.75" customHeight="1">
      <c r="C755" s="2"/>
      <c r="D755" s="3"/>
      <c r="E755" s="4"/>
      <c r="F755" s="4"/>
      <c r="G755" s="4"/>
      <c r="H755" s="4"/>
      <c r="I755" s="4"/>
    </row>
    <row r="756" ht="15.75" customHeight="1">
      <c r="C756" s="2"/>
      <c r="D756" s="3"/>
      <c r="E756" s="4"/>
      <c r="F756" s="4"/>
      <c r="G756" s="4"/>
      <c r="H756" s="4"/>
      <c r="I756" s="4"/>
    </row>
    <row r="757" ht="15.75" customHeight="1">
      <c r="C757" s="2"/>
      <c r="D757" s="3"/>
      <c r="E757" s="4"/>
      <c r="F757" s="4"/>
      <c r="G757" s="4"/>
      <c r="H757" s="4"/>
      <c r="I757" s="4"/>
    </row>
    <row r="758" ht="15.75" customHeight="1">
      <c r="C758" s="2"/>
      <c r="D758" s="3"/>
      <c r="E758" s="4"/>
      <c r="F758" s="4"/>
      <c r="G758" s="4"/>
      <c r="H758" s="4"/>
      <c r="I758" s="4"/>
    </row>
    <row r="759" ht="15.75" customHeight="1">
      <c r="C759" s="2"/>
      <c r="D759" s="3"/>
      <c r="E759" s="4"/>
      <c r="F759" s="4"/>
      <c r="G759" s="4"/>
      <c r="H759" s="4"/>
      <c r="I759" s="4"/>
    </row>
    <row r="760" ht="15.75" customHeight="1">
      <c r="C760" s="2"/>
      <c r="D760" s="3"/>
      <c r="E760" s="4"/>
      <c r="F760" s="4"/>
      <c r="G760" s="4"/>
      <c r="H760" s="4"/>
      <c r="I760" s="4"/>
    </row>
    <row r="761" ht="15.75" customHeight="1">
      <c r="C761" s="2"/>
      <c r="D761" s="3"/>
      <c r="E761" s="4"/>
      <c r="F761" s="4"/>
      <c r="G761" s="4"/>
      <c r="H761" s="4"/>
      <c r="I761" s="4"/>
    </row>
    <row r="762" ht="15.75" customHeight="1">
      <c r="C762" s="2"/>
      <c r="D762" s="3"/>
      <c r="E762" s="4"/>
      <c r="F762" s="4"/>
      <c r="G762" s="4"/>
      <c r="H762" s="4"/>
      <c r="I762" s="4"/>
    </row>
    <row r="763" ht="15.75" customHeight="1">
      <c r="C763" s="2"/>
      <c r="D763" s="3"/>
      <c r="E763" s="4"/>
      <c r="F763" s="4"/>
      <c r="G763" s="4"/>
      <c r="H763" s="4"/>
      <c r="I763" s="4"/>
    </row>
    <row r="764" ht="15.75" customHeight="1">
      <c r="C764" s="2"/>
      <c r="D764" s="3"/>
      <c r="E764" s="4"/>
      <c r="F764" s="4"/>
      <c r="G764" s="4"/>
      <c r="H764" s="4"/>
      <c r="I764" s="4"/>
    </row>
    <row r="765" ht="15.75" customHeight="1">
      <c r="C765" s="2"/>
      <c r="D765" s="3"/>
      <c r="E765" s="4"/>
      <c r="F765" s="4"/>
      <c r="G765" s="4"/>
      <c r="H765" s="4"/>
      <c r="I765" s="4"/>
    </row>
    <row r="766" ht="15.75" customHeight="1">
      <c r="C766" s="2"/>
      <c r="D766" s="3"/>
      <c r="E766" s="4"/>
      <c r="F766" s="4"/>
      <c r="G766" s="4"/>
      <c r="H766" s="4"/>
      <c r="I766" s="4"/>
    </row>
    <row r="767" ht="15.75" customHeight="1">
      <c r="C767" s="2"/>
      <c r="D767" s="3"/>
      <c r="E767" s="4"/>
      <c r="F767" s="4"/>
      <c r="G767" s="4"/>
      <c r="H767" s="4"/>
      <c r="I767" s="4"/>
    </row>
    <row r="768" ht="15.75" customHeight="1">
      <c r="C768" s="2"/>
      <c r="D768" s="3"/>
      <c r="E768" s="4"/>
      <c r="F768" s="4"/>
      <c r="G768" s="4"/>
      <c r="H768" s="4"/>
      <c r="I768" s="4"/>
    </row>
    <row r="769" ht="15.75" customHeight="1">
      <c r="C769" s="2"/>
      <c r="D769" s="3"/>
      <c r="E769" s="4"/>
      <c r="F769" s="4"/>
      <c r="G769" s="4"/>
      <c r="H769" s="4"/>
      <c r="I769" s="4"/>
    </row>
    <row r="770" ht="15.75" customHeight="1">
      <c r="C770" s="2"/>
      <c r="D770" s="3"/>
      <c r="E770" s="4"/>
      <c r="F770" s="4"/>
      <c r="G770" s="4"/>
      <c r="H770" s="4"/>
      <c r="I770" s="4"/>
    </row>
    <row r="771" ht="15.75" customHeight="1">
      <c r="C771" s="2"/>
      <c r="D771" s="3"/>
      <c r="E771" s="4"/>
      <c r="F771" s="4"/>
      <c r="G771" s="4"/>
      <c r="H771" s="4"/>
      <c r="I771" s="4"/>
    </row>
    <row r="772" ht="15.75" customHeight="1">
      <c r="C772" s="2"/>
      <c r="D772" s="3"/>
      <c r="E772" s="4"/>
      <c r="F772" s="4"/>
      <c r="G772" s="4"/>
      <c r="H772" s="4"/>
      <c r="I772" s="4"/>
    </row>
    <row r="773" ht="15.75" customHeight="1">
      <c r="C773" s="2"/>
      <c r="D773" s="3"/>
      <c r="E773" s="4"/>
      <c r="F773" s="4"/>
      <c r="G773" s="4"/>
      <c r="H773" s="4"/>
      <c r="I773" s="4"/>
    </row>
    <row r="774" ht="15.75" customHeight="1">
      <c r="C774" s="2"/>
      <c r="D774" s="3"/>
      <c r="E774" s="4"/>
      <c r="F774" s="4"/>
      <c r="G774" s="4"/>
      <c r="H774" s="4"/>
      <c r="I774" s="4"/>
    </row>
    <row r="775" ht="15.75" customHeight="1">
      <c r="C775" s="2"/>
      <c r="D775" s="3"/>
      <c r="E775" s="4"/>
      <c r="F775" s="4"/>
      <c r="G775" s="4"/>
      <c r="H775" s="4"/>
      <c r="I775" s="4"/>
    </row>
    <row r="776" ht="15.75" customHeight="1">
      <c r="C776" s="2"/>
      <c r="D776" s="3"/>
      <c r="E776" s="4"/>
      <c r="F776" s="4"/>
      <c r="G776" s="4"/>
      <c r="H776" s="4"/>
      <c r="I776" s="4"/>
    </row>
    <row r="777" ht="15.75" customHeight="1">
      <c r="C777" s="2"/>
      <c r="D777" s="3"/>
      <c r="E777" s="4"/>
      <c r="F777" s="4"/>
      <c r="G777" s="4"/>
      <c r="H777" s="4"/>
      <c r="I777" s="4"/>
    </row>
    <row r="778" ht="15.75" customHeight="1">
      <c r="C778" s="2"/>
      <c r="D778" s="3"/>
      <c r="E778" s="4"/>
      <c r="F778" s="4"/>
      <c r="G778" s="4"/>
      <c r="H778" s="4"/>
      <c r="I778" s="4"/>
    </row>
    <row r="779" ht="15.75" customHeight="1">
      <c r="C779" s="2"/>
      <c r="D779" s="3"/>
      <c r="E779" s="4"/>
      <c r="F779" s="4"/>
      <c r="G779" s="4"/>
      <c r="H779" s="4"/>
      <c r="I779" s="4"/>
    </row>
    <row r="780" ht="15.75" customHeight="1">
      <c r="C780" s="2"/>
      <c r="D780" s="3"/>
      <c r="E780" s="4"/>
      <c r="F780" s="4"/>
      <c r="G780" s="4"/>
      <c r="H780" s="4"/>
      <c r="I780" s="4"/>
    </row>
    <row r="781" ht="15.75" customHeight="1">
      <c r="C781" s="2"/>
      <c r="D781" s="3"/>
      <c r="E781" s="4"/>
      <c r="F781" s="4"/>
      <c r="G781" s="4"/>
      <c r="H781" s="4"/>
      <c r="I781" s="4"/>
    </row>
    <row r="782" ht="15.75" customHeight="1">
      <c r="C782" s="2"/>
      <c r="D782" s="3"/>
      <c r="E782" s="4"/>
      <c r="F782" s="4"/>
      <c r="G782" s="4"/>
      <c r="H782" s="4"/>
      <c r="I782" s="4"/>
    </row>
    <row r="783" ht="15.75" customHeight="1">
      <c r="C783" s="2"/>
      <c r="D783" s="3"/>
      <c r="E783" s="4"/>
      <c r="F783" s="4"/>
      <c r="G783" s="4"/>
      <c r="H783" s="4"/>
      <c r="I783" s="4"/>
    </row>
    <row r="784" ht="15.75" customHeight="1">
      <c r="C784" s="2"/>
      <c r="D784" s="3"/>
      <c r="E784" s="4"/>
      <c r="F784" s="4"/>
      <c r="G784" s="4"/>
      <c r="H784" s="4"/>
      <c r="I784" s="4"/>
    </row>
    <row r="785" ht="15.75" customHeight="1">
      <c r="C785" s="2"/>
      <c r="D785" s="3"/>
      <c r="E785" s="4"/>
      <c r="F785" s="4"/>
      <c r="G785" s="4"/>
      <c r="H785" s="4"/>
      <c r="I785" s="4"/>
    </row>
    <row r="786" ht="15.75" customHeight="1">
      <c r="C786" s="2"/>
      <c r="D786" s="3"/>
      <c r="E786" s="4"/>
      <c r="F786" s="4"/>
      <c r="G786" s="4"/>
      <c r="H786" s="4"/>
      <c r="I786" s="4"/>
    </row>
    <row r="787" ht="15.75" customHeight="1">
      <c r="C787" s="2"/>
      <c r="D787" s="3"/>
      <c r="E787" s="4"/>
      <c r="F787" s="4"/>
      <c r="G787" s="4"/>
      <c r="H787" s="4"/>
      <c r="I787" s="4"/>
    </row>
    <row r="788" ht="15.75" customHeight="1">
      <c r="C788" s="2"/>
      <c r="D788" s="3"/>
      <c r="E788" s="4"/>
      <c r="F788" s="4"/>
      <c r="G788" s="4"/>
      <c r="H788" s="4"/>
      <c r="I788" s="4"/>
    </row>
    <row r="789" ht="15.75" customHeight="1">
      <c r="C789" s="2"/>
      <c r="D789" s="3"/>
      <c r="E789" s="4"/>
      <c r="F789" s="4"/>
      <c r="G789" s="4"/>
      <c r="H789" s="4"/>
      <c r="I789" s="4"/>
    </row>
    <row r="790" ht="15.75" customHeight="1">
      <c r="C790" s="2"/>
      <c r="D790" s="3"/>
      <c r="E790" s="4"/>
      <c r="F790" s="4"/>
      <c r="G790" s="4"/>
      <c r="H790" s="4"/>
      <c r="I790" s="4"/>
    </row>
    <row r="791" ht="15.75" customHeight="1">
      <c r="C791" s="2"/>
      <c r="D791" s="3"/>
      <c r="E791" s="4"/>
      <c r="F791" s="4"/>
      <c r="G791" s="4"/>
      <c r="H791" s="4"/>
      <c r="I791" s="4"/>
    </row>
    <row r="792" ht="15.75" customHeight="1">
      <c r="C792" s="2"/>
      <c r="D792" s="3"/>
      <c r="E792" s="4"/>
      <c r="F792" s="4"/>
      <c r="G792" s="4"/>
      <c r="H792" s="4"/>
      <c r="I792" s="4"/>
    </row>
    <row r="793" ht="15.75" customHeight="1">
      <c r="C793" s="2"/>
      <c r="D793" s="3"/>
      <c r="E793" s="4"/>
      <c r="F793" s="4"/>
      <c r="G793" s="4"/>
      <c r="H793" s="4"/>
      <c r="I793" s="4"/>
    </row>
    <row r="794" ht="15.75" customHeight="1">
      <c r="C794" s="2"/>
      <c r="D794" s="3"/>
      <c r="E794" s="4"/>
      <c r="F794" s="4"/>
      <c r="G794" s="4"/>
      <c r="H794" s="4"/>
      <c r="I794" s="4"/>
    </row>
    <row r="795" ht="15.75" customHeight="1">
      <c r="C795" s="2"/>
      <c r="D795" s="3"/>
      <c r="E795" s="4"/>
      <c r="F795" s="4"/>
      <c r="G795" s="4"/>
      <c r="H795" s="4"/>
      <c r="I795" s="4"/>
    </row>
    <row r="796" ht="15.75" customHeight="1">
      <c r="C796" s="2"/>
      <c r="D796" s="3"/>
      <c r="E796" s="4"/>
      <c r="F796" s="4"/>
      <c r="G796" s="4"/>
      <c r="H796" s="4"/>
      <c r="I796" s="4"/>
    </row>
    <row r="797" ht="15.75" customHeight="1">
      <c r="C797" s="2"/>
      <c r="D797" s="3"/>
      <c r="E797" s="4"/>
      <c r="F797" s="4"/>
      <c r="G797" s="4"/>
      <c r="H797" s="4"/>
      <c r="I797" s="4"/>
    </row>
    <row r="798" ht="15.75" customHeight="1">
      <c r="C798" s="2"/>
      <c r="D798" s="3"/>
      <c r="E798" s="4"/>
      <c r="F798" s="4"/>
      <c r="G798" s="4"/>
      <c r="H798" s="4"/>
      <c r="I798" s="4"/>
    </row>
    <row r="799" ht="15.75" customHeight="1">
      <c r="C799" s="2"/>
      <c r="D799" s="3"/>
      <c r="E799" s="4"/>
      <c r="F799" s="4"/>
      <c r="G799" s="4"/>
      <c r="H799" s="4"/>
      <c r="I799" s="4"/>
    </row>
    <row r="800" ht="15.75" customHeight="1">
      <c r="C800" s="2"/>
      <c r="D800" s="3"/>
      <c r="E800" s="4"/>
      <c r="F800" s="4"/>
      <c r="G800" s="4"/>
      <c r="H800" s="4"/>
      <c r="I800" s="4"/>
    </row>
    <row r="801" ht="15.75" customHeight="1">
      <c r="C801" s="2"/>
      <c r="D801" s="3"/>
      <c r="E801" s="4"/>
      <c r="F801" s="4"/>
      <c r="G801" s="4"/>
      <c r="H801" s="4"/>
      <c r="I801" s="4"/>
    </row>
    <row r="802" ht="15.75" customHeight="1">
      <c r="C802" s="2"/>
      <c r="D802" s="3"/>
      <c r="E802" s="4"/>
      <c r="F802" s="4"/>
      <c r="G802" s="4"/>
      <c r="H802" s="4"/>
      <c r="I802" s="4"/>
    </row>
    <row r="803" ht="15.75" customHeight="1">
      <c r="C803" s="2"/>
      <c r="D803" s="3"/>
      <c r="E803" s="4"/>
      <c r="F803" s="4"/>
      <c r="G803" s="4"/>
      <c r="H803" s="4"/>
      <c r="I803" s="4"/>
    </row>
    <row r="804" ht="15.75" customHeight="1">
      <c r="C804" s="2"/>
      <c r="D804" s="3"/>
      <c r="E804" s="4"/>
      <c r="F804" s="4"/>
      <c r="G804" s="4"/>
      <c r="H804" s="4"/>
      <c r="I804" s="4"/>
    </row>
    <row r="805" ht="15.75" customHeight="1">
      <c r="C805" s="2"/>
      <c r="D805" s="3"/>
      <c r="E805" s="4"/>
      <c r="F805" s="4"/>
      <c r="G805" s="4"/>
      <c r="H805" s="4"/>
      <c r="I805" s="4"/>
    </row>
    <row r="806" ht="15.75" customHeight="1">
      <c r="C806" s="2"/>
      <c r="D806" s="3"/>
      <c r="E806" s="4"/>
      <c r="F806" s="4"/>
      <c r="G806" s="4"/>
      <c r="H806" s="4"/>
      <c r="I806" s="4"/>
    </row>
    <row r="807" ht="15.75" customHeight="1">
      <c r="C807" s="2"/>
      <c r="D807" s="3"/>
      <c r="E807" s="4"/>
      <c r="F807" s="4"/>
      <c r="G807" s="4"/>
      <c r="H807" s="4"/>
      <c r="I807" s="4"/>
    </row>
    <row r="808" ht="15.75" customHeight="1">
      <c r="C808" s="2"/>
      <c r="D808" s="3"/>
      <c r="E808" s="4"/>
      <c r="F808" s="4"/>
      <c r="G808" s="4"/>
      <c r="H808" s="4"/>
      <c r="I808" s="4"/>
    </row>
    <row r="809" ht="15.75" customHeight="1">
      <c r="C809" s="2"/>
      <c r="D809" s="3"/>
      <c r="E809" s="4"/>
      <c r="F809" s="4"/>
      <c r="G809" s="4"/>
      <c r="H809" s="4"/>
      <c r="I809" s="4"/>
    </row>
    <row r="810" ht="15.75" customHeight="1">
      <c r="C810" s="2"/>
      <c r="D810" s="3"/>
      <c r="E810" s="4"/>
      <c r="F810" s="4"/>
      <c r="G810" s="4"/>
      <c r="H810" s="4"/>
      <c r="I810" s="4"/>
    </row>
    <row r="811" ht="15.75" customHeight="1">
      <c r="C811" s="2"/>
      <c r="D811" s="3"/>
      <c r="E811" s="4"/>
      <c r="F811" s="4"/>
      <c r="G811" s="4"/>
      <c r="H811" s="4"/>
      <c r="I811" s="4"/>
    </row>
    <row r="812" ht="15.75" customHeight="1">
      <c r="C812" s="2"/>
      <c r="D812" s="3"/>
      <c r="E812" s="4"/>
      <c r="F812" s="4"/>
      <c r="G812" s="4"/>
      <c r="H812" s="4"/>
      <c r="I812" s="4"/>
    </row>
    <row r="813" ht="15.75" customHeight="1">
      <c r="C813" s="2"/>
      <c r="D813" s="3"/>
      <c r="E813" s="4"/>
      <c r="F813" s="4"/>
      <c r="G813" s="4"/>
      <c r="H813" s="4"/>
      <c r="I813" s="4"/>
    </row>
    <row r="814" ht="15.75" customHeight="1">
      <c r="C814" s="2"/>
      <c r="D814" s="3"/>
      <c r="E814" s="4"/>
      <c r="F814" s="4"/>
      <c r="G814" s="4"/>
      <c r="H814" s="4"/>
      <c r="I814" s="4"/>
    </row>
    <row r="815" ht="15.75" customHeight="1">
      <c r="C815" s="2"/>
      <c r="D815" s="3"/>
      <c r="E815" s="4"/>
      <c r="F815" s="4"/>
      <c r="G815" s="4"/>
      <c r="H815" s="4"/>
      <c r="I815" s="4"/>
    </row>
    <row r="816" ht="15.75" customHeight="1">
      <c r="C816" s="2"/>
      <c r="D816" s="3"/>
      <c r="E816" s="4"/>
      <c r="F816" s="4"/>
      <c r="G816" s="4"/>
      <c r="H816" s="4"/>
      <c r="I816" s="4"/>
    </row>
    <row r="817" ht="15.75" customHeight="1">
      <c r="C817" s="2"/>
      <c r="D817" s="3"/>
      <c r="E817" s="4"/>
      <c r="F817" s="4"/>
      <c r="G817" s="4"/>
      <c r="H817" s="4"/>
      <c r="I817" s="4"/>
    </row>
    <row r="818" ht="15.75" customHeight="1">
      <c r="C818" s="2"/>
      <c r="D818" s="3"/>
      <c r="E818" s="4"/>
      <c r="F818" s="4"/>
      <c r="G818" s="4"/>
      <c r="H818" s="4"/>
      <c r="I818" s="4"/>
    </row>
    <row r="819" ht="15.75" customHeight="1">
      <c r="C819" s="2"/>
      <c r="D819" s="3"/>
      <c r="E819" s="4"/>
      <c r="F819" s="4"/>
      <c r="G819" s="4"/>
      <c r="H819" s="4"/>
      <c r="I819" s="4"/>
    </row>
    <row r="820" ht="15.75" customHeight="1">
      <c r="C820" s="2"/>
      <c r="D820" s="3"/>
      <c r="E820" s="4"/>
      <c r="F820" s="4"/>
      <c r="G820" s="4"/>
      <c r="H820" s="4"/>
      <c r="I820" s="4"/>
    </row>
    <row r="821" ht="15.75" customHeight="1">
      <c r="C821" s="2"/>
      <c r="D821" s="3"/>
      <c r="E821" s="4"/>
      <c r="F821" s="4"/>
      <c r="G821" s="4"/>
      <c r="H821" s="4"/>
      <c r="I821" s="4"/>
    </row>
    <row r="822" ht="15.75" customHeight="1">
      <c r="C822" s="2"/>
      <c r="D822" s="3"/>
      <c r="E822" s="4"/>
      <c r="F822" s="4"/>
      <c r="G822" s="4"/>
      <c r="H822" s="4"/>
      <c r="I822" s="4"/>
    </row>
    <row r="823" ht="15.75" customHeight="1">
      <c r="C823" s="2"/>
      <c r="D823" s="3"/>
      <c r="E823" s="4"/>
      <c r="F823" s="4"/>
      <c r="G823" s="4"/>
      <c r="H823" s="4"/>
      <c r="I823" s="4"/>
    </row>
    <row r="824" ht="15.75" customHeight="1">
      <c r="C824" s="2"/>
      <c r="D824" s="3"/>
      <c r="E824" s="4"/>
      <c r="F824" s="4"/>
      <c r="G824" s="4"/>
      <c r="H824" s="4"/>
      <c r="I824" s="4"/>
    </row>
    <row r="825" ht="15.75" customHeight="1">
      <c r="C825" s="2"/>
      <c r="D825" s="3"/>
      <c r="E825" s="4"/>
      <c r="F825" s="4"/>
      <c r="G825" s="4"/>
      <c r="H825" s="4"/>
      <c r="I825" s="4"/>
    </row>
    <row r="826" ht="15.75" customHeight="1">
      <c r="C826" s="2"/>
      <c r="D826" s="3"/>
      <c r="E826" s="4"/>
      <c r="F826" s="4"/>
      <c r="G826" s="4"/>
      <c r="H826" s="4"/>
      <c r="I826" s="4"/>
    </row>
    <row r="827" ht="15.75" customHeight="1">
      <c r="C827" s="2"/>
      <c r="D827" s="3"/>
      <c r="E827" s="4"/>
      <c r="F827" s="4"/>
      <c r="G827" s="4"/>
      <c r="H827" s="4"/>
      <c r="I827" s="4"/>
    </row>
    <row r="828" ht="15.75" customHeight="1">
      <c r="C828" s="2"/>
      <c r="D828" s="3"/>
      <c r="E828" s="4"/>
      <c r="F828" s="4"/>
      <c r="G828" s="4"/>
      <c r="H828" s="4"/>
      <c r="I828" s="4"/>
    </row>
    <row r="829" ht="15.75" customHeight="1">
      <c r="C829" s="2"/>
      <c r="D829" s="3"/>
      <c r="E829" s="4"/>
      <c r="F829" s="4"/>
      <c r="G829" s="4"/>
      <c r="H829" s="4"/>
      <c r="I829" s="4"/>
    </row>
    <row r="830" ht="15.75" customHeight="1">
      <c r="C830" s="2"/>
      <c r="D830" s="3"/>
      <c r="E830" s="4"/>
      <c r="F830" s="4"/>
      <c r="G830" s="4"/>
      <c r="H830" s="4"/>
      <c r="I830" s="4"/>
    </row>
    <row r="831" ht="15.75" customHeight="1">
      <c r="C831" s="2"/>
      <c r="D831" s="3"/>
      <c r="E831" s="4"/>
      <c r="F831" s="4"/>
      <c r="G831" s="4"/>
      <c r="H831" s="4"/>
      <c r="I831" s="4"/>
    </row>
    <row r="832" ht="15.75" customHeight="1">
      <c r="C832" s="2"/>
      <c r="D832" s="3"/>
      <c r="E832" s="4"/>
      <c r="F832" s="4"/>
      <c r="G832" s="4"/>
      <c r="H832" s="4"/>
      <c r="I832" s="4"/>
    </row>
    <row r="833" ht="15.75" customHeight="1">
      <c r="C833" s="2"/>
      <c r="D833" s="3"/>
      <c r="E833" s="4"/>
      <c r="F833" s="4"/>
      <c r="G833" s="4"/>
      <c r="H833" s="4"/>
      <c r="I833" s="4"/>
    </row>
    <row r="834" ht="15.75" customHeight="1">
      <c r="C834" s="2"/>
      <c r="D834" s="3"/>
      <c r="E834" s="4"/>
      <c r="F834" s="4"/>
      <c r="G834" s="4"/>
      <c r="H834" s="4"/>
      <c r="I834" s="4"/>
    </row>
    <row r="835" ht="15.75" customHeight="1">
      <c r="C835" s="2"/>
      <c r="D835" s="3"/>
      <c r="E835" s="4"/>
      <c r="F835" s="4"/>
      <c r="G835" s="4"/>
      <c r="H835" s="4"/>
      <c r="I835" s="4"/>
    </row>
    <row r="836" ht="15.75" customHeight="1">
      <c r="C836" s="2"/>
      <c r="D836" s="3"/>
      <c r="E836" s="4"/>
      <c r="F836" s="4"/>
      <c r="G836" s="4"/>
      <c r="H836" s="4"/>
      <c r="I836" s="4"/>
    </row>
    <row r="837" ht="15.75" customHeight="1">
      <c r="C837" s="2"/>
      <c r="D837" s="3"/>
      <c r="E837" s="4"/>
      <c r="F837" s="4"/>
      <c r="G837" s="4"/>
      <c r="H837" s="4"/>
      <c r="I837" s="4"/>
    </row>
    <row r="838" ht="15.75" customHeight="1">
      <c r="C838" s="2"/>
      <c r="D838" s="3"/>
      <c r="E838" s="4"/>
      <c r="F838" s="4"/>
      <c r="G838" s="4"/>
      <c r="H838" s="4"/>
      <c r="I838" s="4"/>
    </row>
    <row r="839" ht="15.75" customHeight="1">
      <c r="C839" s="2"/>
      <c r="D839" s="3"/>
      <c r="E839" s="4"/>
      <c r="F839" s="4"/>
      <c r="G839" s="4"/>
      <c r="H839" s="4"/>
      <c r="I839" s="4"/>
    </row>
    <row r="840" ht="15.75" customHeight="1">
      <c r="C840" s="2"/>
      <c r="D840" s="3"/>
      <c r="E840" s="4"/>
      <c r="F840" s="4"/>
      <c r="G840" s="4"/>
      <c r="H840" s="4"/>
      <c r="I840" s="4"/>
    </row>
    <row r="841" ht="15.75" customHeight="1">
      <c r="C841" s="2"/>
      <c r="D841" s="3"/>
      <c r="E841" s="4"/>
      <c r="F841" s="4"/>
      <c r="G841" s="4"/>
      <c r="H841" s="4"/>
      <c r="I841" s="4"/>
    </row>
    <row r="842" ht="15.75" customHeight="1">
      <c r="C842" s="2"/>
      <c r="D842" s="3"/>
      <c r="E842" s="4"/>
      <c r="F842" s="4"/>
      <c r="G842" s="4"/>
      <c r="H842" s="4"/>
      <c r="I842" s="4"/>
    </row>
    <row r="843" ht="15.75" customHeight="1">
      <c r="C843" s="2"/>
      <c r="D843" s="3"/>
      <c r="E843" s="4"/>
      <c r="F843" s="4"/>
      <c r="G843" s="4"/>
      <c r="H843" s="4"/>
      <c r="I843" s="4"/>
    </row>
    <row r="844" ht="15.75" customHeight="1">
      <c r="C844" s="2"/>
      <c r="D844" s="3"/>
      <c r="E844" s="4"/>
      <c r="F844" s="4"/>
      <c r="G844" s="4"/>
      <c r="H844" s="4"/>
      <c r="I844" s="4"/>
    </row>
    <row r="845" ht="15.75" customHeight="1">
      <c r="C845" s="2"/>
      <c r="D845" s="3"/>
      <c r="E845" s="4"/>
      <c r="F845" s="4"/>
      <c r="G845" s="4"/>
      <c r="H845" s="4"/>
      <c r="I845" s="4"/>
    </row>
    <row r="846" ht="15.75" customHeight="1">
      <c r="C846" s="2"/>
      <c r="D846" s="3"/>
      <c r="E846" s="4"/>
      <c r="F846" s="4"/>
      <c r="G846" s="4"/>
      <c r="H846" s="4"/>
      <c r="I846" s="4"/>
    </row>
    <row r="847" ht="15.75" customHeight="1">
      <c r="C847" s="2"/>
      <c r="D847" s="3"/>
      <c r="E847" s="4"/>
      <c r="F847" s="4"/>
      <c r="G847" s="4"/>
      <c r="H847" s="4"/>
      <c r="I847" s="4"/>
    </row>
    <row r="848" ht="15.75" customHeight="1">
      <c r="C848" s="2"/>
      <c r="D848" s="3"/>
      <c r="E848" s="4"/>
      <c r="F848" s="4"/>
      <c r="G848" s="4"/>
      <c r="H848" s="4"/>
      <c r="I848" s="4"/>
    </row>
    <row r="849" ht="15.75" customHeight="1">
      <c r="C849" s="2"/>
      <c r="D849" s="3"/>
      <c r="E849" s="4"/>
      <c r="F849" s="4"/>
      <c r="G849" s="4"/>
      <c r="H849" s="4"/>
      <c r="I849" s="4"/>
    </row>
    <row r="850" ht="15.75" customHeight="1">
      <c r="C850" s="2"/>
      <c r="D850" s="3"/>
      <c r="E850" s="4"/>
      <c r="F850" s="4"/>
      <c r="G850" s="4"/>
      <c r="H850" s="4"/>
      <c r="I850" s="4"/>
    </row>
    <row r="851" ht="15.75" customHeight="1">
      <c r="C851" s="2"/>
      <c r="D851" s="3"/>
      <c r="E851" s="4"/>
      <c r="F851" s="4"/>
      <c r="G851" s="4"/>
      <c r="H851" s="4"/>
      <c r="I851" s="4"/>
    </row>
    <row r="852" ht="15.75" customHeight="1">
      <c r="C852" s="2"/>
      <c r="D852" s="3"/>
      <c r="E852" s="4"/>
      <c r="F852" s="4"/>
      <c r="G852" s="4"/>
      <c r="H852" s="4"/>
      <c r="I852" s="4"/>
    </row>
    <row r="853" ht="15.75" customHeight="1">
      <c r="C853" s="2"/>
      <c r="D853" s="3"/>
      <c r="E853" s="4"/>
      <c r="F853" s="4"/>
      <c r="G853" s="4"/>
      <c r="H853" s="4"/>
      <c r="I853" s="4"/>
    </row>
    <row r="854" ht="15.75" customHeight="1">
      <c r="C854" s="2"/>
      <c r="D854" s="3"/>
      <c r="E854" s="4"/>
      <c r="F854" s="4"/>
      <c r="G854" s="4"/>
      <c r="H854" s="4"/>
      <c r="I854" s="4"/>
    </row>
    <row r="855" ht="15.75" customHeight="1">
      <c r="C855" s="2"/>
      <c r="D855" s="3"/>
      <c r="E855" s="4"/>
      <c r="F855" s="4"/>
      <c r="G855" s="4"/>
      <c r="H855" s="4"/>
      <c r="I855" s="4"/>
    </row>
    <row r="856" ht="15.75" customHeight="1">
      <c r="C856" s="2"/>
      <c r="D856" s="3"/>
      <c r="E856" s="4"/>
      <c r="F856" s="4"/>
      <c r="G856" s="4"/>
      <c r="H856" s="4"/>
      <c r="I856" s="4"/>
    </row>
    <row r="857" ht="15.75" customHeight="1">
      <c r="C857" s="2"/>
      <c r="D857" s="3"/>
      <c r="E857" s="4"/>
      <c r="F857" s="4"/>
      <c r="G857" s="4"/>
      <c r="H857" s="4"/>
      <c r="I857" s="4"/>
    </row>
    <row r="858" ht="15.75" customHeight="1">
      <c r="C858" s="2"/>
      <c r="D858" s="3"/>
      <c r="E858" s="4"/>
      <c r="F858" s="4"/>
      <c r="G858" s="4"/>
      <c r="H858" s="4"/>
      <c r="I858" s="4"/>
    </row>
    <row r="859" ht="15.75" customHeight="1">
      <c r="C859" s="2"/>
      <c r="D859" s="3"/>
      <c r="E859" s="4"/>
      <c r="F859" s="4"/>
      <c r="G859" s="4"/>
      <c r="H859" s="4"/>
      <c r="I859" s="4"/>
    </row>
    <row r="860" ht="15.75" customHeight="1">
      <c r="C860" s="2"/>
      <c r="D860" s="3"/>
      <c r="E860" s="4"/>
      <c r="F860" s="4"/>
      <c r="G860" s="4"/>
      <c r="H860" s="4"/>
      <c r="I860" s="4"/>
    </row>
    <row r="861" ht="15.75" customHeight="1">
      <c r="C861" s="2"/>
      <c r="D861" s="3"/>
      <c r="E861" s="4"/>
      <c r="F861" s="4"/>
      <c r="G861" s="4"/>
      <c r="H861" s="4"/>
      <c r="I861" s="4"/>
    </row>
    <row r="862" ht="15.75" customHeight="1">
      <c r="C862" s="2"/>
      <c r="D862" s="3"/>
      <c r="E862" s="4"/>
      <c r="F862" s="4"/>
      <c r="G862" s="4"/>
      <c r="H862" s="4"/>
      <c r="I862" s="4"/>
    </row>
    <row r="863" ht="15.75" customHeight="1">
      <c r="C863" s="2"/>
      <c r="D863" s="3"/>
      <c r="E863" s="4"/>
      <c r="F863" s="4"/>
      <c r="G863" s="4"/>
      <c r="H863" s="4"/>
      <c r="I863" s="4"/>
    </row>
    <row r="864" ht="15.75" customHeight="1">
      <c r="C864" s="2"/>
      <c r="D864" s="3"/>
      <c r="E864" s="4"/>
      <c r="F864" s="4"/>
      <c r="G864" s="4"/>
      <c r="H864" s="4"/>
      <c r="I864" s="4"/>
    </row>
    <row r="865" ht="15.75" customHeight="1">
      <c r="C865" s="2"/>
      <c r="D865" s="3"/>
      <c r="E865" s="4"/>
      <c r="F865" s="4"/>
      <c r="G865" s="4"/>
      <c r="H865" s="4"/>
      <c r="I865" s="4"/>
    </row>
    <row r="866" ht="15.75" customHeight="1">
      <c r="C866" s="2"/>
      <c r="D866" s="3"/>
      <c r="E866" s="4"/>
      <c r="F866" s="4"/>
      <c r="G866" s="4"/>
      <c r="H866" s="4"/>
      <c r="I866" s="4"/>
    </row>
    <row r="867" ht="15.75" customHeight="1">
      <c r="C867" s="2"/>
      <c r="D867" s="3"/>
      <c r="E867" s="4"/>
      <c r="F867" s="4"/>
      <c r="G867" s="4"/>
      <c r="H867" s="4"/>
      <c r="I867" s="4"/>
    </row>
    <row r="868" ht="15.75" customHeight="1">
      <c r="C868" s="2"/>
      <c r="D868" s="3"/>
      <c r="E868" s="4"/>
      <c r="F868" s="4"/>
      <c r="G868" s="4"/>
      <c r="H868" s="4"/>
      <c r="I868" s="4"/>
    </row>
    <row r="869" ht="15.75" customHeight="1">
      <c r="C869" s="2"/>
      <c r="D869" s="3"/>
      <c r="E869" s="4"/>
      <c r="F869" s="4"/>
      <c r="G869" s="4"/>
      <c r="H869" s="4"/>
      <c r="I869" s="4"/>
    </row>
    <row r="870" ht="15.75" customHeight="1">
      <c r="C870" s="2"/>
      <c r="D870" s="3"/>
      <c r="E870" s="4"/>
      <c r="F870" s="4"/>
      <c r="G870" s="4"/>
      <c r="H870" s="4"/>
      <c r="I870" s="4"/>
    </row>
    <row r="871" ht="15.75" customHeight="1">
      <c r="C871" s="2"/>
      <c r="D871" s="3"/>
      <c r="E871" s="4"/>
      <c r="F871" s="4"/>
      <c r="G871" s="4"/>
      <c r="H871" s="4"/>
      <c r="I871" s="4"/>
    </row>
    <row r="872" ht="15.75" customHeight="1">
      <c r="C872" s="2"/>
      <c r="D872" s="3"/>
      <c r="E872" s="4"/>
      <c r="F872" s="4"/>
      <c r="G872" s="4"/>
      <c r="H872" s="4"/>
      <c r="I872" s="4"/>
    </row>
    <row r="873" ht="15.75" customHeight="1">
      <c r="C873" s="2"/>
      <c r="D873" s="3"/>
      <c r="E873" s="4"/>
      <c r="F873" s="4"/>
      <c r="G873" s="4"/>
      <c r="H873" s="4"/>
      <c r="I873" s="4"/>
    </row>
    <row r="874" ht="15.75" customHeight="1">
      <c r="C874" s="2"/>
      <c r="D874" s="3"/>
      <c r="E874" s="4"/>
      <c r="F874" s="4"/>
      <c r="G874" s="4"/>
      <c r="H874" s="4"/>
      <c r="I874" s="4"/>
    </row>
    <row r="875" ht="15.75" customHeight="1">
      <c r="C875" s="2"/>
      <c r="D875" s="3"/>
      <c r="E875" s="4"/>
      <c r="F875" s="4"/>
      <c r="G875" s="4"/>
      <c r="H875" s="4"/>
      <c r="I875" s="4"/>
    </row>
    <row r="876" ht="15.75" customHeight="1">
      <c r="C876" s="2"/>
      <c r="D876" s="3"/>
      <c r="E876" s="4"/>
      <c r="F876" s="4"/>
      <c r="G876" s="4"/>
      <c r="H876" s="4"/>
      <c r="I876" s="4"/>
    </row>
    <row r="877" ht="15.75" customHeight="1">
      <c r="C877" s="2"/>
      <c r="D877" s="3"/>
      <c r="E877" s="4"/>
      <c r="F877" s="4"/>
      <c r="G877" s="4"/>
      <c r="H877" s="4"/>
      <c r="I877" s="4"/>
    </row>
    <row r="878" ht="15.75" customHeight="1">
      <c r="C878" s="2"/>
      <c r="D878" s="3"/>
      <c r="E878" s="4"/>
      <c r="F878" s="4"/>
      <c r="G878" s="4"/>
      <c r="H878" s="4"/>
      <c r="I878" s="4"/>
    </row>
    <row r="879" ht="15.75" customHeight="1">
      <c r="C879" s="2"/>
      <c r="D879" s="3"/>
      <c r="E879" s="4"/>
      <c r="F879" s="4"/>
      <c r="G879" s="4"/>
      <c r="H879" s="4"/>
      <c r="I879" s="4"/>
    </row>
    <row r="880" ht="15.75" customHeight="1">
      <c r="C880" s="2"/>
      <c r="D880" s="3"/>
      <c r="E880" s="4"/>
      <c r="F880" s="4"/>
      <c r="G880" s="4"/>
      <c r="H880" s="4"/>
      <c r="I880" s="4"/>
    </row>
    <row r="881" ht="15.75" customHeight="1">
      <c r="C881" s="2"/>
      <c r="D881" s="3"/>
      <c r="E881" s="4"/>
      <c r="F881" s="4"/>
      <c r="G881" s="4"/>
      <c r="H881" s="4"/>
      <c r="I881" s="4"/>
    </row>
    <row r="882" ht="15.75" customHeight="1">
      <c r="C882" s="2"/>
      <c r="D882" s="3"/>
      <c r="E882" s="4"/>
      <c r="F882" s="4"/>
      <c r="G882" s="4"/>
      <c r="H882" s="4"/>
      <c r="I882" s="4"/>
    </row>
    <row r="883" ht="15.75" customHeight="1">
      <c r="C883" s="2"/>
      <c r="D883" s="3"/>
      <c r="E883" s="4"/>
      <c r="F883" s="4"/>
      <c r="G883" s="4"/>
      <c r="H883" s="4"/>
      <c r="I883" s="4"/>
    </row>
    <row r="884" ht="15.75" customHeight="1">
      <c r="C884" s="2"/>
      <c r="D884" s="3"/>
      <c r="E884" s="4"/>
      <c r="F884" s="4"/>
      <c r="G884" s="4"/>
      <c r="H884" s="4"/>
      <c r="I884" s="4"/>
    </row>
    <row r="885" ht="15.75" customHeight="1">
      <c r="C885" s="2"/>
      <c r="D885" s="3"/>
      <c r="E885" s="4"/>
      <c r="F885" s="4"/>
      <c r="G885" s="4"/>
      <c r="H885" s="4"/>
      <c r="I885" s="4"/>
    </row>
    <row r="886" ht="15.75" customHeight="1">
      <c r="C886" s="2"/>
      <c r="D886" s="3"/>
      <c r="E886" s="4"/>
      <c r="F886" s="4"/>
      <c r="G886" s="4"/>
      <c r="H886" s="4"/>
      <c r="I886" s="4"/>
    </row>
    <row r="887" ht="15.75" customHeight="1">
      <c r="C887" s="2"/>
      <c r="D887" s="3"/>
      <c r="E887" s="4"/>
      <c r="F887" s="4"/>
      <c r="G887" s="4"/>
      <c r="H887" s="4"/>
      <c r="I887" s="4"/>
    </row>
    <row r="888" ht="15.75" customHeight="1">
      <c r="C888" s="2"/>
      <c r="D888" s="3"/>
      <c r="E888" s="4"/>
      <c r="F888" s="4"/>
      <c r="G888" s="4"/>
      <c r="H888" s="4"/>
      <c r="I888" s="4"/>
    </row>
    <row r="889" ht="15.75" customHeight="1">
      <c r="C889" s="2"/>
      <c r="D889" s="3"/>
      <c r="E889" s="4"/>
      <c r="F889" s="4"/>
      <c r="G889" s="4"/>
      <c r="H889" s="4"/>
      <c r="I889" s="4"/>
    </row>
    <row r="890" ht="15.75" customHeight="1">
      <c r="C890" s="2"/>
      <c r="D890" s="3"/>
      <c r="E890" s="4"/>
      <c r="F890" s="4"/>
      <c r="G890" s="4"/>
      <c r="H890" s="4"/>
      <c r="I890" s="4"/>
    </row>
    <row r="891" ht="15.75" customHeight="1">
      <c r="C891" s="2"/>
      <c r="D891" s="3"/>
      <c r="E891" s="4"/>
      <c r="F891" s="4"/>
      <c r="G891" s="4"/>
      <c r="H891" s="4"/>
      <c r="I891" s="4"/>
    </row>
    <row r="892" ht="15.75" customHeight="1">
      <c r="C892" s="2"/>
      <c r="D892" s="3"/>
      <c r="E892" s="4"/>
      <c r="F892" s="4"/>
      <c r="G892" s="4"/>
      <c r="H892" s="4"/>
      <c r="I892" s="4"/>
    </row>
    <row r="893" ht="15.75" customHeight="1">
      <c r="C893" s="2"/>
      <c r="D893" s="3"/>
      <c r="E893" s="4"/>
      <c r="F893" s="4"/>
      <c r="G893" s="4"/>
      <c r="H893" s="4"/>
      <c r="I893" s="4"/>
    </row>
    <row r="894" ht="15.75" customHeight="1">
      <c r="C894" s="2"/>
      <c r="D894" s="3"/>
      <c r="E894" s="4"/>
      <c r="F894" s="4"/>
      <c r="G894" s="4"/>
      <c r="H894" s="4"/>
      <c r="I894" s="4"/>
    </row>
    <row r="895" ht="15.75" customHeight="1">
      <c r="C895" s="2"/>
      <c r="D895" s="3"/>
      <c r="E895" s="4"/>
      <c r="F895" s="4"/>
      <c r="G895" s="4"/>
      <c r="H895" s="4"/>
      <c r="I895" s="4"/>
    </row>
    <row r="896" ht="15.75" customHeight="1">
      <c r="C896" s="2"/>
      <c r="D896" s="3"/>
      <c r="E896" s="4"/>
      <c r="F896" s="4"/>
      <c r="G896" s="4"/>
      <c r="H896" s="4"/>
      <c r="I896" s="4"/>
    </row>
    <row r="897" ht="15.75" customHeight="1">
      <c r="C897" s="2"/>
      <c r="D897" s="3"/>
      <c r="E897" s="4"/>
      <c r="F897" s="4"/>
      <c r="G897" s="4"/>
      <c r="H897" s="4"/>
      <c r="I897" s="4"/>
    </row>
    <row r="898" ht="15.75" customHeight="1">
      <c r="C898" s="2"/>
      <c r="D898" s="3"/>
      <c r="E898" s="4"/>
      <c r="F898" s="4"/>
      <c r="G898" s="4"/>
      <c r="H898" s="4"/>
      <c r="I898" s="4"/>
    </row>
    <row r="899" ht="15.75" customHeight="1">
      <c r="C899" s="2"/>
      <c r="D899" s="3"/>
      <c r="E899" s="4"/>
      <c r="F899" s="4"/>
      <c r="G899" s="4"/>
      <c r="H899" s="4"/>
      <c r="I899" s="4"/>
    </row>
    <row r="900" ht="15.75" customHeight="1">
      <c r="C900" s="2"/>
      <c r="D900" s="3"/>
      <c r="E900" s="4"/>
      <c r="F900" s="4"/>
      <c r="G900" s="4"/>
      <c r="H900" s="4"/>
      <c r="I900" s="4"/>
    </row>
    <row r="901" ht="15.75" customHeight="1">
      <c r="C901" s="2"/>
      <c r="D901" s="3"/>
      <c r="E901" s="4"/>
      <c r="F901" s="4"/>
      <c r="G901" s="4"/>
      <c r="H901" s="4"/>
      <c r="I901" s="4"/>
    </row>
    <row r="902" ht="15.75" customHeight="1">
      <c r="C902" s="2"/>
      <c r="D902" s="3"/>
      <c r="E902" s="4"/>
      <c r="F902" s="4"/>
      <c r="G902" s="4"/>
      <c r="H902" s="4"/>
      <c r="I902" s="4"/>
    </row>
    <row r="903" ht="15.75" customHeight="1">
      <c r="C903" s="2"/>
      <c r="D903" s="3"/>
      <c r="E903" s="4"/>
      <c r="F903" s="4"/>
      <c r="G903" s="4"/>
      <c r="H903" s="4"/>
      <c r="I903" s="4"/>
    </row>
    <row r="904" ht="15.75" customHeight="1">
      <c r="C904" s="2"/>
      <c r="D904" s="3"/>
      <c r="E904" s="4"/>
      <c r="F904" s="4"/>
      <c r="G904" s="4"/>
      <c r="H904" s="4"/>
      <c r="I904" s="4"/>
    </row>
    <row r="905" ht="15.75" customHeight="1">
      <c r="C905" s="2"/>
      <c r="D905" s="3"/>
      <c r="E905" s="4"/>
      <c r="F905" s="4"/>
      <c r="G905" s="4"/>
      <c r="H905" s="4"/>
      <c r="I905" s="4"/>
    </row>
    <row r="906" ht="15.75" customHeight="1">
      <c r="C906" s="2"/>
      <c r="D906" s="3"/>
      <c r="E906" s="4"/>
      <c r="F906" s="4"/>
      <c r="G906" s="4"/>
      <c r="H906" s="4"/>
      <c r="I906" s="4"/>
    </row>
    <row r="907" ht="15.75" customHeight="1">
      <c r="C907" s="2"/>
      <c r="D907" s="3"/>
      <c r="E907" s="4"/>
      <c r="F907" s="4"/>
      <c r="G907" s="4"/>
      <c r="H907" s="4"/>
      <c r="I907" s="4"/>
    </row>
    <row r="908" ht="15.75" customHeight="1">
      <c r="C908" s="2"/>
      <c r="D908" s="3"/>
      <c r="E908" s="4"/>
      <c r="F908" s="4"/>
      <c r="G908" s="4"/>
      <c r="H908" s="4"/>
      <c r="I908" s="4"/>
    </row>
    <row r="909" ht="15.75" customHeight="1">
      <c r="C909" s="2"/>
      <c r="D909" s="3"/>
      <c r="E909" s="4"/>
      <c r="F909" s="4"/>
      <c r="G909" s="4"/>
      <c r="H909" s="4"/>
      <c r="I909" s="4"/>
    </row>
    <row r="910" ht="15.75" customHeight="1">
      <c r="C910" s="2"/>
      <c r="D910" s="3"/>
      <c r="E910" s="4"/>
      <c r="F910" s="4"/>
      <c r="G910" s="4"/>
      <c r="H910" s="4"/>
      <c r="I910" s="4"/>
    </row>
    <row r="911" ht="15.75" customHeight="1">
      <c r="C911" s="2"/>
      <c r="D911" s="3"/>
      <c r="E911" s="4"/>
      <c r="F911" s="4"/>
      <c r="G911" s="4"/>
      <c r="H911" s="4"/>
      <c r="I911" s="4"/>
    </row>
    <row r="912" ht="15.75" customHeight="1">
      <c r="C912" s="2"/>
      <c r="D912" s="3"/>
      <c r="E912" s="4"/>
      <c r="F912" s="4"/>
      <c r="G912" s="4"/>
      <c r="H912" s="4"/>
      <c r="I912" s="4"/>
    </row>
    <row r="913" ht="15.75" customHeight="1">
      <c r="C913" s="2"/>
      <c r="D913" s="3"/>
      <c r="E913" s="4"/>
      <c r="F913" s="4"/>
      <c r="G913" s="4"/>
      <c r="H913" s="4"/>
      <c r="I913" s="4"/>
    </row>
    <row r="914" ht="15.75" customHeight="1">
      <c r="C914" s="2"/>
      <c r="D914" s="3"/>
      <c r="E914" s="4"/>
      <c r="F914" s="4"/>
      <c r="G914" s="4"/>
      <c r="H914" s="4"/>
      <c r="I914" s="4"/>
    </row>
    <row r="915" ht="15.75" customHeight="1">
      <c r="C915" s="2"/>
      <c r="D915" s="3"/>
      <c r="E915" s="4"/>
      <c r="F915" s="4"/>
      <c r="G915" s="4"/>
      <c r="H915" s="4"/>
      <c r="I915" s="4"/>
    </row>
    <row r="916" ht="15.75" customHeight="1">
      <c r="C916" s="2"/>
      <c r="D916" s="3"/>
      <c r="E916" s="4"/>
      <c r="F916" s="4"/>
      <c r="G916" s="4"/>
      <c r="H916" s="4"/>
      <c r="I916" s="4"/>
    </row>
    <row r="917" ht="15.75" customHeight="1">
      <c r="C917" s="2"/>
      <c r="D917" s="3"/>
      <c r="E917" s="4"/>
      <c r="F917" s="4"/>
      <c r="G917" s="4"/>
      <c r="H917" s="4"/>
      <c r="I917" s="4"/>
    </row>
    <row r="918" ht="15.75" customHeight="1">
      <c r="C918" s="2"/>
      <c r="D918" s="3"/>
      <c r="E918" s="4"/>
      <c r="F918" s="4"/>
      <c r="G918" s="4"/>
      <c r="H918" s="4"/>
      <c r="I918" s="4"/>
    </row>
    <row r="919" ht="15.75" customHeight="1">
      <c r="C919" s="2"/>
      <c r="D919" s="3"/>
      <c r="E919" s="4"/>
      <c r="F919" s="4"/>
      <c r="G919" s="4"/>
      <c r="H919" s="4"/>
      <c r="I919" s="4"/>
    </row>
    <row r="920" ht="15.75" customHeight="1">
      <c r="C920" s="2"/>
      <c r="D920" s="3"/>
      <c r="E920" s="4"/>
      <c r="F920" s="4"/>
      <c r="G920" s="4"/>
      <c r="H920" s="4"/>
      <c r="I920" s="4"/>
    </row>
    <row r="921" ht="15.75" customHeight="1">
      <c r="C921" s="2"/>
      <c r="D921" s="3"/>
      <c r="E921" s="4"/>
      <c r="F921" s="4"/>
      <c r="G921" s="4"/>
      <c r="H921" s="4"/>
      <c r="I921" s="4"/>
    </row>
    <row r="922" ht="15.75" customHeight="1">
      <c r="C922" s="2"/>
      <c r="D922" s="3"/>
      <c r="E922" s="4"/>
      <c r="F922" s="4"/>
      <c r="G922" s="4"/>
      <c r="H922" s="4"/>
      <c r="I922" s="4"/>
    </row>
    <row r="923" ht="15.75" customHeight="1">
      <c r="C923" s="2"/>
      <c r="D923" s="3"/>
      <c r="E923" s="4"/>
      <c r="F923" s="4"/>
      <c r="G923" s="4"/>
      <c r="H923" s="4"/>
      <c r="I923" s="4"/>
    </row>
    <row r="924" ht="15.75" customHeight="1">
      <c r="C924" s="2"/>
      <c r="D924" s="3"/>
      <c r="E924" s="4"/>
      <c r="F924" s="4"/>
      <c r="G924" s="4"/>
      <c r="H924" s="4"/>
      <c r="I924" s="4"/>
    </row>
    <row r="925" ht="15.75" customHeight="1">
      <c r="C925" s="2"/>
      <c r="D925" s="3"/>
      <c r="E925" s="4"/>
      <c r="F925" s="4"/>
      <c r="G925" s="4"/>
      <c r="H925" s="4"/>
      <c r="I925" s="4"/>
    </row>
    <row r="926" ht="15.75" customHeight="1">
      <c r="C926" s="2"/>
      <c r="D926" s="3"/>
      <c r="E926" s="4"/>
      <c r="F926" s="4"/>
      <c r="G926" s="4"/>
      <c r="H926" s="4"/>
      <c r="I926" s="4"/>
    </row>
    <row r="927" ht="15.75" customHeight="1">
      <c r="C927" s="2"/>
      <c r="D927" s="3"/>
      <c r="E927" s="4"/>
      <c r="F927" s="4"/>
      <c r="G927" s="4"/>
      <c r="H927" s="4"/>
      <c r="I927" s="4"/>
    </row>
    <row r="928" ht="15.75" customHeight="1">
      <c r="C928" s="2"/>
      <c r="D928" s="3"/>
      <c r="E928" s="4"/>
      <c r="F928" s="4"/>
      <c r="G928" s="4"/>
      <c r="H928" s="4"/>
      <c r="I928" s="4"/>
    </row>
    <row r="929" ht="15.75" customHeight="1">
      <c r="C929" s="2"/>
      <c r="D929" s="3"/>
      <c r="E929" s="4"/>
      <c r="F929" s="4"/>
      <c r="G929" s="4"/>
      <c r="H929" s="4"/>
      <c r="I929" s="4"/>
    </row>
    <row r="930" ht="15.75" customHeight="1">
      <c r="C930" s="2"/>
      <c r="D930" s="3"/>
      <c r="E930" s="4"/>
      <c r="F930" s="4"/>
      <c r="G930" s="4"/>
      <c r="H930" s="4"/>
      <c r="I930" s="4"/>
    </row>
    <row r="931" ht="15.75" customHeight="1">
      <c r="C931" s="2"/>
      <c r="D931" s="3"/>
      <c r="E931" s="4"/>
      <c r="F931" s="4"/>
      <c r="G931" s="4"/>
      <c r="H931" s="4"/>
      <c r="I931" s="4"/>
    </row>
    <row r="932" ht="15.75" customHeight="1">
      <c r="C932" s="2"/>
      <c r="D932" s="3"/>
      <c r="E932" s="4"/>
      <c r="F932" s="4"/>
      <c r="G932" s="4"/>
      <c r="H932" s="4"/>
      <c r="I932" s="4"/>
    </row>
    <row r="933" ht="15.75" customHeight="1">
      <c r="C933" s="2"/>
      <c r="D933" s="3"/>
      <c r="E933" s="4"/>
      <c r="F933" s="4"/>
      <c r="G933" s="4"/>
      <c r="H933" s="4"/>
      <c r="I933" s="4"/>
    </row>
    <row r="934" ht="15.75" customHeight="1">
      <c r="C934" s="2"/>
      <c r="D934" s="3"/>
      <c r="E934" s="4"/>
      <c r="F934" s="4"/>
      <c r="G934" s="4"/>
      <c r="H934" s="4"/>
      <c r="I934" s="4"/>
    </row>
    <row r="935" ht="15.75" customHeight="1">
      <c r="C935" s="2"/>
      <c r="D935" s="3"/>
      <c r="E935" s="4"/>
      <c r="F935" s="4"/>
      <c r="G935" s="4"/>
      <c r="H935" s="4"/>
      <c r="I935" s="4"/>
    </row>
    <row r="936" ht="15.75" customHeight="1">
      <c r="C936" s="2"/>
      <c r="D936" s="3"/>
      <c r="E936" s="4"/>
      <c r="F936" s="4"/>
      <c r="G936" s="4"/>
      <c r="H936" s="4"/>
      <c r="I936" s="4"/>
    </row>
    <row r="937" ht="15.75" customHeight="1">
      <c r="C937" s="2"/>
      <c r="D937" s="3"/>
      <c r="E937" s="4"/>
      <c r="F937" s="4"/>
      <c r="G937" s="4"/>
      <c r="H937" s="4"/>
      <c r="I937" s="4"/>
    </row>
    <row r="938" ht="15.75" customHeight="1">
      <c r="C938" s="2"/>
      <c r="D938" s="3"/>
      <c r="E938" s="4"/>
      <c r="F938" s="4"/>
      <c r="G938" s="4"/>
      <c r="H938" s="4"/>
      <c r="I938" s="4"/>
    </row>
    <row r="939" ht="15.75" customHeight="1">
      <c r="C939" s="2"/>
      <c r="D939" s="3"/>
      <c r="E939" s="4"/>
      <c r="F939" s="4"/>
      <c r="G939" s="4"/>
      <c r="H939" s="4"/>
      <c r="I939" s="4"/>
    </row>
    <row r="940" ht="15.75" customHeight="1">
      <c r="C940" s="2"/>
      <c r="D940" s="3"/>
      <c r="E940" s="4"/>
      <c r="F940" s="4"/>
      <c r="G940" s="4"/>
      <c r="H940" s="4"/>
      <c r="I940" s="4"/>
    </row>
    <row r="941" ht="15.75" customHeight="1">
      <c r="C941" s="2"/>
      <c r="D941" s="3"/>
      <c r="E941" s="4"/>
      <c r="F941" s="4"/>
      <c r="G941" s="4"/>
      <c r="H941" s="4"/>
      <c r="I941" s="4"/>
    </row>
    <row r="942" ht="15.75" customHeight="1">
      <c r="C942" s="2"/>
      <c r="D942" s="3"/>
      <c r="E942" s="4"/>
      <c r="F942" s="4"/>
      <c r="G942" s="4"/>
      <c r="H942" s="4"/>
      <c r="I942" s="4"/>
    </row>
    <row r="943" ht="15.75" customHeight="1">
      <c r="C943" s="2"/>
      <c r="D943" s="3"/>
      <c r="E943" s="4"/>
      <c r="F943" s="4"/>
      <c r="G943" s="4"/>
      <c r="H943" s="4"/>
      <c r="I943" s="4"/>
    </row>
    <row r="944" ht="15.75" customHeight="1">
      <c r="C944" s="2"/>
      <c r="D944" s="3"/>
      <c r="E944" s="4"/>
      <c r="F944" s="4"/>
      <c r="G944" s="4"/>
      <c r="H944" s="4"/>
      <c r="I944" s="4"/>
    </row>
    <row r="945" ht="15.75" customHeight="1">
      <c r="C945" s="2"/>
      <c r="D945" s="3"/>
      <c r="E945" s="4"/>
      <c r="F945" s="4"/>
      <c r="G945" s="4"/>
      <c r="H945" s="4"/>
      <c r="I945" s="4"/>
    </row>
    <row r="946" ht="15.75" customHeight="1">
      <c r="C946" s="2"/>
      <c r="D946" s="3"/>
      <c r="E946" s="4"/>
      <c r="F946" s="4"/>
      <c r="G946" s="4"/>
      <c r="H946" s="4"/>
      <c r="I946" s="4"/>
    </row>
    <row r="947" ht="15.75" customHeight="1">
      <c r="C947" s="2"/>
      <c r="D947" s="3"/>
      <c r="E947" s="4"/>
      <c r="F947" s="4"/>
      <c r="G947" s="4"/>
      <c r="H947" s="4"/>
      <c r="I947" s="4"/>
    </row>
    <row r="948" ht="15.75" customHeight="1">
      <c r="C948" s="2"/>
      <c r="D948" s="3"/>
      <c r="E948" s="4"/>
      <c r="F948" s="4"/>
      <c r="G948" s="4"/>
      <c r="H948" s="4"/>
      <c r="I948" s="4"/>
    </row>
    <row r="949" ht="15.75" customHeight="1">
      <c r="C949" s="2"/>
      <c r="D949" s="3"/>
      <c r="E949" s="4"/>
      <c r="F949" s="4"/>
      <c r="G949" s="4"/>
      <c r="H949" s="4"/>
      <c r="I949" s="4"/>
    </row>
    <row r="950" ht="15.75" customHeight="1">
      <c r="C950" s="2"/>
      <c r="D950" s="3"/>
      <c r="E950" s="4"/>
      <c r="F950" s="4"/>
      <c r="G950" s="4"/>
      <c r="H950" s="4"/>
      <c r="I950" s="4"/>
    </row>
    <row r="951" ht="15.75" customHeight="1">
      <c r="C951" s="2"/>
      <c r="D951" s="3"/>
      <c r="E951" s="4"/>
      <c r="F951" s="4"/>
      <c r="G951" s="4"/>
      <c r="H951" s="4"/>
      <c r="I951" s="4"/>
    </row>
    <row r="952" ht="15.75" customHeight="1">
      <c r="C952" s="2"/>
      <c r="D952" s="3"/>
      <c r="E952" s="4"/>
      <c r="F952" s="4"/>
      <c r="G952" s="4"/>
      <c r="H952" s="4"/>
      <c r="I952" s="4"/>
    </row>
    <row r="953" ht="15.75" customHeight="1">
      <c r="C953" s="2"/>
      <c r="D953" s="3"/>
      <c r="E953" s="4"/>
      <c r="F953" s="4"/>
      <c r="G953" s="4"/>
      <c r="H953" s="4"/>
      <c r="I953" s="4"/>
    </row>
    <row r="954" ht="15.75" customHeight="1">
      <c r="C954" s="2"/>
      <c r="D954" s="3"/>
      <c r="E954" s="4"/>
      <c r="F954" s="4"/>
      <c r="G954" s="4"/>
      <c r="H954" s="4"/>
      <c r="I954" s="4"/>
    </row>
    <row r="955" ht="15.75" customHeight="1">
      <c r="C955" s="2"/>
      <c r="D955" s="3"/>
      <c r="E955" s="4"/>
      <c r="F955" s="4"/>
      <c r="G955" s="4"/>
      <c r="H955" s="4"/>
      <c r="I955" s="4"/>
    </row>
    <row r="956" ht="15.75" customHeight="1">
      <c r="C956" s="2"/>
      <c r="D956" s="3"/>
      <c r="E956" s="4"/>
      <c r="F956" s="4"/>
      <c r="G956" s="4"/>
      <c r="H956" s="4"/>
      <c r="I956" s="4"/>
    </row>
    <row r="957" ht="15.75" customHeight="1">
      <c r="C957" s="2"/>
      <c r="D957" s="3"/>
      <c r="E957" s="4"/>
      <c r="F957" s="4"/>
      <c r="G957" s="4"/>
      <c r="H957" s="4"/>
      <c r="I957" s="4"/>
    </row>
    <row r="958" ht="15.75" customHeight="1">
      <c r="C958" s="2"/>
      <c r="D958" s="3"/>
      <c r="E958" s="4"/>
      <c r="F958" s="4"/>
      <c r="G958" s="4"/>
      <c r="H958" s="4"/>
      <c r="I958" s="4"/>
    </row>
    <row r="959" ht="15.75" customHeight="1">
      <c r="C959" s="2"/>
      <c r="D959" s="3"/>
      <c r="E959" s="4"/>
      <c r="F959" s="4"/>
      <c r="G959" s="4"/>
      <c r="H959" s="4"/>
      <c r="I959" s="4"/>
    </row>
    <row r="960" ht="15.75" customHeight="1">
      <c r="C960" s="2"/>
      <c r="D960" s="3"/>
      <c r="E960" s="4"/>
      <c r="F960" s="4"/>
      <c r="G960" s="4"/>
      <c r="H960" s="4"/>
      <c r="I960" s="4"/>
    </row>
    <row r="961" ht="15.75" customHeight="1">
      <c r="C961" s="2"/>
      <c r="D961" s="3"/>
      <c r="E961" s="4"/>
      <c r="F961" s="4"/>
      <c r="G961" s="4"/>
      <c r="H961" s="4"/>
      <c r="I961" s="4"/>
    </row>
    <row r="962" ht="15.75" customHeight="1">
      <c r="C962" s="2"/>
      <c r="D962" s="3"/>
      <c r="E962" s="4"/>
      <c r="F962" s="4"/>
      <c r="G962" s="4"/>
      <c r="H962" s="4"/>
      <c r="I962" s="4"/>
    </row>
    <row r="963" ht="15.75" customHeight="1">
      <c r="C963" s="2"/>
      <c r="D963" s="3"/>
      <c r="E963" s="4"/>
      <c r="F963" s="4"/>
      <c r="G963" s="4"/>
      <c r="H963" s="4"/>
      <c r="I963" s="4"/>
    </row>
    <row r="964" ht="15.75" customHeight="1">
      <c r="C964" s="2"/>
      <c r="D964" s="3"/>
      <c r="E964" s="4"/>
      <c r="F964" s="4"/>
      <c r="G964" s="4"/>
      <c r="H964" s="4"/>
      <c r="I964" s="4"/>
    </row>
    <row r="965" ht="15.75" customHeight="1">
      <c r="C965" s="2"/>
      <c r="D965" s="3"/>
      <c r="E965" s="4"/>
      <c r="F965" s="4"/>
      <c r="G965" s="4"/>
      <c r="H965" s="4"/>
      <c r="I965" s="4"/>
    </row>
    <row r="966" ht="15.75" customHeight="1">
      <c r="C966" s="2"/>
      <c r="D966" s="3"/>
      <c r="E966" s="4"/>
      <c r="F966" s="4"/>
      <c r="G966" s="4"/>
      <c r="H966" s="4"/>
      <c r="I966" s="4"/>
    </row>
    <row r="967" ht="15.75" customHeight="1">
      <c r="C967" s="2"/>
      <c r="D967" s="3"/>
      <c r="E967" s="4"/>
      <c r="F967" s="4"/>
      <c r="G967" s="4"/>
      <c r="H967" s="4"/>
      <c r="I967" s="4"/>
    </row>
    <row r="968" ht="15.75" customHeight="1">
      <c r="C968" s="2"/>
      <c r="D968" s="3"/>
      <c r="E968" s="4"/>
      <c r="F968" s="4"/>
      <c r="G968" s="4"/>
      <c r="H968" s="4"/>
      <c r="I968" s="4"/>
    </row>
    <row r="969" ht="15.75" customHeight="1">
      <c r="C969" s="2"/>
      <c r="D969" s="3"/>
      <c r="E969" s="4"/>
      <c r="F969" s="4"/>
      <c r="G969" s="4"/>
      <c r="H969" s="4"/>
      <c r="I969" s="4"/>
    </row>
    <row r="970" ht="15.75" customHeight="1">
      <c r="C970" s="2"/>
      <c r="D970" s="3"/>
      <c r="E970" s="4"/>
      <c r="F970" s="4"/>
      <c r="G970" s="4"/>
      <c r="H970" s="4"/>
      <c r="I970" s="4"/>
    </row>
    <row r="971" ht="15.75" customHeight="1">
      <c r="C971" s="2"/>
      <c r="D971" s="3"/>
      <c r="E971" s="4"/>
      <c r="F971" s="4"/>
      <c r="G971" s="4"/>
      <c r="H971" s="4"/>
      <c r="I971" s="4"/>
    </row>
    <row r="972" ht="15.75" customHeight="1">
      <c r="C972" s="2"/>
      <c r="D972" s="3"/>
      <c r="E972" s="4"/>
      <c r="F972" s="4"/>
      <c r="G972" s="4"/>
      <c r="H972" s="4"/>
      <c r="I972" s="4"/>
    </row>
    <row r="973" ht="15.75" customHeight="1">
      <c r="C973" s="2"/>
      <c r="D973" s="3"/>
      <c r="E973" s="4"/>
      <c r="F973" s="4"/>
      <c r="G973" s="4"/>
      <c r="H973" s="4"/>
      <c r="I973" s="4"/>
    </row>
    <row r="974" ht="15.75" customHeight="1">
      <c r="C974" s="2"/>
      <c r="D974" s="3"/>
      <c r="E974" s="4"/>
      <c r="F974" s="4"/>
      <c r="G974" s="4"/>
      <c r="H974" s="4"/>
      <c r="I974" s="4"/>
    </row>
    <row r="975" ht="15.75" customHeight="1">
      <c r="C975" s="2"/>
      <c r="D975" s="3"/>
      <c r="E975" s="4"/>
      <c r="F975" s="4"/>
      <c r="G975" s="4"/>
      <c r="H975" s="4"/>
      <c r="I975" s="4"/>
    </row>
    <row r="976" ht="15.75" customHeight="1">
      <c r="C976" s="2"/>
      <c r="D976" s="3"/>
      <c r="E976" s="4"/>
      <c r="F976" s="4"/>
      <c r="G976" s="4"/>
      <c r="H976" s="4"/>
      <c r="I976" s="4"/>
    </row>
    <row r="977" ht="15.75" customHeight="1">
      <c r="C977" s="2"/>
      <c r="D977" s="3"/>
      <c r="E977" s="4"/>
      <c r="F977" s="4"/>
      <c r="G977" s="4"/>
      <c r="H977" s="4"/>
      <c r="I977" s="4"/>
    </row>
    <row r="978" ht="15.75" customHeight="1">
      <c r="C978" s="2"/>
      <c r="D978" s="3"/>
      <c r="E978" s="4"/>
      <c r="F978" s="4"/>
      <c r="G978" s="4"/>
      <c r="H978" s="4"/>
      <c r="I978" s="4"/>
    </row>
    <row r="979" ht="15.75" customHeight="1">
      <c r="C979" s="2"/>
      <c r="D979" s="3"/>
      <c r="E979" s="4"/>
      <c r="F979" s="4"/>
      <c r="G979" s="4"/>
      <c r="H979" s="4"/>
      <c r="I979" s="4"/>
    </row>
    <row r="980" ht="15.75" customHeight="1">
      <c r="C980" s="2"/>
      <c r="D980" s="3"/>
      <c r="E980" s="4"/>
      <c r="F980" s="4"/>
      <c r="G980" s="4"/>
      <c r="H980" s="4"/>
      <c r="I980" s="4"/>
    </row>
    <row r="981" ht="15.75" customHeight="1">
      <c r="C981" s="2"/>
      <c r="D981" s="3"/>
      <c r="E981" s="4"/>
      <c r="F981" s="4"/>
      <c r="G981" s="4"/>
      <c r="H981" s="4"/>
      <c r="I981" s="4"/>
    </row>
    <row r="982" ht="15.75" customHeight="1">
      <c r="C982" s="2"/>
      <c r="D982" s="3"/>
      <c r="E982" s="4"/>
      <c r="F982" s="4"/>
      <c r="G982" s="4"/>
      <c r="H982" s="4"/>
      <c r="I982" s="4"/>
    </row>
    <row r="983" ht="15.75" customHeight="1">
      <c r="C983" s="2"/>
      <c r="D983" s="3"/>
      <c r="E983" s="4"/>
      <c r="F983" s="4"/>
      <c r="G983" s="4"/>
      <c r="H983" s="4"/>
      <c r="I983" s="4"/>
    </row>
    <row r="984" ht="15.75" customHeight="1">
      <c r="C984" s="2"/>
      <c r="D984" s="3"/>
      <c r="E984" s="4"/>
      <c r="F984" s="4"/>
      <c r="G984" s="4"/>
      <c r="H984" s="4"/>
      <c r="I984" s="4"/>
    </row>
    <row r="985" ht="15.75" customHeight="1">
      <c r="C985" s="2"/>
      <c r="D985" s="3"/>
      <c r="E985" s="4"/>
      <c r="F985" s="4"/>
      <c r="G985" s="4"/>
      <c r="H985" s="4"/>
      <c r="I985" s="4"/>
    </row>
    <row r="986" ht="15.75" customHeight="1">
      <c r="C986" s="2"/>
      <c r="D986" s="3"/>
      <c r="E986" s="4"/>
      <c r="F986" s="4"/>
      <c r="G986" s="4"/>
      <c r="H986" s="4"/>
      <c r="I986" s="4"/>
    </row>
    <row r="987" ht="15.75" customHeight="1">
      <c r="C987" s="2"/>
      <c r="D987" s="3"/>
      <c r="E987" s="4"/>
      <c r="F987" s="4"/>
      <c r="G987" s="4"/>
      <c r="H987" s="4"/>
      <c r="I987" s="4"/>
    </row>
    <row r="988" ht="15.75" customHeight="1">
      <c r="C988" s="2"/>
      <c r="D988" s="3"/>
      <c r="E988" s="4"/>
      <c r="F988" s="4"/>
      <c r="G988" s="4"/>
      <c r="H988" s="4"/>
      <c r="I988" s="4"/>
    </row>
    <row r="989" ht="15.75" customHeight="1">
      <c r="C989" s="2"/>
      <c r="D989" s="3"/>
      <c r="E989" s="4"/>
      <c r="F989" s="4"/>
      <c r="G989" s="4"/>
      <c r="H989" s="4"/>
      <c r="I989" s="4"/>
    </row>
    <row r="990" ht="15.75" customHeight="1">
      <c r="C990" s="2"/>
      <c r="D990" s="3"/>
      <c r="E990" s="4"/>
      <c r="F990" s="4"/>
      <c r="G990" s="4"/>
      <c r="H990" s="4"/>
      <c r="I990" s="4"/>
    </row>
    <row r="991" ht="15.75" customHeight="1">
      <c r="C991" s="2"/>
      <c r="D991" s="3"/>
      <c r="E991" s="4"/>
      <c r="F991" s="4"/>
      <c r="G991" s="4"/>
      <c r="H991" s="4"/>
      <c r="I991" s="4"/>
    </row>
    <row r="992" ht="15.75" customHeight="1">
      <c r="C992" s="2"/>
      <c r="D992" s="3"/>
      <c r="E992" s="4"/>
      <c r="F992" s="4"/>
      <c r="G992" s="4"/>
      <c r="H992" s="4"/>
      <c r="I992" s="4"/>
    </row>
    <row r="993" ht="15.75" customHeight="1">
      <c r="C993" s="2"/>
      <c r="D993" s="3"/>
      <c r="E993" s="4"/>
      <c r="F993" s="4"/>
      <c r="G993" s="4"/>
      <c r="H993" s="4"/>
      <c r="I993" s="4"/>
    </row>
    <row r="994" ht="15.75" customHeight="1">
      <c r="C994" s="2"/>
      <c r="D994" s="3"/>
      <c r="E994" s="4"/>
      <c r="F994" s="4"/>
      <c r="G994" s="4"/>
      <c r="H994" s="4"/>
      <c r="I994" s="4"/>
    </row>
    <row r="995" ht="15.75" customHeight="1">
      <c r="C995" s="2"/>
      <c r="D995" s="3"/>
      <c r="E995" s="4"/>
      <c r="F995" s="4"/>
      <c r="G995" s="4"/>
      <c r="H995" s="4"/>
      <c r="I995" s="4"/>
    </row>
    <row r="996" ht="15.75" customHeight="1">
      <c r="C996" s="2"/>
      <c r="D996" s="3"/>
      <c r="E996" s="4"/>
      <c r="F996" s="4"/>
      <c r="G996" s="4"/>
      <c r="H996" s="4"/>
      <c r="I996" s="4"/>
    </row>
    <row r="997" ht="15.75" customHeight="1">
      <c r="C997" s="2"/>
      <c r="D997" s="3"/>
      <c r="E997" s="4"/>
      <c r="F997" s="4"/>
      <c r="G997" s="4"/>
      <c r="H997" s="4"/>
      <c r="I997" s="4"/>
    </row>
    <row r="998" ht="15.75" customHeight="1">
      <c r="C998" s="2"/>
      <c r="D998" s="3"/>
      <c r="E998" s="4"/>
      <c r="F998" s="4"/>
      <c r="G998" s="4"/>
      <c r="H998" s="4"/>
      <c r="I998" s="4"/>
    </row>
    <row r="999" ht="15.75" customHeight="1">
      <c r="C999" s="2"/>
      <c r="D999" s="3"/>
      <c r="E999" s="4"/>
      <c r="F999" s="4"/>
      <c r="G999" s="4"/>
      <c r="H999" s="4"/>
      <c r="I999" s="4"/>
    </row>
    <row r="1000" ht="15.75" customHeight="1">
      <c r="C1000" s="2"/>
      <c r="D1000" s="3"/>
      <c r="E1000" s="4"/>
      <c r="F1000" s="4"/>
      <c r="G1000" s="4"/>
      <c r="H1000" s="4"/>
      <c r="I1000" s="4"/>
    </row>
  </sheetData>
  <autoFilter ref="$E$1:$E$447"/>
  <mergeCells count="425">
    <mergeCell ref="F394:I394"/>
    <mergeCell ref="F395:I395"/>
    <mergeCell ref="F396:I396"/>
    <mergeCell ref="F397:I397"/>
    <mergeCell ref="F398:I398"/>
    <mergeCell ref="F399:I399"/>
    <mergeCell ref="F400:I400"/>
    <mergeCell ref="F401:I401"/>
    <mergeCell ref="F402:I402"/>
    <mergeCell ref="F403:I403"/>
    <mergeCell ref="F404:I404"/>
    <mergeCell ref="F405:I405"/>
    <mergeCell ref="F406:I406"/>
    <mergeCell ref="F407:I407"/>
    <mergeCell ref="F408:I408"/>
    <mergeCell ref="F409:I409"/>
    <mergeCell ref="F410:I410"/>
    <mergeCell ref="F411:I411"/>
    <mergeCell ref="F412:I412"/>
    <mergeCell ref="F413:I413"/>
    <mergeCell ref="F414:I414"/>
    <mergeCell ref="F422:I422"/>
    <mergeCell ref="F423:I423"/>
    <mergeCell ref="G427:I427"/>
    <mergeCell ref="G428:I428"/>
    <mergeCell ref="G429:I429"/>
    <mergeCell ref="F415:I415"/>
    <mergeCell ref="F416:I416"/>
    <mergeCell ref="F417:I417"/>
    <mergeCell ref="F418:I418"/>
    <mergeCell ref="F419:I419"/>
    <mergeCell ref="F420:I420"/>
    <mergeCell ref="F421:I421"/>
    <mergeCell ref="F344:I344"/>
    <mergeCell ref="F345:I345"/>
    <mergeCell ref="F346:I346"/>
    <mergeCell ref="F347:I347"/>
    <mergeCell ref="F348:I348"/>
    <mergeCell ref="F349:I349"/>
    <mergeCell ref="F350:I350"/>
    <mergeCell ref="F351:I351"/>
    <mergeCell ref="F353:I353"/>
    <mergeCell ref="F354:I354"/>
    <mergeCell ref="F355:I355"/>
    <mergeCell ref="F356:I356"/>
    <mergeCell ref="F357:I357"/>
    <mergeCell ref="F358:I358"/>
    <mergeCell ref="F359:I359"/>
    <mergeCell ref="F360:I360"/>
    <mergeCell ref="F361:I361"/>
    <mergeCell ref="F362:I362"/>
    <mergeCell ref="F363:I363"/>
    <mergeCell ref="F364:I364"/>
    <mergeCell ref="F365:I365"/>
    <mergeCell ref="F366:I366"/>
    <mergeCell ref="F367:I367"/>
    <mergeCell ref="F368:I368"/>
    <mergeCell ref="F369:I369"/>
    <mergeCell ref="F370:I370"/>
    <mergeCell ref="F371:I371"/>
    <mergeCell ref="F372:I372"/>
    <mergeCell ref="F373:I373"/>
    <mergeCell ref="F374:I374"/>
    <mergeCell ref="F375:I375"/>
    <mergeCell ref="F376:I376"/>
    <mergeCell ref="F377:I377"/>
    <mergeCell ref="F378:I378"/>
    <mergeCell ref="F379:I379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A4:A5"/>
    <mergeCell ref="B4:B5"/>
    <mergeCell ref="C4:C5"/>
    <mergeCell ref="D4:D5"/>
    <mergeCell ref="J4:J5"/>
    <mergeCell ref="K4:M4"/>
    <mergeCell ref="N4:N5"/>
    <mergeCell ref="F4:I4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48:I48"/>
    <mergeCell ref="F49:I49"/>
    <mergeCell ref="F50:I50"/>
    <mergeCell ref="F51:I51"/>
    <mergeCell ref="F52:I52"/>
    <mergeCell ref="F53:I53"/>
    <mergeCell ref="F54:I54"/>
    <mergeCell ref="F55:I55"/>
    <mergeCell ref="F56:I56"/>
    <mergeCell ref="F57:I57"/>
    <mergeCell ref="F58:I58"/>
    <mergeCell ref="F59:I59"/>
    <mergeCell ref="F60:I60"/>
    <mergeCell ref="F61:I61"/>
    <mergeCell ref="F62:I62"/>
    <mergeCell ref="F63:I63"/>
    <mergeCell ref="F64:I64"/>
    <mergeCell ref="F65:I65"/>
    <mergeCell ref="F66:I66"/>
    <mergeCell ref="F67:I67"/>
    <mergeCell ref="F68:I68"/>
    <mergeCell ref="F69:I69"/>
    <mergeCell ref="F70:I70"/>
    <mergeCell ref="F71:I71"/>
    <mergeCell ref="F72:I72"/>
    <mergeCell ref="F73:I73"/>
    <mergeCell ref="F74:I74"/>
    <mergeCell ref="F75:I75"/>
    <mergeCell ref="F76:I76"/>
    <mergeCell ref="F77:I77"/>
    <mergeCell ref="F78:I78"/>
    <mergeCell ref="F79:I79"/>
    <mergeCell ref="F80:I80"/>
    <mergeCell ref="F81:I81"/>
    <mergeCell ref="F82:I82"/>
    <mergeCell ref="F83:I83"/>
    <mergeCell ref="F84:I84"/>
    <mergeCell ref="F85:I85"/>
    <mergeCell ref="F86:I86"/>
    <mergeCell ref="F87:I87"/>
    <mergeCell ref="F88:I88"/>
    <mergeCell ref="F89:I89"/>
    <mergeCell ref="F90:I90"/>
    <mergeCell ref="F91:I91"/>
    <mergeCell ref="F92:I92"/>
    <mergeCell ref="F93:I93"/>
    <mergeCell ref="F94:I94"/>
    <mergeCell ref="F95:I95"/>
    <mergeCell ref="F96:I96"/>
    <mergeCell ref="F97:I97"/>
    <mergeCell ref="F98:I98"/>
    <mergeCell ref="F99:I99"/>
    <mergeCell ref="F100:I100"/>
    <mergeCell ref="F101:I101"/>
    <mergeCell ref="F102:I102"/>
    <mergeCell ref="F103:I103"/>
    <mergeCell ref="F104:I104"/>
    <mergeCell ref="F105:I105"/>
    <mergeCell ref="F106:I106"/>
    <mergeCell ref="F107:I107"/>
    <mergeCell ref="F108:I108"/>
    <mergeCell ref="F109:I109"/>
    <mergeCell ref="F110:I110"/>
    <mergeCell ref="F111:I111"/>
    <mergeCell ref="F112:I112"/>
    <mergeCell ref="F113:I113"/>
    <mergeCell ref="F114:I114"/>
    <mergeCell ref="F115:I115"/>
    <mergeCell ref="F116:I116"/>
    <mergeCell ref="F117:I117"/>
    <mergeCell ref="F118:I118"/>
    <mergeCell ref="F119:I119"/>
    <mergeCell ref="F120:I120"/>
    <mergeCell ref="F121:I121"/>
    <mergeCell ref="F122:I122"/>
    <mergeCell ref="F123:I123"/>
    <mergeCell ref="F124:I124"/>
    <mergeCell ref="F125:I125"/>
    <mergeCell ref="F126:I126"/>
    <mergeCell ref="F127:I127"/>
    <mergeCell ref="F128:I128"/>
    <mergeCell ref="F129:I129"/>
    <mergeCell ref="F130:I130"/>
    <mergeCell ref="F131:I131"/>
    <mergeCell ref="F132:I132"/>
    <mergeCell ref="F133:I133"/>
    <mergeCell ref="F134:I134"/>
    <mergeCell ref="F135:I135"/>
    <mergeCell ref="F136:I136"/>
    <mergeCell ref="F137:I137"/>
    <mergeCell ref="F138:I138"/>
    <mergeCell ref="F139:I139"/>
    <mergeCell ref="F140:I140"/>
    <mergeCell ref="F141:I141"/>
    <mergeCell ref="F142:I142"/>
    <mergeCell ref="F143:I143"/>
    <mergeCell ref="F144:I144"/>
    <mergeCell ref="F145:I145"/>
    <mergeCell ref="F146:I146"/>
    <mergeCell ref="F147:I147"/>
    <mergeCell ref="F148:I148"/>
    <mergeCell ref="F149:I149"/>
    <mergeCell ref="F150:I150"/>
    <mergeCell ref="F151:I151"/>
    <mergeCell ref="F152:I152"/>
    <mergeCell ref="F153:I153"/>
    <mergeCell ref="F154:I154"/>
    <mergeCell ref="F155:I155"/>
    <mergeCell ref="F156:I156"/>
    <mergeCell ref="F157:I157"/>
    <mergeCell ref="F158:I158"/>
    <mergeCell ref="F159:I159"/>
    <mergeCell ref="F160:I160"/>
    <mergeCell ref="F161:I161"/>
    <mergeCell ref="F162:I162"/>
    <mergeCell ref="F163:I163"/>
    <mergeCell ref="F164:I164"/>
    <mergeCell ref="F165:I165"/>
    <mergeCell ref="F166:I166"/>
    <mergeCell ref="F167:I167"/>
    <mergeCell ref="F168:I168"/>
    <mergeCell ref="F169:I169"/>
    <mergeCell ref="F170:I170"/>
    <mergeCell ref="F171:I171"/>
    <mergeCell ref="F172:I172"/>
    <mergeCell ref="F173:I173"/>
    <mergeCell ref="F174:I174"/>
    <mergeCell ref="F175:I175"/>
    <mergeCell ref="F176:I176"/>
    <mergeCell ref="F177:I177"/>
    <mergeCell ref="F178:I178"/>
    <mergeCell ref="F179:I179"/>
    <mergeCell ref="F180:I180"/>
    <mergeCell ref="F181:I181"/>
    <mergeCell ref="F182:I182"/>
    <mergeCell ref="F183:I183"/>
    <mergeCell ref="F184:I184"/>
    <mergeCell ref="F185:I185"/>
    <mergeCell ref="F186:I186"/>
    <mergeCell ref="F187:I187"/>
    <mergeCell ref="F188:I188"/>
    <mergeCell ref="F189:I189"/>
    <mergeCell ref="F190:I190"/>
    <mergeCell ref="F191:I191"/>
    <mergeCell ref="F192:I192"/>
    <mergeCell ref="F193:I193"/>
    <mergeCell ref="F194:I194"/>
    <mergeCell ref="F195:I195"/>
    <mergeCell ref="F196:I196"/>
    <mergeCell ref="F197:I197"/>
    <mergeCell ref="F198:I198"/>
    <mergeCell ref="F199:I199"/>
    <mergeCell ref="F200:I200"/>
    <mergeCell ref="F201:I201"/>
    <mergeCell ref="F202:I202"/>
    <mergeCell ref="F203:I203"/>
    <mergeCell ref="F204:I204"/>
    <mergeCell ref="F205:I205"/>
    <mergeCell ref="F206:I206"/>
    <mergeCell ref="F207:I207"/>
    <mergeCell ref="F208:I208"/>
    <mergeCell ref="F209:I209"/>
    <mergeCell ref="F210:I210"/>
    <mergeCell ref="F211:I211"/>
    <mergeCell ref="F212:I212"/>
    <mergeCell ref="F213:I213"/>
    <mergeCell ref="F214:I214"/>
    <mergeCell ref="F215:I215"/>
    <mergeCell ref="F216:I216"/>
    <mergeCell ref="F217:I217"/>
    <mergeCell ref="F218:I218"/>
    <mergeCell ref="F219:I219"/>
    <mergeCell ref="F220:I220"/>
    <mergeCell ref="F221:I221"/>
    <mergeCell ref="F222:I222"/>
    <mergeCell ref="F223:I223"/>
    <mergeCell ref="F224:I224"/>
    <mergeCell ref="F225:I225"/>
    <mergeCell ref="F226:I226"/>
    <mergeCell ref="F227:I227"/>
    <mergeCell ref="F228:I228"/>
    <mergeCell ref="F229:I229"/>
    <mergeCell ref="F230:I230"/>
    <mergeCell ref="F231:I231"/>
    <mergeCell ref="F232:I232"/>
    <mergeCell ref="F233:I233"/>
    <mergeCell ref="F234:I234"/>
    <mergeCell ref="F235:I235"/>
    <mergeCell ref="F236:I236"/>
    <mergeCell ref="F237:I237"/>
    <mergeCell ref="F238:I238"/>
    <mergeCell ref="F239:I239"/>
    <mergeCell ref="F240:I240"/>
    <mergeCell ref="F241:I241"/>
    <mergeCell ref="F242:I242"/>
    <mergeCell ref="F243:I243"/>
    <mergeCell ref="F244:I244"/>
    <mergeCell ref="F245:I245"/>
    <mergeCell ref="F246:I246"/>
    <mergeCell ref="F247:I247"/>
    <mergeCell ref="F248:I248"/>
    <mergeCell ref="F249:I249"/>
    <mergeCell ref="F250:I250"/>
    <mergeCell ref="F251:I251"/>
    <mergeCell ref="F252:I252"/>
    <mergeCell ref="F253:I253"/>
    <mergeCell ref="F254:I254"/>
    <mergeCell ref="F255:I255"/>
    <mergeCell ref="F256:I256"/>
    <mergeCell ref="F257:I257"/>
    <mergeCell ref="F258:I258"/>
    <mergeCell ref="F259:I259"/>
    <mergeCell ref="F260:I260"/>
    <mergeCell ref="F261:I261"/>
    <mergeCell ref="F262:I262"/>
    <mergeCell ref="F263:I263"/>
    <mergeCell ref="F264:I264"/>
    <mergeCell ref="F265:I265"/>
    <mergeCell ref="F266:I266"/>
    <mergeCell ref="F267:I267"/>
    <mergeCell ref="F268:I268"/>
    <mergeCell ref="F269:I269"/>
    <mergeCell ref="F270:I270"/>
    <mergeCell ref="F271:I271"/>
    <mergeCell ref="F272:I272"/>
    <mergeCell ref="F273:I273"/>
    <mergeCell ref="F274:I274"/>
    <mergeCell ref="F275:I275"/>
    <mergeCell ref="F276:I276"/>
    <mergeCell ref="F277:I277"/>
    <mergeCell ref="F278:I278"/>
    <mergeCell ref="F279:I279"/>
    <mergeCell ref="F280:I280"/>
    <mergeCell ref="F281:I281"/>
    <mergeCell ref="F282:I282"/>
    <mergeCell ref="F283:I283"/>
    <mergeCell ref="F284:I284"/>
    <mergeCell ref="F285:I285"/>
    <mergeCell ref="F286:I286"/>
    <mergeCell ref="F287:I287"/>
    <mergeCell ref="F288:I288"/>
    <mergeCell ref="F289:I289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99:I299"/>
    <mergeCell ref="F300:I300"/>
    <mergeCell ref="F302:I302"/>
    <mergeCell ref="F303:I303"/>
    <mergeCell ref="F304:I304"/>
    <mergeCell ref="F305:I305"/>
    <mergeCell ref="F306:I306"/>
    <mergeCell ref="F307:I307"/>
    <mergeCell ref="F308:I308"/>
    <mergeCell ref="F309:I309"/>
    <mergeCell ref="F310:I310"/>
    <mergeCell ref="F311:I311"/>
    <mergeCell ref="F312:I312"/>
    <mergeCell ref="F313:I313"/>
    <mergeCell ref="F314:I314"/>
    <mergeCell ref="F315:I315"/>
    <mergeCell ref="F316:I316"/>
    <mergeCell ref="F317:I317"/>
    <mergeCell ref="F318:I318"/>
    <mergeCell ref="F319:I319"/>
    <mergeCell ref="F320:I320"/>
    <mergeCell ref="F321:I321"/>
    <mergeCell ref="F322:I322"/>
    <mergeCell ref="F323:I323"/>
    <mergeCell ref="F324:I324"/>
    <mergeCell ref="F325:I325"/>
    <mergeCell ref="F326:I326"/>
    <mergeCell ref="F327:I327"/>
    <mergeCell ref="F328:I328"/>
    <mergeCell ref="F329:I329"/>
    <mergeCell ref="F330:I330"/>
    <mergeCell ref="F331:I331"/>
    <mergeCell ref="F332:I332"/>
    <mergeCell ref="F334:I334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</mergeCells>
  <conditionalFormatting sqref="B377">
    <cfRule type="expression" dxfId="0" priority="1">
      <formula>ISERROR(B377)</formula>
    </cfRule>
  </conditionalFormatting>
  <conditionalFormatting sqref="B381">
    <cfRule type="expression" dxfId="0" priority="2">
      <formula>ISERROR(B381)</formula>
    </cfRule>
  </conditionalFormatting>
  <conditionalFormatting sqref="B390">
    <cfRule type="expression" dxfId="0" priority="3">
      <formula>ISERROR(B390)</formula>
    </cfRule>
  </conditionalFormatting>
  <conditionalFormatting sqref="B401">
    <cfRule type="expression" dxfId="0" priority="4">
      <formula>ISERROR(B401)</formula>
    </cfRule>
  </conditionalFormatting>
  <conditionalFormatting sqref="B421">
    <cfRule type="expression" dxfId="0" priority="5">
      <formula>ISERROR(B421)</formula>
    </cfRule>
  </conditionalFormatting>
  <conditionalFormatting sqref="E146">
    <cfRule type="expression" dxfId="1" priority="6" stopIfTrue="1">
      <formula>LEN(TRIM(E146))=0</formula>
    </cfRule>
  </conditionalFormatting>
  <printOptions/>
  <pageMargins bottom="0.7874015748031497" footer="0.0" header="0.0" left="0.1968503937007874" right="0.7086614173228347" top="0.7874015748031497"/>
  <pageSetup paperSize="5" scale="70" orientation="landscape"/>
  <headerFooter>
    <oddFooter>&amp;L                              AES               JRR               AGB                JCJC&amp;R12]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2024-01-19T00:19:00Z</dcterms:created>
  <dc:creator>Roderick G. Vergara</dc:creator>
</cp:coreProperties>
</file>