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chrisbrinker/MA-public/and-private-maps-masters-thesis/"/>
    </mc:Choice>
  </mc:AlternateContent>
  <xr:revisionPtr revIDLastSave="0" documentId="8_{FB3A00F2-FFD8-E347-8E6A-7DE4144DA7E8}" xr6:coauthVersionLast="47" xr6:coauthVersionMax="47" xr10:uidLastSave="{00000000-0000-0000-0000-000000000000}"/>
  <bookViews>
    <workbookView xWindow="0" yWindow="760" windowWidth="34560" windowHeight="21580" activeTab="4" xr2:uid="{D23A485D-AA33-AE40-8E95-CEEF15E58834}"/>
  </bookViews>
  <sheets>
    <sheet name="Description" sheetId="5" r:id="rId1"/>
    <sheet name="Experiments" sheetId="1" r:id="rId2"/>
    <sheet name="Strategies" sheetId="4" r:id="rId3"/>
    <sheet name="Datasets" sheetId="2" r:id="rId4"/>
    <sheet name="Machine"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75" i="1" l="1"/>
  <c r="L76" i="1"/>
  <c r="M75" i="1"/>
  <c r="M76" i="1"/>
  <c r="I89" i="1"/>
  <c r="I90" i="1"/>
  <c r="I91" i="1"/>
  <c r="I92" i="1"/>
  <c r="I88" i="1"/>
  <c r="I76" i="1"/>
  <c r="I75" i="1"/>
  <c r="L74" i="1"/>
  <c r="L77" i="1"/>
  <c r="L78" i="1"/>
  <c r="S25" i="1"/>
  <c r="S1" i="1"/>
  <c r="K39" i="1" s="1"/>
  <c r="O3" i="1"/>
  <c r="O2" i="1" a="1"/>
  <c r="O2" i="1" s="1"/>
  <c r="K26" i="1" s="1"/>
  <c r="M26" i="1" s="1"/>
  <c r="I42" i="1"/>
  <c r="I41" i="1"/>
  <c r="N40" i="1"/>
  <c r="N57" i="1"/>
  <c r="I73" i="1"/>
  <c r="I69" i="1"/>
  <c r="I71" i="1"/>
  <c r="I63" i="1"/>
  <c r="I66" i="1"/>
  <c r="N67" i="1"/>
  <c r="I81" i="1"/>
  <c r="I80" i="1"/>
  <c r="N79" i="1"/>
  <c r="I68" i="1"/>
  <c r="I65" i="1"/>
  <c r="I62" i="1"/>
  <c r="N61" i="1"/>
  <c r="I59" i="1"/>
  <c r="I58" i="1"/>
  <c r="I98" i="1"/>
  <c r="I97" i="1"/>
  <c r="N96" i="1"/>
  <c r="K98" i="1" s="1"/>
  <c r="M98" i="1" s="1"/>
  <c r="I55" i="1"/>
  <c r="I54" i="1"/>
  <c r="N53" i="1"/>
  <c r="N37" i="1"/>
  <c r="I34" i="1"/>
  <c r="N31" i="1"/>
  <c r="N49" i="1"/>
  <c r="N100" i="1"/>
  <c r="I102" i="1"/>
  <c r="I51" i="1"/>
  <c r="I50" i="1"/>
  <c r="I18" i="1"/>
  <c r="I20" i="1"/>
  <c r="I26" i="1"/>
  <c r="L26" i="1" s="1"/>
  <c r="I29" i="1"/>
  <c r="L29" i="1" s="1"/>
  <c r="I30" i="1"/>
  <c r="L30" i="1" s="1"/>
  <c r="I32" i="1"/>
  <c r="I33" i="1"/>
  <c r="I37" i="1"/>
  <c r="I39" i="1"/>
  <c r="I45" i="1"/>
  <c r="I48" i="1"/>
  <c r="L27" i="1"/>
  <c r="I101" i="1"/>
  <c r="K18" i="1"/>
  <c r="M18" i="1" s="1"/>
  <c r="K19" i="1"/>
  <c r="M19" i="1" s="1"/>
  <c r="K20" i="1"/>
  <c r="M20" i="1" s="1"/>
  <c r="K21" i="1"/>
  <c r="M21" i="1" s="1"/>
  <c r="K22" i="1"/>
  <c r="M22" i="1" s="1"/>
  <c r="K23" i="1"/>
  <c r="M23" i="1" s="1"/>
  <c r="K24" i="1"/>
  <c r="M24" i="1" s="1"/>
  <c r="K25" i="1"/>
  <c r="M25" i="1" s="1"/>
  <c r="K27" i="1"/>
  <c r="M27" i="1" s="1"/>
  <c r="K28" i="1"/>
  <c r="M28" i="1" s="1"/>
  <c r="K29" i="1"/>
  <c r="M29" i="1" s="1"/>
  <c r="K30" i="1"/>
  <c r="M30" i="1" s="1"/>
  <c r="L36" i="1"/>
  <c r="M3" i="1"/>
  <c r="M4" i="1"/>
  <c r="M5" i="1"/>
  <c r="M6" i="1"/>
  <c r="M7" i="1"/>
  <c r="M8" i="1"/>
  <c r="M9" i="1"/>
  <c r="M10" i="1"/>
  <c r="M11" i="1"/>
  <c r="M12" i="1"/>
  <c r="M13" i="1"/>
  <c r="M14" i="1"/>
  <c r="M15" i="1"/>
  <c r="M16" i="1"/>
  <c r="M17" i="1"/>
  <c r="L28" i="1"/>
  <c r="M2" i="1"/>
  <c r="I14" i="1"/>
  <c r="I12" i="1"/>
  <c r="I5" i="1"/>
  <c r="A1" i="1"/>
  <c r="I1" i="1"/>
  <c r="G1" i="1"/>
  <c r="J1" i="1"/>
  <c r="F1" i="1"/>
  <c r="E1" i="1"/>
  <c r="D1" i="1"/>
  <c r="C1" i="1"/>
  <c r="B1" i="1"/>
  <c r="L88" i="1" l="1"/>
  <c r="K92" i="1"/>
  <c r="M92" i="1" s="1"/>
  <c r="K76" i="1"/>
  <c r="K83" i="1"/>
  <c r="M83" i="1" s="1"/>
  <c r="K84" i="1"/>
  <c r="M84" i="1" s="1"/>
  <c r="K85" i="1"/>
  <c r="M85" i="1" s="1"/>
  <c r="L89" i="1"/>
  <c r="K86" i="1"/>
  <c r="M86" i="1" s="1"/>
  <c r="L90" i="1"/>
  <c r="K87" i="1"/>
  <c r="M87" i="1" s="1"/>
  <c r="K88" i="1"/>
  <c r="M88" i="1" s="1"/>
  <c r="L92" i="1"/>
  <c r="L91" i="1"/>
  <c r="K90" i="1"/>
  <c r="M90" i="1" s="1"/>
  <c r="K89" i="1"/>
  <c r="M89" i="1" s="1"/>
  <c r="K75" i="1"/>
  <c r="K91" i="1"/>
  <c r="M91" i="1" s="1"/>
  <c r="K32" i="1"/>
  <c r="M32" i="1" s="1"/>
  <c r="K48" i="1"/>
  <c r="M48" i="1" s="1"/>
  <c r="K74" i="1"/>
  <c r="M74" i="1" s="1"/>
  <c r="L59" i="1"/>
  <c r="L65" i="1"/>
  <c r="K33" i="1"/>
  <c r="M33" i="1" s="1"/>
  <c r="K50" i="1"/>
  <c r="M50" i="1" s="1"/>
  <c r="K34" i="1"/>
  <c r="M34" i="1" s="1"/>
  <c r="K35" i="1"/>
  <c r="M35" i="1" s="1"/>
  <c r="L39" i="1"/>
  <c r="K47" i="1"/>
  <c r="M47" i="1" s="1"/>
  <c r="K53" i="1"/>
  <c r="M53" i="1" s="1"/>
  <c r="K65" i="1"/>
  <c r="M65" i="1" s="1"/>
  <c r="K73" i="1"/>
  <c r="M73" i="1" s="1"/>
  <c r="L46" i="1"/>
  <c r="L58" i="1"/>
  <c r="L81" i="1"/>
  <c r="L41" i="1"/>
  <c r="K54" i="1"/>
  <c r="M54" i="1" s="1"/>
  <c r="K66" i="1"/>
  <c r="M66" i="1" s="1"/>
  <c r="L47" i="1"/>
  <c r="K31" i="1"/>
  <c r="M31" i="1" s="1"/>
  <c r="L42" i="1"/>
  <c r="K55" i="1"/>
  <c r="M55" i="1" s="1"/>
  <c r="K77" i="1"/>
  <c r="M77" i="1" s="1"/>
  <c r="L62" i="1"/>
  <c r="K56" i="1"/>
  <c r="M56" i="1" s="1"/>
  <c r="L49" i="1"/>
  <c r="M39" i="1"/>
  <c r="K79" i="1"/>
  <c r="M79" i="1" s="1"/>
  <c r="L33" i="1"/>
  <c r="L34" i="1"/>
  <c r="K43" i="1"/>
  <c r="M43" i="1" s="1"/>
  <c r="K100" i="1"/>
  <c r="M100" i="1" s="1"/>
  <c r="K59" i="1"/>
  <c r="M59" i="1" s="1"/>
  <c r="K71" i="1"/>
  <c r="M71" i="1" s="1"/>
  <c r="K81" i="1"/>
  <c r="M81" i="1" s="1"/>
  <c r="L101" i="1"/>
  <c r="L71" i="1"/>
  <c r="K36" i="1"/>
  <c r="M36" i="1" s="1"/>
  <c r="K67" i="1"/>
  <c r="M67" i="1" s="1"/>
  <c r="K49" i="1"/>
  <c r="M49" i="1" s="1"/>
  <c r="K63" i="1"/>
  <c r="M63" i="1" s="1"/>
  <c r="L48" i="1"/>
  <c r="K40" i="1"/>
  <c r="M40" i="1" s="1"/>
  <c r="K64" i="1"/>
  <c r="M64" i="1" s="1"/>
  <c r="L32" i="1"/>
  <c r="K51" i="1"/>
  <c r="M51" i="1" s="1"/>
  <c r="L63" i="1"/>
  <c r="K42" i="1"/>
  <c r="M42" i="1" s="1"/>
  <c r="K58" i="1"/>
  <c r="M58" i="1" s="1"/>
  <c r="K80" i="1"/>
  <c r="M80" i="1" s="1"/>
  <c r="L51" i="1"/>
  <c r="L35" i="1"/>
  <c r="K60" i="1"/>
  <c r="M60" i="1" s="1"/>
  <c r="K45" i="1"/>
  <c r="M45" i="1" s="1"/>
  <c r="K69" i="1"/>
  <c r="M69" i="1" s="1"/>
  <c r="L54" i="1"/>
  <c r="L73" i="1"/>
  <c r="K38" i="1"/>
  <c r="M38" i="1" s="1"/>
  <c r="K78" i="1"/>
  <c r="M78" i="1" s="1"/>
  <c r="K41" i="1"/>
  <c r="M41" i="1" s="1"/>
  <c r="K57" i="1"/>
  <c r="M57" i="1" s="1"/>
  <c r="L50" i="1"/>
  <c r="K52" i="1"/>
  <c r="M52" i="1" s="1"/>
  <c r="K68" i="1"/>
  <c r="M68" i="1" s="1"/>
  <c r="L68" i="1"/>
  <c r="K44" i="1"/>
  <c r="M44" i="1" s="1"/>
  <c r="K101" i="1"/>
  <c r="M101" i="1" s="1"/>
  <c r="K72" i="1"/>
  <c r="M72" i="1" s="1"/>
  <c r="K82" i="1"/>
  <c r="M82" i="1" s="1"/>
  <c r="L102" i="1"/>
  <c r="L69" i="1"/>
  <c r="K37" i="1"/>
  <c r="M37" i="1" s="1"/>
  <c r="L37" i="1"/>
  <c r="K102" i="1"/>
  <c r="M102" i="1" s="1"/>
  <c r="K61" i="1"/>
  <c r="M61" i="1" s="1"/>
  <c r="L44" i="1"/>
  <c r="L38" i="1"/>
  <c r="K46" i="1"/>
  <c r="M46" i="1" s="1"/>
  <c r="K103" i="1"/>
  <c r="M103" i="1" s="1"/>
  <c r="K62" i="1"/>
  <c r="M62" i="1" s="1"/>
  <c r="K70" i="1"/>
  <c r="M70" i="1" s="1"/>
  <c r="L45" i="1"/>
  <c r="L55" i="1"/>
  <c r="L80" i="1"/>
  <c r="P2" i="1"/>
  <c r="K99" i="1"/>
  <c r="M99" i="1" s="1"/>
  <c r="K96" i="1"/>
  <c r="M96" i="1" s="1"/>
  <c r="K97" i="1"/>
  <c r="M9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<sst xmlns="http://schemas.openxmlformats.org/spreadsheetml/2006/main" count="373" uniqueCount="156">
  <si>
    <t>Description of Table "Experiments"</t>
  </si>
  <si>
    <t>Column Name</t>
  </si>
  <si>
    <t>Column Description</t>
  </si>
  <si>
    <t>runId</t>
  </si>
  <si>
    <t>Run identifier</t>
  </si>
  <si>
    <t>Date</t>
  </si>
  <si>
    <t>Date Experiment was conducted</t>
  </si>
  <si>
    <t>Strategy</t>
  </si>
  <si>
    <t>Applied Eviction Strategy (Details in @Strategies), notation is &lt;Strategy&gt;&lt;Variant&gt;</t>
  </si>
  <si>
    <t>Dataset</t>
  </si>
  <si>
    <t>Applied Data and Update Set (Details in  @Datasets)</t>
  </si>
  <si>
    <t>Max Zoom</t>
  </si>
  <si>
    <t>Deepest applied zoom level in Vector Tree</t>
  </si>
  <si>
    <t>Eviction MS</t>
  </si>
  <si>
    <t>Execution duration of the eviction process (delete mvts from cache)</t>
  </si>
  <si>
    <t>MVT Calc MS</t>
  </si>
  <si>
    <t>Time needed to calculate stale vector tiles</t>
  </si>
  <si>
    <t xml:space="preserve">Total Vector Tiles </t>
  </si>
  <si>
    <t>Correct amount of stale vector tiles (not including parent tiles)</t>
  </si>
  <si>
    <t>MVT Overhead</t>
  </si>
  <si>
    <t>Amount of vector tiles that have been incorrectly marked as stale, resulting in eviction overhead. Calculated as Difference between  Total Vector Tiles and the amount of evicted tiles when applying exact strategy.</t>
  </si>
  <si>
    <t>Parent Tiles</t>
  </si>
  <si>
    <t>Avg Tile Reload MS</t>
  </si>
  <si>
    <t>est. Reload Time MS</t>
  </si>
  <si>
    <t>Penalty MS</t>
  </si>
  <si>
    <t>Total Time</t>
  </si>
  <si>
    <t>Notes</t>
  </si>
  <si>
    <t>Exact</t>
  </si>
  <si>
    <t>africaL</t>
  </si>
  <si>
    <t>BoxcutBO</t>
  </si>
  <si>
    <t>RasterBO</t>
  </si>
  <si>
    <t>649 delta calc + 1 rasterize??</t>
  </si>
  <si>
    <t>?? Bug in RasterBO or Exact?</t>
  </si>
  <si>
    <t>ClusterBoxcut</t>
  </si>
  <si>
    <t>TBD</t>
  </si>
  <si>
    <t>clusterStress</t>
  </si>
  <si>
    <t>&gt; 45min</t>
  </si>
  <si>
    <t>ditched for taking too long</t>
  </si>
  <si>
    <t>ExactBB</t>
  </si>
  <si>
    <t>repeat of run 21, updated Exact</t>
  </si>
  <si>
    <t>gist29</t>
  </si>
  <si>
    <t>using a gist index on features.geom</t>
  </si>
  <si>
    <t>gist30</t>
  </si>
  <si>
    <t>gist31</t>
  </si>
  <si>
    <t>gist32_deps128</t>
  </si>
  <si>
    <t>gist32_deps512</t>
  </si>
  <si>
    <t>gist32_eps128</t>
  </si>
  <si>
    <t>gist32_deps32</t>
  </si>
  <si>
    <t>ClusterBoxcutLateral</t>
  </si>
  <si>
    <t>gist33</t>
  </si>
  <si>
    <t>BoxcutIter</t>
  </si>
  <si>
    <t>gist34</t>
  </si>
  <si>
    <t>r230719_f20</t>
  </si>
  <si>
    <t>gist35</t>
  </si>
  <si>
    <t>gist36_deps128</t>
  </si>
  <si>
    <t>gist37_deps128</t>
  </si>
  <si>
    <t>ClusterExact</t>
  </si>
  <si>
    <t>gist38</t>
  </si>
  <si>
    <t>r230719_f50</t>
  </si>
  <si>
    <t>gist39</t>
  </si>
  <si>
    <t>gist40_deps128</t>
  </si>
  <si>
    <t>gist41_deps128</t>
  </si>
  <si>
    <t>Variation</t>
  </si>
  <si>
    <t>Description</t>
  </si>
  <si>
    <t>Abbreviation</t>
  </si>
  <si>
    <t>Meaning</t>
  </si>
  <si>
    <t>Boxcut</t>
  </si>
  <si>
    <t>BO</t>
  </si>
  <si>
    <t>AKA naive approach. Builds a bounding box around the union of existing and update set, evicts all vecor tiles in that area</t>
  </si>
  <si>
    <t>Bottom-Up Approach (starting from deepest zoom level)</t>
  </si>
  <si>
    <t>Raster</t>
  </si>
  <si>
    <t>Calculates change set as polygon point cloud (using ST_DumpPoints) by calculating the Difference between Union and Intersection of Existing and Patch data. Then finds the parenting vector tiles by rasterizing the polygon point cloud, by applying a greedy variant of the bresenham algorithm.</t>
  </si>
  <si>
    <t>TD</t>
  </si>
  <si>
    <t xml:space="preserve">Top-Down Approach </t>
  </si>
  <si>
    <t>Finds the exact change set by calculating the difference between Union and Intersection of Existing and Update Data, then finds the vector tiles the resulting polygon set intersects with. This approach is crunchy and is used only to calculate the exact number of MVTs that have to be evicted from cache after an update. This enables calculation of excess vector tiles generated by applying heuristics to other strategies</t>
  </si>
  <si>
    <t>BB</t>
  </si>
  <si>
    <t>Variant of Exact that only runs over vector tile space in bounding box of the change set</t>
  </si>
  <si>
    <t>Cluster</t>
  </si>
  <si>
    <t xml:space="preserve">Datasets consist of two files. One acts as existing data in database (denoted E), the other acts as the update set (denoted N) </t>
  </si>
  <si>
    <t>Datasets come with ndjson files for POST/PATCH and geojson for visualisation compatible with https://geojson.io/</t>
  </si>
  <si>
    <t>Dataset Name</t>
  </si>
  <si>
    <t>Type</t>
  </si>
  <si>
    <t>Reference</t>
  </si>
  <si>
    <t>Purpose</t>
  </si>
  <si>
    <t>simpleQuadrangles1</t>
  </si>
  <si>
    <t>Disjunct</t>
  </si>
  <si>
    <t>test/data/static/simpleQuadrangles1</t>
  </si>
  <si>
    <t>simple proof of concept to check if each strategy works as intended</t>
  </si>
  <si>
    <t xml:space="preserve">Overlapping </t>
  </si>
  <si>
    <t>test/data/static/africaL</t>
  </si>
  <si>
    <t>Simple L-Shaped polygon around africa. Patch set smoothens the area around the african north-west coast, POC for Exact Strategy</t>
  </si>
  <si>
    <t>Name</t>
  </si>
  <si>
    <t>CPU</t>
  </si>
  <si>
    <t>RAM</t>
  </si>
  <si>
    <t>Macbook Pro 2021</t>
  </si>
  <si>
    <t>16 GB</t>
  </si>
  <si>
    <t>ITER</t>
  </si>
  <si>
    <t>Boxcut variation that only drops the box around the Union of Existing and Update data.</t>
  </si>
  <si>
    <t>DEPS(128)</t>
  </si>
  <si>
    <t>deps means dynamic eps, Eps: Tuning parameter for ClusterDBSCAN. Dynamic: Geometric row that calculates the distance between polygons depending on the zoom level, starting from 128 on Z=1, then halving the distance with each deeper layer</t>
  </si>
  <si>
    <t>Lateral</t>
  </si>
  <si>
    <t xml:space="preserve">Variant that changes the way MultiPolygonal Changesets are disassemblied for ClusterDBSCAN input. </t>
  </si>
  <si>
    <t>BoxcuIter</t>
  </si>
  <si>
    <t>r230802_f50</t>
  </si>
  <si>
    <t>titanic</t>
  </si>
  <si>
    <t>56_deps32</t>
  </si>
  <si>
    <t>57_deps32</t>
  </si>
  <si>
    <t>58_deps32</t>
  </si>
  <si>
    <t>59_deps32</t>
  </si>
  <si>
    <t>Note on cluster performance based on dEPS value</t>
  </si>
  <si>
    <t>f100_ger</t>
  </si>
  <si>
    <t>51 Clusters</t>
  </si>
  <si>
    <t>58_deps256</t>
  </si>
  <si>
    <t>59_deps256</t>
  </si>
  <si>
    <t>31 Clusters</t>
  </si>
  <si>
    <t>62_deps256</t>
  </si>
  <si>
    <t>63_deps256</t>
  </si>
  <si>
    <t>62_deps32</t>
  </si>
  <si>
    <t>63_deps32</t>
  </si>
  <si>
    <t>46 Clusters</t>
  </si>
  <si>
    <t>62_deps2048</t>
  </si>
  <si>
    <t>63_deps2048</t>
  </si>
  <si>
    <t>20 Clusters</t>
  </si>
  <si>
    <t>63_deps8</t>
  </si>
  <si>
    <t>52 Clusters</t>
  </si>
  <si>
    <t>ic1</t>
  </si>
  <si>
    <t>ic2</t>
  </si>
  <si>
    <t>ic3</t>
  </si>
  <si>
    <t>ic4</t>
  </si>
  <si>
    <t>8 Clusters</t>
  </si>
  <si>
    <t>Global Reload Avg</t>
  </si>
  <si>
    <t>62_deps8</t>
  </si>
  <si>
    <t>63_deps1024</t>
  </si>
  <si>
    <t>70_deps8</t>
  </si>
  <si>
    <t>70_deps32</t>
  </si>
  <si>
    <t>70_deps256</t>
  </si>
  <si>
    <t>70_deps1024</t>
  </si>
  <si>
    <t>70_deps2048</t>
  </si>
  <si>
    <t>71_deps8</t>
  </si>
  <si>
    <t>71_deps32</t>
  </si>
  <si>
    <t>71_deps256</t>
  </si>
  <si>
    <t>71_deps1024</t>
  </si>
  <si>
    <t>71_deps2048</t>
  </si>
  <si>
    <t>6 Clusters</t>
  </si>
  <si>
    <t>2 Clusters</t>
  </si>
  <si>
    <t>test/data/static/clusterStress</t>
  </si>
  <si>
    <t>Display of cluster algorithm advantage</t>
  </si>
  <si>
    <t>test/data/static/titanic</t>
  </si>
  <si>
    <t>Performance comparison exact strategy in a worst case scenario of boxcut</t>
  </si>
  <si>
    <t>test/data/dynamic/RANDOM_f20</t>
  </si>
  <si>
    <t>20 randomly generated polygons around the globe</t>
  </si>
  <si>
    <t>test/data/dynamic/RANDOM_f100</t>
  </si>
  <si>
    <t>100 randomly generated polygons over germany</t>
  </si>
  <si>
    <t>M1 Pro</t>
  </si>
  <si>
    <t>OS</t>
  </si>
  <si>
    <t>macOS Ventura 13.4.1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</si>
</sst>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u/>
      <sz val="18"/>
      <color theme="1"/>
      <name val="Calibri"/>
      <family val="2"/>
      <scheme val="minor"/>
    </font>
    <font>
      <b/>
      <sz val="14"/>
      <color theme="1"/>
      <name val="Calibri"/>
      <family val="2"/>
      <scheme val="minor"/>
    </font>
    <font>
      <sz val="12"/>
      <color rgb="FF000000"/>
      <name val="Calibri"/>
      <family val="2"/>
      <scheme val="minor"/>
    </font>
    <font>
      <sz val="8"/>
      <name val="Calibri"/>
      <family val="2"/>
      <scheme val="minor"/>
    </font>
    <font>
      <sz val="12"/>
      <color theme="6"/>
      <name val="Calibri"/>
      <family val="2"/>
      <scheme val="minor"/>
    </font>
    <font>
      <sz val="12"/>
      <name val="Calibri"/>
      <family val="2"/>
      <scheme val="minor"/>
    </font>
    <font>
      <sz val="12"/>
      <color theme="2" tint="-9.9978637043366805E-2"/>
      <name val="Calibri"/>
      <family val="2"/>
      <scheme val="minor"/>
    </font>
    <font>
      <b/>
      <sz val="12"/>
      <color theme="2" tint="-9.9978637043366805E-2"/>
      <name val="Calibri"/>
      <family val="2"/>
      <scheme val="minor"/>
    </font>
    <font>
      <sz val="12"/>
      <color theme="4"/>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9" tint="0.59999389629810485"/>
        <bgColor indexed="64"/>
      </patternFill>
    </fill>
    <fill>
      <patternFill patternType="solid">
        <fgColor theme="7"/>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diagonal/>
    </border>
    <border>
      <left style="thin">
        <color auto="1"/>
      </left>
      <right style="thin">
        <color auto="1"/>
      </right>
      <top style="thin">
        <color auto="1"/>
      </top>
      <bottom style="thin">
        <color auto="1"/>
      </bottom>
      <diagonal/>
    </border>
    <border>
      <left/>
      <right/>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auto="1"/>
      </right>
      <top style="thin">
        <color auto="1"/>
      </top>
      <bottom style="thin">
        <color auto="1"/>
      </bottom>
      <diagonal/>
    </border>
    <border>
      <left/>
      <right style="thin">
        <color auto="1"/>
      </right>
      <top/>
      <bottom/>
      <diagonal/>
    </border>
    <border>
      <left style="thin">
        <color indexed="64"/>
      </left>
      <right/>
      <top/>
      <bottom style="thin">
        <color indexed="64"/>
      </bottom>
      <diagonal/>
    </border>
    <border>
      <left/>
      <right/>
      <top style="thin">
        <color indexed="64"/>
      </top>
      <bottom style="thin">
        <color indexed="64"/>
      </bottom>
      <diagonal/>
    </border>
    <border>
      <left/>
      <right style="thin">
        <color auto="1"/>
      </right>
      <top/>
      <bottom style="thin">
        <color indexed="64"/>
      </bottom>
      <diagonal/>
    </border>
  </borders>
  <cellStyleXfs count="1">
    <xf numFmtId="0" fontId="0" fillId="0" borderId="0"/>
  </cellStyleXfs>
  <cellXfs count="119">
    <xf numFmtId="0" fontId="0" fillId="0" borderId="0" xfId="0"/>
    <xf numFmtId="0" fontId="0" fillId="0" borderId="0" xfId="0" applyAlignment="1">
      <alignment wrapText="1"/>
    </xf>
    <xf numFmtId="0" fontId="1" fillId="0" borderId="0" xfId="0" applyFont="1"/>
    <xf numFmtId="0" fontId="2" fillId="0" borderId="0" xfId="0" applyFont="1"/>
    <xf numFmtId="0" fontId="2" fillId="0" borderId="0" xfId="0" applyFont="1" applyAlignment="1">
      <alignment wrapText="1"/>
    </xf>
    <xf numFmtId="0" fontId="3" fillId="0" borderId="0" xfId="0" applyFont="1"/>
    <xf numFmtId="14" fontId="0" fillId="0" borderId="0" xfId="0" applyNumberFormat="1"/>
    <xf numFmtId="3" fontId="0" fillId="2" borderId="2" xfId="0" applyNumberFormat="1" applyFill="1" applyBorder="1"/>
    <xf numFmtId="0" fontId="0" fillId="0" borderId="3" xfId="0" applyBorder="1"/>
    <xf numFmtId="14" fontId="0" fillId="0" borderId="3" xfId="0" applyNumberFormat="1" applyBorder="1"/>
    <xf numFmtId="0" fontId="0" fillId="0" borderId="1" xfId="0" applyBorder="1"/>
    <xf numFmtId="14" fontId="0" fillId="0" borderId="1" xfId="0" applyNumberFormat="1" applyBorder="1"/>
    <xf numFmtId="3" fontId="2" fillId="0" borderId="0" xfId="0" applyNumberFormat="1" applyFont="1"/>
    <xf numFmtId="3" fontId="0" fillId="0" borderId="0" xfId="0" applyNumberFormat="1"/>
    <xf numFmtId="3" fontId="0" fillId="0" borderId="3" xfId="0" applyNumberFormat="1" applyBorder="1"/>
    <xf numFmtId="3" fontId="0" fillId="0" borderId="1" xfId="0" applyNumberFormat="1" applyBorder="1"/>
    <xf numFmtId="2" fontId="2" fillId="0" borderId="0" xfId="0" applyNumberFormat="1" applyFont="1"/>
    <xf numFmtId="2" fontId="0" fillId="0" borderId="0" xfId="0" applyNumberFormat="1"/>
    <xf numFmtId="2" fontId="0" fillId="0" borderId="3" xfId="0" applyNumberFormat="1" applyBorder="1"/>
    <xf numFmtId="2" fontId="0" fillId="0" borderId="1" xfId="0" applyNumberFormat="1" applyBorder="1"/>
    <xf numFmtId="3" fontId="2" fillId="2" borderId="2" xfId="0" applyNumberFormat="1" applyFont="1" applyFill="1" applyBorder="1"/>
    <xf numFmtId="3" fontId="0" fillId="2" borderId="4" xfId="0" applyNumberFormat="1" applyFill="1" applyBorder="1"/>
    <xf numFmtId="3" fontId="0" fillId="2" borderId="5" xfId="0" applyNumberFormat="1" applyFill="1" applyBorder="1"/>
    <xf numFmtId="0" fontId="0" fillId="4" borderId="0" xfId="0" applyFill="1"/>
    <xf numFmtId="2" fontId="0" fillId="4" borderId="0" xfId="0" applyNumberFormat="1" applyFill="1"/>
    <xf numFmtId="3" fontId="0" fillId="4" borderId="2" xfId="0" applyNumberFormat="1" applyFill="1" applyBorder="1"/>
    <xf numFmtId="14" fontId="0" fillId="4" borderId="0" xfId="0" applyNumberFormat="1" applyFill="1"/>
    <xf numFmtId="3" fontId="0" fillId="4" borderId="0" xfId="0" applyNumberFormat="1" applyFill="1"/>
    <xf numFmtId="3" fontId="0" fillId="4" borderId="7" xfId="0" applyNumberFormat="1" applyFill="1" applyBorder="1"/>
    <xf numFmtId="3" fontId="0" fillId="0" borderId="7" xfId="0" applyNumberFormat="1" applyBorder="1"/>
    <xf numFmtId="3" fontId="0" fillId="0" borderId="8" xfId="0" applyNumberFormat="1" applyBorder="1"/>
    <xf numFmtId="3" fontId="2" fillId="3" borderId="0" xfId="0" applyNumberFormat="1" applyFont="1" applyFill="1"/>
    <xf numFmtId="3" fontId="0" fillId="3" borderId="0" xfId="0" applyNumberFormat="1" applyFill="1"/>
    <xf numFmtId="3" fontId="0" fillId="3" borderId="3" xfId="0" applyNumberFormat="1" applyFill="1" applyBorder="1"/>
    <xf numFmtId="3" fontId="1" fillId="3" borderId="1" xfId="0" applyNumberFormat="1" applyFont="1" applyFill="1" applyBorder="1"/>
    <xf numFmtId="3" fontId="1" fillId="4" borderId="0" xfId="0" applyNumberFormat="1" applyFont="1" applyFill="1"/>
    <xf numFmtId="3" fontId="0" fillId="3" borderId="1" xfId="0" applyNumberFormat="1" applyFill="1" applyBorder="1"/>
    <xf numFmtId="3" fontId="0" fillId="2" borderId="6" xfId="0" applyNumberFormat="1" applyFill="1" applyBorder="1"/>
    <xf numFmtId="3" fontId="0" fillId="4" borderId="4" xfId="0" applyNumberFormat="1" applyFill="1" applyBorder="1"/>
    <xf numFmtId="3" fontId="0" fillId="4" borderId="5" xfId="0" applyNumberFormat="1" applyFill="1" applyBorder="1"/>
    <xf numFmtId="3" fontId="0" fillId="2" borderId="0" xfId="0" applyNumberFormat="1" applyFill="1"/>
    <xf numFmtId="3" fontId="0" fillId="2" borderId="10" xfId="0" applyNumberFormat="1" applyFill="1" applyBorder="1"/>
    <xf numFmtId="0" fontId="6" fillId="0" borderId="1" xfId="0" applyFont="1" applyBorder="1"/>
    <xf numFmtId="14" fontId="6" fillId="0" borderId="1" xfId="0" applyNumberFormat="1" applyFont="1" applyBorder="1"/>
    <xf numFmtId="3" fontId="6" fillId="2" borderId="2" xfId="0" applyNumberFormat="1" applyFont="1" applyFill="1" applyBorder="1"/>
    <xf numFmtId="3" fontId="6" fillId="0" borderId="1" xfId="0" applyNumberFormat="1" applyFont="1" applyBorder="1"/>
    <xf numFmtId="2" fontId="6" fillId="0" borderId="1" xfId="0" applyNumberFormat="1" applyFont="1" applyBorder="1"/>
    <xf numFmtId="3" fontId="6" fillId="3" borderId="1" xfId="0" applyNumberFormat="1" applyFont="1" applyFill="1" applyBorder="1"/>
    <xf numFmtId="0" fontId="6" fillId="0" borderId="0" xfId="0" applyFont="1"/>
    <xf numFmtId="3" fontId="6" fillId="0" borderId="0" xfId="0" applyNumberFormat="1" applyFont="1"/>
    <xf numFmtId="2" fontId="6" fillId="0" borderId="0" xfId="0" applyNumberFormat="1" applyFont="1"/>
    <xf numFmtId="3" fontId="6" fillId="2" borderId="5" xfId="0" applyNumberFormat="1" applyFont="1" applyFill="1" applyBorder="1"/>
    <xf numFmtId="0" fontId="7" fillId="0" borderId="0" xfId="0" applyFont="1"/>
    <xf numFmtId="14" fontId="7" fillId="0" borderId="0" xfId="0" applyNumberFormat="1" applyFont="1"/>
    <xf numFmtId="0" fontId="7" fillId="0" borderId="3" xfId="0" applyFont="1" applyBorder="1"/>
    <xf numFmtId="14" fontId="7" fillId="0" borderId="3" xfId="0" applyNumberFormat="1" applyFont="1" applyBorder="1"/>
    <xf numFmtId="0" fontId="0" fillId="4" borderId="12" xfId="0" applyFill="1" applyBorder="1"/>
    <xf numFmtId="14" fontId="0" fillId="4" borderId="12" xfId="0" applyNumberFormat="1" applyFill="1" applyBorder="1"/>
    <xf numFmtId="3" fontId="0" fillId="4" borderId="12" xfId="0" applyNumberFormat="1" applyFill="1" applyBorder="1"/>
    <xf numFmtId="2" fontId="0" fillId="4" borderId="12" xfId="0" applyNumberFormat="1" applyFill="1" applyBorder="1"/>
    <xf numFmtId="3" fontId="0" fillId="4" borderId="6" xfId="0" applyNumberFormat="1" applyFill="1" applyBorder="1"/>
    <xf numFmtId="3" fontId="1" fillId="4" borderId="12" xfId="0" applyNumberFormat="1" applyFont="1" applyFill="1" applyBorder="1"/>
    <xf numFmtId="3" fontId="0" fillId="3" borderId="12" xfId="0" applyNumberFormat="1" applyFill="1" applyBorder="1"/>
    <xf numFmtId="3" fontId="0" fillId="2" borderId="9" xfId="0" applyNumberFormat="1" applyFill="1" applyBorder="1"/>
    <xf numFmtId="3" fontId="2" fillId="0" borderId="7" xfId="0" applyNumberFormat="1" applyFont="1" applyBorder="1"/>
    <xf numFmtId="3" fontId="0" fillId="0" borderId="11" xfId="0" applyNumberFormat="1" applyBorder="1"/>
    <xf numFmtId="3" fontId="6" fillId="0" borderId="8" xfId="0" applyNumberFormat="1" applyFont="1" applyBorder="1"/>
    <xf numFmtId="3" fontId="6" fillId="0" borderId="7" xfId="0" applyNumberFormat="1" applyFont="1" applyBorder="1"/>
    <xf numFmtId="0" fontId="8" fillId="0" borderId="0" xfId="0" applyFont="1"/>
    <xf numFmtId="14" fontId="8" fillId="0" borderId="0" xfId="0" applyNumberFormat="1" applyFont="1"/>
    <xf numFmtId="3" fontId="8" fillId="0" borderId="7" xfId="0" applyNumberFormat="1" applyFont="1" applyBorder="1"/>
    <xf numFmtId="3" fontId="8" fillId="0" borderId="0" xfId="0" applyNumberFormat="1" applyFont="1"/>
    <xf numFmtId="3" fontId="8" fillId="2" borderId="2" xfId="0" applyNumberFormat="1" applyFont="1" applyFill="1" applyBorder="1"/>
    <xf numFmtId="3" fontId="8" fillId="3" borderId="0" xfId="0" applyNumberFormat="1" applyFont="1" applyFill="1"/>
    <xf numFmtId="2" fontId="8" fillId="0" borderId="0" xfId="0" applyNumberFormat="1" applyFont="1"/>
    <xf numFmtId="0" fontId="8" fillId="0" borderId="3" xfId="0" applyFont="1" applyBorder="1"/>
    <xf numFmtId="14" fontId="8" fillId="0" borderId="3" xfId="0" applyNumberFormat="1" applyFont="1" applyBorder="1"/>
    <xf numFmtId="3" fontId="8" fillId="0" borderId="11" xfId="0" applyNumberFormat="1" applyFont="1" applyBorder="1"/>
    <xf numFmtId="3" fontId="8" fillId="0" borderId="3" xfId="0" applyNumberFormat="1" applyFont="1" applyBorder="1"/>
    <xf numFmtId="3" fontId="8" fillId="3" borderId="3" xfId="0" applyNumberFormat="1" applyFont="1" applyFill="1" applyBorder="1"/>
    <xf numFmtId="2" fontId="8" fillId="0" borderId="3" xfId="0" applyNumberFormat="1" applyFont="1" applyBorder="1"/>
    <xf numFmtId="3" fontId="8" fillId="2" borderId="4" xfId="0" applyNumberFormat="1" applyFont="1" applyFill="1" applyBorder="1"/>
    <xf numFmtId="3" fontId="9" fillId="3" borderId="0" xfId="0" applyNumberFormat="1" applyFont="1" applyFill="1"/>
    <xf numFmtId="3" fontId="8" fillId="2" borderId="5" xfId="0" applyNumberFormat="1" applyFont="1" applyFill="1" applyBorder="1"/>
    <xf numFmtId="0" fontId="0" fillId="5" borderId="1" xfId="0" applyFill="1" applyBorder="1"/>
    <xf numFmtId="14" fontId="0" fillId="5" borderId="1" xfId="0" applyNumberFormat="1" applyFill="1" applyBorder="1"/>
    <xf numFmtId="3" fontId="0" fillId="5" borderId="8" xfId="0" applyNumberFormat="1" applyFill="1" applyBorder="1"/>
    <xf numFmtId="3" fontId="0" fillId="5" borderId="1" xfId="0" applyNumberFormat="1" applyFill="1" applyBorder="1"/>
    <xf numFmtId="2" fontId="0" fillId="5" borderId="1" xfId="0" applyNumberFormat="1" applyFill="1" applyBorder="1"/>
    <xf numFmtId="0" fontId="0" fillId="5" borderId="0" xfId="0" applyFill="1"/>
    <xf numFmtId="3" fontId="0" fillId="5" borderId="7" xfId="0" applyNumberFormat="1" applyFill="1" applyBorder="1"/>
    <xf numFmtId="3" fontId="0" fillId="5" borderId="0" xfId="0" applyNumberFormat="1" applyFill="1"/>
    <xf numFmtId="2" fontId="0" fillId="5" borderId="0" xfId="0" applyNumberFormat="1" applyFill="1"/>
    <xf numFmtId="3" fontId="0" fillId="6" borderId="2" xfId="0" applyNumberFormat="1" applyFill="1" applyBorder="1"/>
    <xf numFmtId="3" fontId="0" fillId="6" borderId="5" xfId="0" applyNumberFormat="1" applyFill="1" applyBorder="1"/>
    <xf numFmtId="3" fontId="0" fillId="7" borderId="1" xfId="0" applyNumberFormat="1" applyFill="1" applyBorder="1"/>
    <xf numFmtId="0" fontId="8" fillId="0" borderId="1" xfId="0" applyFont="1" applyBorder="1"/>
    <xf numFmtId="14" fontId="8" fillId="0" borderId="1" xfId="0" applyNumberFormat="1" applyFont="1" applyBorder="1"/>
    <xf numFmtId="3" fontId="8" fillId="0" borderId="8" xfId="0" applyNumberFormat="1" applyFont="1" applyBorder="1"/>
    <xf numFmtId="3" fontId="8" fillId="0" borderId="1" xfId="0" applyNumberFormat="1" applyFont="1" applyBorder="1"/>
    <xf numFmtId="3" fontId="8" fillId="3" borderId="1" xfId="0" applyNumberFormat="1" applyFont="1" applyFill="1" applyBorder="1"/>
    <xf numFmtId="2" fontId="8" fillId="0" borderId="1" xfId="0" applyNumberFormat="1" applyFont="1" applyBorder="1"/>
    <xf numFmtId="14" fontId="0" fillId="0" borderId="12" xfId="0" applyNumberFormat="1" applyBorder="1"/>
    <xf numFmtId="0" fontId="0" fillId="0" borderId="12" xfId="0" applyBorder="1"/>
    <xf numFmtId="0" fontId="4" fillId="0" borderId="0" xfId="0" applyFont="1"/>
    <xf numFmtId="0" fontId="4" fillId="0" borderId="3" xfId="0" applyFont="1" applyBorder="1"/>
    <xf numFmtId="16" fontId="0" fillId="0" borderId="0" xfId="0" applyNumberFormat="1"/>
    <xf numFmtId="16" fontId="4" fillId="0" borderId="0" xfId="0" applyNumberFormat="1" applyFont="1"/>
    <xf numFmtId="16" fontId="0" fillId="0" borderId="3" xfId="0" applyNumberFormat="1" applyBorder="1"/>
    <xf numFmtId="3" fontId="0" fillId="0" borderId="13" xfId="0" applyNumberFormat="1" applyBorder="1"/>
    <xf numFmtId="0" fontId="10" fillId="0" borderId="0" xfId="0" applyFont="1"/>
    <xf numFmtId="14" fontId="10" fillId="0" borderId="1" xfId="0" applyNumberFormat="1" applyFont="1" applyBorder="1"/>
    <xf numFmtId="0" fontId="10" fillId="0" borderId="1" xfId="0" applyFont="1" applyBorder="1"/>
    <xf numFmtId="3" fontId="10" fillId="0" borderId="7" xfId="0" applyNumberFormat="1" applyFont="1" applyBorder="1"/>
    <xf numFmtId="3" fontId="10" fillId="0" borderId="0" xfId="0" applyNumberFormat="1" applyFont="1"/>
    <xf numFmtId="3" fontId="10" fillId="2" borderId="2" xfId="0" applyNumberFormat="1" applyFont="1" applyFill="1" applyBorder="1"/>
    <xf numFmtId="3" fontId="10" fillId="3" borderId="1" xfId="0" applyNumberFormat="1" applyFont="1" applyFill="1" applyBorder="1"/>
    <xf numFmtId="2" fontId="10" fillId="0" borderId="0" xfId="0" applyNumberFormat="1" applyFont="1"/>
    <xf numFmtId="3" fontId="10" fillId="2" borderId="5"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505B4-78E6-D44B-9C0A-BEB3B40C25F9}">
  <dimension ref="A1:B11"/>
  <sheetViews>
    <sheetView workbookViewId="0">
      <selection activeCell="B6" sqref="B6"/>
    </sheetView>
  </sheetViews>
  <sheetFormatPr baseColWidth="10" defaultColWidth="11" defaultRowHeight="16" x14ac:dyDescent="0.2"/>
  <cols>
    <col min="1" max="1" width="22.6640625" customWidth="1"/>
    <col min="2" max="2" width="58.83203125" customWidth="1"/>
  </cols>
  <sheetData>
    <row r="1" spans="1:2" x14ac:dyDescent="0.2">
      <c r="A1" t="s">
        <v>0</v>
      </c>
    </row>
    <row r="2" spans="1:2" x14ac:dyDescent="0.2">
      <c r="A2" s="2" t="s">
        <v>1</v>
      </c>
      <c r="B2" s="2" t="s">
        <v>2</v>
      </c>
    </row>
    <row r="3" spans="1:2" x14ac:dyDescent="0.2">
      <c r="A3" s="2" t="s">
        <v>3</v>
      </c>
      <c r="B3" t="s">
        <v>4</v>
      </c>
    </row>
    <row r="4" spans="1:2" x14ac:dyDescent="0.2">
      <c r="A4" s="2" t="s">
        <v>5</v>
      </c>
      <c r="B4" t="s">
        <v>6</v>
      </c>
    </row>
    <row r="5" spans="1:2" x14ac:dyDescent="0.2">
      <c r="A5" s="2" t="s">
        <v>7</v>
      </c>
      <c r="B5" t="s">
        <v>8</v>
      </c>
    </row>
    <row r="6" spans="1:2" x14ac:dyDescent="0.2">
      <c r="A6" s="2" t="s">
        <v>9</v>
      </c>
      <c r="B6" t="s">
        <v>10</v>
      </c>
    </row>
    <row r="7" spans="1:2" x14ac:dyDescent="0.2">
      <c r="A7" s="2" t="s">
        <v>11</v>
      </c>
      <c r="B7" t="s">
        <v>12</v>
      </c>
    </row>
    <row r="8" spans="1:2" x14ac:dyDescent="0.2">
      <c r="A8" s="2" t="s">
        <v>13</v>
      </c>
      <c r="B8" t="s">
        <v>14</v>
      </c>
    </row>
    <row r="9" spans="1:2" x14ac:dyDescent="0.2">
      <c r="A9" s="2" t="s">
        <v>15</v>
      </c>
      <c r="B9" t="s">
        <v>16</v>
      </c>
    </row>
    <row r="10" spans="1:2" x14ac:dyDescent="0.2">
      <c r="A10" s="2" t="s">
        <v>17</v>
      </c>
      <c r="B10" t="s">
        <v>18</v>
      </c>
    </row>
    <row r="11" spans="1:2" ht="68" x14ac:dyDescent="0.2">
      <c r="A11" s="2" t="s">
        <v>19</v>
      </c>
      <c r="B11" s="1" t="s">
        <v>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5A4D8-1A62-824A-B4F3-F50DF2487038}">
  <dimension ref="A1:S103"/>
  <sheetViews>
    <sheetView topLeftCell="A44" zoomScale="99" workbookViewId="0">
      <selection activeCell="D69" sqref="D69"/>
    </sheetView>
  </sheetViews>
  <sheetFormatPr baseColWidth="10" defaultColWidth="11" defaultRowHeight="16" x14ac:dyDescent="0.2"/>
  <cols>
    <col min="1" max="1" width="13.33203125" customWidth="1"/>
    <col min="2" max="2" width="12.1640625" customWidth="1"/>
    <col min="3" max="3" width="20.83203125" customWidth="1"/>
    <col min="4" max="4" width="11.83203125" customWidth="1"/>
    <col min="5" max="5" width="14.1640625" customWidth="1"/>
    <col min="6" max="6" width="16.6640625" hidden="1" customWidth="1"/>
    <col min="7" max="7" width="23.83203125" style="29" customWidth="1"/>
    <col min="8" max="8" width="16" style="13" customWidth="1"/>
    <col min="9" max="9" width="21.6640625" style="13" customWidth="1"/>
    <col min="10" max="10" width="18" style="7" customWidth="1"/>
    <col min="11" max="11" width="24.5" style="7" customWidth="1"/>
    <col min="12" max="12" width="20.1640625" style="13" customWidth="1"/>
    <col min="13" max="13" width="20.1640625" style="32" customWidth="1"/>
    <col min="14" max="14" width="21.1640625" customWidth="1"/>
    <col min="17" max="17" width="21.6640625" style="17" customWidth="1"/>
  </cols>
  <sheetData>
    <row r="1" spans="1:19" ht="24" x14ac:dyDescent="0.3">
      <c r="A1" s="3" t="str">
        <f>Description!A3</f>
        <v>runId</v>
      </c>
      <c r="B1" s="3" t="str">
        <f>Description!A4</f>
        <v>Date</v>
      </c>
      <c r="C1" s="3" t="str">
        <f>Description!A5</f>
        <v>Strategy</v>
      </c>
      <c r="D1" s="3" t="str">
        <f>Description!A6</f>
        <v>Dataset</v>
      </c>
      <c r="E1" s="3" t="str">
        <f>Description!A7</f>
        <v>Max Zoom</v>
      </c>
      <c r="F1" s="3" t="str">
        <f>Description!A8</f>
        <v>Eviction MS</v>
      </c>
      <c r="G1" s="64" t="str">
        <f>Description!A10</f>
        <v xml:space="preserve">Total Vector Tiles </v>
      </c>
      <c r="H1" s="12" t="s">
        <v>21</v>
      </c>
      <c r="I1" s="12" t="str">
        <f>Description!A11</f>
        <v>MVT Overhead</v>
      </c>
      <c r="J1" s="20" t="str">
        <f>Description!A9</f>
        <v>MVT Calc MS</v>
      </c>
      <c r="K1" s="20" t="s">
        <v>23</v>
      </c>
      <c r="L1" s="12" t="s">
        <v>24</v>
      </c>
      <c r="M1" s="31" t="s">
        <v>25</v>
      </c>
      <c r="N1" s="3" t="s">
        <v>26</v>
      </c>
      <c r="O1" t="s">
        <v>130</v>
      </c>
      <c r="Q1" s="16" t="s">
        <v>22</v>
      </c>
      <c r="R1" t="s">
        <v>130</v>
      </c>
      <c r="S1">
        <f>GEOMEAN(Q26:Q84)</f>
        <v>10.999764103706998</v>
      </c>
    </row>
    <row r="2" spans="1:19" s="68" customFormat="1" x14ac:dyDescent="0.2">
      <c r="A2" s="68">
        <v>1</v>
      </c>
      <c r="B2" s="69">
        <v>45077.541666666664</v>
      </c>
      <c r="C2" s="68" t="s">
        <v>27</v>
      </c>
      <c r="D2" s="68" t="s">
        <v>28</v>
      </c>
      <c r="E2" s="68">
        <v>3</v>
      </c>
      <c r="F2" s="68">
        <v>0</v>
      </c>
      <c r="G2" s="70">
        <v>4</v>
      </c>
      <c r="H2" s="71"/>
      <c r="I2" s="71">
        <v>0</v>
      </c>
      <c r="J2" s="72">
        <v>139</v>
      </c>
      <c r="K2" s="72"/>
      <c r="L2" s="71"/>
      <c r="M2" s="73">
        <f t="shared" ref="M2:M33" si="0">J2+K2</f>
        <v>139</v>
      </c>
      <c r="O2" s="68" t="e" cm="1">
        <f t="array" ref="O2">Geom</f>
        <v>#NAME?</v>
      </c>
      <c r="P2" s="68" t="e">
        <f>GEOMEAN(K25:K82)</f>
        <v>#NAME?</v>
      </c>
      <c r="Q2" s="74"/>
    </row>
    <row r="3" spans="1:19" s="68" customFormat="1" x14ac:dyDescent="0.2">
      <c r="A3" s="68">
        <v>2</v>
      </c>
      <c r="B3" s="69">
        <v>45077</v>
      </c>
      <c r="C3" s="68" t="s">
        <v>29</v>
      </c>
      <c r="D3" s="68" t="s">
        <v>28</v>
      </c>
      <c r="E3" s="68">
        <v>3</v>
      </c>
      <c r="F3" s="68">
        <v>0</v>
      </c>
      <c r="G3" s="70">
        <v>6</v>
      </c>
      <c r="H3" s="71"/>
      <c r="I3" s="71">
        <v>2</v>
      </c>
      <c r="J3" s="72">
        <v>70</v>
      </c>
      <c r="K3" s="72"/>
      <c r="L3" s="71"/>
      <c r="M3" s="73">
        <f t="shared" si="0"/>
        <v>70</v>
      </c>
      <c r="O3" s="68">
        <f>GEOMEAN(Q26:Q83)</f>
        <v>10.999764103706998</v>
      </c>
      <c r="Q3" s="74"/>
    </row>
    <row r="4" spans="1:19" s="68" customFormat="1" x14ac:dyDescent="0.2">
      <c r="A4" s="68">
        <v>3</v>
      </c>
      <c r="B4" s="69">
        <v>45077</v>
      </c>
      <c r="C4" s="68" t="s">
        <v>27</v>
      </c>
      <c r="D4" s="68" t="s">
        <v>28</v>
      </c>
      <c r="E4" s="68">
        <v>7</v>
      </c>
      <c r="F4" s="68">
        <v>1</v>
      </c>
      <c r="G4" s="70">
        <v>115</v>
      </c>
      <c r="H4" s="71"/>
      <c r="I4" s="71">
        <v>0</v>
      </c>
      <c r="J4" s="72">
        <v>20449</v>
      </c>
      <c r="K4" s="72"/>
      <c r="L4" s="71"/>
      <c r="M4" s="73">
        <f t="shared" si="0"/>
        <v>20449</v>
      </c>
      <c r="Q4" s="74"/>
    </row>
    <row r="5" spans="1:19" s="68" customFormat="1" x14ac:dyDescent="0.2">
      <c r="A5" s="68">
        <v>4</v>
      </c>
      <c r="B5" s="69">
        <v>45077</v>
      </c>
      <c r="C5" s="68" t="s">
        <v>29</v>
      </c>
      <c r="D5" s="68" t="s">
        <v>28</v>
      </c>
      <c r="E5" s="68">
        <v>7</v>
      </c>
      <c r="F5" s="68">
        <v>4</v>
      </c>
      <c r="G5" s="70">
        <v>870</v>
      </c>
      <c r="H5" s="71">
        <v>265</v>
      </c>
      <c r="I5" s="71">
        <f>G5-G4</f>
        <v>755</v>
      </c>
      <c r="J5" s="72">
        <v>6199</v>
      </c>
      <c r="K5" s="72"/>
      <c r="L5" s="71"/>
      <c r="M5" s="73">
        <f t="shared" si="0"/>
        <v>6199</v>
      </c>
      <c r="Q5" s="74"/>
    </row>
    <row r="6" spans="1:19" s="68" customFormat="1" x14ac:dyDescent="0.2">
      <c r="A6" s="68">
        <v>5</v>
      </c>
      <c r="B6" s="69">
        <v>45077</v>
      </c>
      <c r="C6" s="68" t="s">
        <v>30</v>
      </c>
      <c r="D6" s="68" t="s">
        <v>28</v>
      </c>
      <c r="E6" s="68">
        <v>7</v>
      </c>
      <c r="G6" s="70">
        <v>102</v>
      </c>
      <c r="H6" s="71"/>
      <c r="I6" s="71"/>
      <c r="J6" s="72" t="s">
        <v>31</v>
      </c>
      <c r="K6" s="72"/>
      <c r="L6" s="71"/>
      <c r="M6" s="73" t="e">
        <f t="shared" si="0"/>
        <v>#VALUE!</v>
      </c>
      <c r="N6" s="68" t="s">
        <v>32</v>
      </c>
      <c r="Q6" s="74"/>
    </row>
    <row r="7" spans="1:19" s="68" customFormat="1" x14ac:dyDescent="0.2">
      <c r="A7" s="68">
        <v>6</v>
      </c>
      <c r="B7" s="69">
        <v>45096</v>
      </c>
      <c r="C7" s="68" t="s">
        <v>33</v>
      </c>
      <c r="D7" s="68" t="s">
        <v>28</v>
      </c>
      <c r="E7" s="68">
        <v>7</v>
      </c>
      <c r="F7" s="68">
        <v>5</v>
      </c>
      <c r="G7" s="70">
        <v>870</v>
      </c>
      <c r="H7" s="71">
        <v>265</v>
      </c>
      <c r="I7" s="71">
        <v>755</v>
      </c>
      <c r="J7" s="72">
        <v>359</v>
      </c>
      <c r="K7" s="72"/>
      <c r="L7" s="71"/>
      <c r="M7" s="73">
        <f t="shared" si="0"/>
        <v>359</v>
      </c>
      <c r="Q7" s="74"/>
    </row>
    <row r="8" spans="1:19" s="68" customFormat="1" x14ac:dyDescent="0.2">
      <c r="A8" s="68">
        <v>7</v>
      </c>
      <c r="B8" s="69">
        <v>45098</v>
      </c>
      <c r="C8" s="68" t="s">
        <v>33</v>
      </c>
      <c r="D8" s="68" t="s">
        <v>28</v>
      </c>
      <c r="E8" s="68">
        <v>7</v>
      </c>
      <c r="F8" s="68">
        <v>2</v>
      </c>
      <c r="G8" s="70">
        <v>870</v>
      </c>
      <c r="H8" s="71">
        <v>265</v>
      </c>
      <c r="I8" s="71">
        <v>755</v>
      </c>
      <c r="J8" s="72">
        <v>4169</v>
      </c>
      <c r="K8" s="72">
        <v>6442</v>
      </c>
      <c r="L8" s="71"/>
      <c r="M8" s="73">
        <f t="shared" si="0"/>
        <v>10611</v>
      </c>
      <c r="Q8" s="74"/>
    </row>
    <row r="9" spans="1:19" s="68" customFormat="1" x14ac:dyDescent="0.2">
      <c r="A9" s="68">
        <v>8</v>
      </c>
      <c r="B9" s="69">
        <v>45098</v>
      </c>
      <c r="C9" s="68" t="s">
        <v>27</v>
      </c>
      <c r="D9" s="68" t="s">
        <v>28</v>
      </c>
      <c r="E9" s="68">
        <v>7</v>
      </c>
      <c r="F9" s="68">
        <v>1</v>
      </c>
      <c r="G9" s="70">
        <v>115</v>
      </c>
      <c r="H9" s="71">
        <v>63</v>
      </c>
      <c r="I9" s="71">
        <v>0</v>
      </c>
      <c r="J9" s="72">
        <v>20835</v>
      </c>
      <c r="K9" s="72">
        <v>1009</v>
      </c>
      <c r="L9" s="71"/>
      <c r="M9" s="73">
        <f t="shared" si="0"/>
        <v>21844</v>
      </c>
      <c r="Q9" s="74"/>
    </row>
    <row r="10" spans="1:19" s="68" customFormat="1" x14ac:dyDescent="0.2">
      <c r="A10" s="68">
        <v>9</v>
      </c>
      <c r="B10" s="69">
        <v>45098</v>
      </c>
      <c r="C10" s="68" t="s">
        <v>29</v>
      </c>
      <c r="D10" s="68" t="s">
        <v>28</v>
      </c>
      <c r="E10" s="68">
        <v>7</v>
      </c>
      <c r="F10" s="68">
        <v>0</v>
      </c>
      <c r="G10" s="70">
        <v>870</v>
      </c>
      <c r="H10" s="71">
        <v>265</v>
      </c>
      <c r="I10" s="71">
        <v>755</v>
      </c>
      <c r="J10" s="72">
        <v>6516</v>
      </c>
      <c r="K10" s="72">
        <v>7271</v>
      </c>
      <c r="L10" s="71"/>
      <c r="M10" s="73">
        <f t="shared" si="0"/>
        <v>13787</v>
      </c>
      <c r="Q10" s="74"/>
    </row>
    <row r="11" spans="1:19" s="75" customFormat="1" x14ac:dyDescent="0.2">
      <c r="A11" s="75">
        <v>10</v>
      </c>
      <c r="B11" s="76">
        <v>45103</v>
      </c>
      <c r="C11" s="75" t="s">
        <v>33</v>
      </c>
      <c r="D11" s="75" t="s">
        <v>28</v>
      </c>
      <c r="E11" s="75">
        <v>7</v>
      </c>
      <c r="G11" s="77">
        <v>870</v>
      </c>
      <c r="H11" s="78">
        <v>265</v>
      </c>
      <c r="I11" s="78">
        <v>755</v>
      </c>
      <c r="J11" s="72">
        <v>4140</v>
      </c>
      <c r="K11" s="72"/>
      <c r="L11" s="78"/>
      <c r="M11" s="79">
        <f t="shared" si="0"/>
        <v>4140</v>
      </c>
      <c r="Q11" s="80"/>
    </row>
    <row r="12" spans="1:19" s="68" customFormat="1" x14ac:dyDescent="0.2">
      <c r="A12" s="68">
        <v>11</v>
      </c>
      <c r="B12" s="69">
        <v>45103</v>
      </c>
      <c r="C12" s="68" t="s">
        <v>33</v>
      </c>
      <c r="D12" s="68" t="s">
        <v>28</v>
      </c>
      <c r="E12" s="68">
        <v>10</v>
      </c>
      <c r="F12" s="68">
        <v>30</v>
      </c>
      <c r="G12" s="70">
        <v>52392</v>
      </c>
      <c r="H12" s="71">
        <v>14161</v>
      </c>
      <c r="I12" s="71">
        <f>G12-G13</f>
        <v>48034</v>
      </c>
      <c r="J12" s="81">
        <v>4051</v>
      </c>
      <c r="K12" s="81">
        <v>328014</v>
      </c>
      <c r="L12" s="71"/>
      <c r="M12" s="73">
        <f t="shared" si="0"/>
        <v>332065</v>
      </c>
      <c r="Q12" s="74"/>
    </row>
    <row r="13" spans="1:19" s="68" customFormat="1" x14ac:dyDescent="0.2">
      <c r="A13" s="68">
        <v>12</v>
      </c>
      <c r="B13" s="69">
        <v>45103</v>
      </c>
      <c r="C13" s="68" t="s">
        <v>27</v>
      </c>
      <c r="D13" s="68" t="s">
        <v>28</v>
      </c>
      <c r="E13" s="68">
        <v>10</v>
      </c>
      <c r="F13" s="68">
        <v>24</v>
      </c>
      <c r="G13" s="70">
        <v>4358</v>
      </c>
      <c r="H13" s="71">
        <v>1341</v>
      </c>
      <c r="I13" s="71">
        <v>0</v>
      </c>
      <c r="J13" s="72">
        <v>1109198</v>
      </c>
      <c r="K13" s="72">
        <v>28430</v>
      </c>
      <c r="L13" s="71"/>
      <c r="M13" s="73">
        <f t="shared" si="0"/>
        <v>1137628</v>
      </c>
      <c r="Q13" s="74"/>
    </row>
    <row r="14" spans="1:19" s="75" customFormat="1" x14ac:dyDescent="0.2">
      <c r="A14" s="75">
        <v>13</v>
      </c>
      <c r="B14" s="76">
        <v>45103</v>
      </c>
      <c r="C14" s="75" t="s">
        <v>29</v>
      </c>
      <c r="D14" s="75" t="s">
        <v>28</v>
      </c>
      <c r="E14" s="75">
        <v>10</v>
      </c>
      <c r="F14" s="75">
        <v>64</v>
      </c>
      <c r="G14" s="77">
        <v>52392</v>
      </c>
      <c r="H14" s="78">
        <v>14161</v>
      </c>
      <c r="I14" s="78">
        <f>G14-G13</f>
        <v>48034</v>
      </c>
      <c r="J14" s="72">
        <v>253809</v>
      </c>
      <c r="K14" s="72">
        <v>363094</v>
      </c>
      <c r="L14" s="78"/>
      <c r="M14" s="79">
        <f t="shared" si="0"/>
        <v>616903</v>
      </c>
      <c r="Q14" s="80"/>
    </row>
    <row r="15" spans="1:19" s="68" customFormat="1" x14ac:dyDescent="0.2">
      <c r="A15" s="68">
        <v>14</v>
      </c>
      <c r="B15" s="69">
        <v>45103</v>
      </c>
      <c r="C15" s="68" t="s">
        <v>33</v>
      </c>
      <c r="D15" s="68" t="s">
        <v>28</v>
      </c>
      <c r="E15" s="68">
        <v>12</v>
      </c>
      <c r="F15" s="68" t="s">
        <v>34</v>
      </c>
      <c r="G15" s="70"/>
      <c r="H15" s="71"/>
      <c r="I15" s="71"/>
      <c r="J15" s="81"/>
      <c r="K15" s="81"/>
      <c r="L15" s="71"/>
      <c r="M15" s="73">
        <f t="shared" si="0"/>
        <v>0</v>
      </c>
      <c r="Q15" s="74"/>
    </row>
    <row r="16" spans="1:19" s="68" customFormat="1" x14ac:dyDescent="0.2">
      <c r="A16" s="68">
        <v>15</v>
      </c>
      <c r="B16" s="69">
        <v>45103</v>
      </c>
      <c r="C16" s="68" t="s">
        <v>27</v>
      </c>
      <c r="D16" s="68" t="s">
        <v>28</v>
      </c>
      <c r="E16" s="68">
        <v>12</v>
      </c>
      <c r="F16" s="68" t="s">
        <v>34</v>
      </c>
      <c r="G16" s="70"/>
      <c r="H16" s="71"/>
      <c r="I16" s="71"/>
      <c r="J16" s="72"/>
      <c r="K16" s="72"/>
      <c r="L16" s="71"/>
      <c r="M16" s="73">
        <f t="shared" si="0"/>
        <v>0</v>
      </c>
      <c r="Q16" s="74"/>
    </row>
    <row r="17" spans="1:19" s="75" customFormat="1" x14ac:dyDescent="0.2">
      <c r="A17" s="75">
        <v>16</v>
      </c>
      <c r="B17" s="76">
        <v>45103</v>
      </c>
      <c r="C17" s="75" t="s">
        <v>29</v>
      </c>
      <c r="D17" s="75" t="s">
        <v>28</v>
      </c>
      <c r="E17" s="75">
        <v>12</v>
      </c>
      <c r="F17" s="75" t="s">
        <v>34</v>
      </c>
      <c r="G17" s="77"/>
      <c r="H17" s="78"/>
      <c r="I17" s="78"/>
      <c r="J17" s="72"/>
      <c r="K17" s="72"/>
      <c r="L17" s="78"/>
      <c r="M17" s="79">
        <f t="shared" si="0"/>
        <v>0</v>
      </c>
      <c r="Q17" s="80"/>
    </row>
    <row r="18" spans="1:19" s="68" customFormat="1" x14ac:dyDescent="0.2">
      <c r="A18" s="68">
        <v>17</v>
      </c>
      <c r="B18" s="69">
        <v>45103</v>
      </c>
      <c r="C18" s="68" t="s">
        <v>33</v>
      </c>
      <c r="D18" s="68" t="s">
        <v>35</v>
      </c>
      <c r="E18" s="68">
        <v>7</v>
      </c>
      <c r="F18" s="68">
        <v>62</v>
      </c>
      <c r="G18" s="70">
        <v>71</v>
      </c>
      <c r="H18" s="71">
        <v>31</v>
      </c>
      <c r="I18" s="71">
        <f>71-49</f>
        <v>22</v>
      </c>
      <c r="J18" s="81">
        <v>4216</v>
      </c>
      <c r="K18" s="72">
        <f t="shared" ref="K18:K25" si="1">Q18*(G18+H18)</f>
        <v>0</v>
      </c>
      <c r="L18" s="71"/>
      <c r="M18" s="73">
        <f t="shared" si="0"/>
        <v>4216</v>
      </c>
      <c r="Q18" s="74"/>
    </row>
    <row r="19" spans="1:19" s="68" customFormat="1" x14ac:dyDescent="0.2">
      <c r="A19" s="68">
        <v>18</v>
      </c>
      <c r="B19" s="69">
        <v>45103</v>
      </c>
      <c r="C19" s="68" t="s">
        <v>27</v>
      </c>
      <c r="D19" s="68" t="s">
        <v>35</v>
      </c>
      <c r="E19" s="68">
        <v>7</v>
      </c>
      <c r="F19" s="68">
        <v>1</v>
      </c>
      <c r="G19" s="70">
        <v>49</v>
      </c>
      <c r="H19" s="71"/>
      <c r="I19" s="71">
        <v>0</v>
      </c>
      <c r="J19" s="72">
        <v>184734</v>
      </c>
      <c r="K19" s="72">
        <f t="shared" si="1"/>
        <v>0</v>
      </c>
      <c r="L19" s="71"/>
      <c r="M19" s="73">
        <f t="shared" si="0"/>
        <v>184734</v>
      </c>
      <c r="Q19" s="74"/>
    </row>
    <row r="20" spans="1:19" s="75" customFormat="1" x14ac:dyDescent="0.2">
      <c r="A20" s="75">
        <v>19</v>
      </c>
      <c r="B20" s="76">
        <v>45103</v>
      </c>
      <c r="C20" s="75" t="s">
        <v>29</v>
      </c>
      <c r="D20" s="75" t="s">
        <v>35</v>
      </c>
      <c r="E20" s="75">
        <v>7</v>
      </c>
      <c r="F20" s="75">
        <v>3</v>
      </c>
      <c r="G20" s="77">
        <v>1900</v>
      </c>
      <c r="H20" s="78">
        <v>562</v>
      </c>
      <c r="I20" s="78">
        <f>1900-49</f>
        <v>1851</v>
      </c>
      <c r="J20" s="72">
        <v>6021</v>
      </c>
      <c r="K20" s="72">
        <f t="shared" si="1"/>
        <v>0</v>
      </c>
      <c r="L20" s="78"/>
      <c r="M20" s="79">
        <f t="shared" si="0"/>
        <v>6021</v>
      </c>
      <c r="Q20" s="80"/>
    </row>
    <row r="21" spans="1:19" s="68" customFormat="1" x14ac:dyDescent="0.2">
      <c r="A21" s="68">
        <v>20</v>
      </c>
      <c r="B21" s="69">
        <v>45103</v>
      </c>
      <c r="C21" s="68" t="s">
        <v>33</v>
      </c>
      <c r="D21" s="68" t="s">
        <v>35</v>
      </c>
      <c r="E21" s="68">
        <v>10</v>
      </c>
      <c r="G21" s="70"/>
      <c r="H21" s="71"/>
      <c r="I21" s="71"/>
      <c r="J21" s="81"/>
      <c r="K21" s="72">
        <f t="shared" si="1"/>
        <v>0</v>
      </c>
      <c r="L21" s="71"/>
      <c r="M21" s="73">
        <f t="shared" si="0"/>
        <v>0</v>
      </c>
      <c r="Q21" s="74"/>
    </row>
    <row r="22" spans="1:19" s="68" customFormat="1" x14ac:dyDescent="0.2">
      <c r="A22" s="68">
        <v>21</v>
      </c>
      <c r="B22" s="69">
        <v>45103</v>
      </c>
      <c r="C22" s="68" t="s">
        <v>27</v>
      </c>
      <c r="D22" s="68" t="s">
        <v>35</v>
      </c>
      <c r="E22" s="68">
        <v>10</v>
      </c>
      <c r="G22" s="70"/>
      <c r="H22" s="71"/>
      <c r="I22" s="71"/>
      <c r="J22" s="72" t="s">
        <v>36</v>
      </c>
      <c r="K22" s="72">
        <f t="shared" si="1"/>
        <v>0</v>
      </c>
      <c r="L22" s="71"/>
      <c r="M22" s="73" t="e">
        <f t="shared" si="0"/>
        <v>#VALUE!</v>
      </c>
      <c r="N22" s="68" t="s">
        <v>37</v>
      </c>
      <c r="Q22" s="74"/>
    </row>
    <row r="23" spans="1:19" s="68" customFormat="1" x14ac:dyDescent="0.2">
      <c r="A23" s="68">
        <v>22</v>
      </c>
      <c r="B23" s="69">
        <v>45103</v>
      </c>
      <c r="C23" s="68" t="s">
        <v>29</v>
      </c>
      <c r="D23" s="68" t="s">
        <v>35</v>
      </c>
      <c r="E23" s="68">
        <v>10</v>
      </c>
      <c r="F23" s="68">
        <v>64</v>
      </c>
      <c r="G23" s="70">
        <v>117410</v>
      </c>
      <c r="H23" s="71">
        <v>31657</v>
      </c>
      <c r="I23" s="71"/>
      <c r="J23" s="72">
        <v>233180</v>
      </c>
      <c r="K23" s="72">
        <f t="shared" si="1"/>
        <v>0</v>
      </c>
      <c r="L23" s="71"/>
      <c r="M23" s="73">
        <f t="shared" si="0"/>
        <v>233180</v>
      </c>
      <c r="Q23" s="74"/>
    </row>
    <row r="24" spans="1:19" s="75" customFormat="1" x14ac:dyDescent="0.2">
      <c r="A24" s="75">
        <v>23</v>
      </c>
      <c r="B24" s="76">
        <v>45104</v>
      </c>
      <c r="C24" s="75" t="s">
        <v>38</v>
      </c>
      <c r="D24" s="75" t="s">
        <v>35</v>
      </c>
      <c r="E24" s="75">
        <v>10</v>
      </c>
      <c r="G24" s="77"/>
      <c r="H24" s="78"/>
      <c r="I24" s="78"/>
      <c r="J24" s="72"/>
      <c r="K24" s="72">
        <f t="shared" si="1"/>
        <v>0</v>
      </c>
      <c r="L24" s="78"/>
      <c r="M24" s="79">
        <f t="shared" si="0"/>
        <v>0</v>
      </c>
      <c r="N24" s="75" t="s">
        <v>39</v>
      </c>
      <c r="Q24" s="80"/>
    </row>
    <row r="25" spans="1:19" s="68" customFormat="1" x14ac:dyDescent="0.2">
      <c r="A25" s="68">
        <v>24</v>
      </c>
      <c r="B25" s="69">
        <v>45124</v>
      </c>
      <c r="C25" s="68" t="s">
        <v>38</v>
      </c>
      <c r="D25" s="68" t="s">
        <v>28</v>
      </c>
      <c r="E25" s="68">
        <v>8</v>
      </c>
      <c r="G25" s="70">
        <v>356</v>
      </c>
      <c r="H25" s="71"/>
      <c r="I25" s="71"/>
      <c r="J25" s="81">
        <v>396</v>
      </c>
      <c r="K25" s="72">
        <f t="shared" si="1"/>
        <v>0</v>
      </c>
      <c r="L25" s="71"/>
      <c r="M25" s="73">
        <f t="shared" si="0"/>
        <v>396</v>
      </c>
      <c r="Q25" s="74"/>
      <c r="S25" s="68">
        <f>GEOMEAN(Q26:Q84)</f>
        <v>10.999764103706998</v>
      </c>
    </row>
    <row r="26" spans="1:19" s="68" customFormat="1" x14ac:dyDescent="0.2">
      <c r="A26" s="68">
        <v>25</v>
      </c>
      <c r="B26" s="69">
        <v>45124</v>
      </c>
      <c r="C26" s="68" t="s">
        <v>29</v>
      </c>
      <c r="D26" s="68" t="s">
        <v>28</v>
      </c>
      <c r="E26" s="68">
        <v>8</v>
      </c>
      <c r="G26" s="70">
        <v>3363</v>
      </c>
      <c r="H26" s="71">
        <v>945</v>
      </c>
      <c r="I26" s="71">
        <f>G26-G25</f>
        <v>3007</v>
      </c>
      <c r="J26" s="72">
        <v>18000</v>
      </c>
      <c r="K26" s="72" t="e">
        <f>O2*(G26+H26)</f>
        <v>#NAME?</v>
      </c>
      <c r="L26" s="71">
        <f>I26*Q26</f>
        <v>19238.786</v>
      </c>
      <c r="M26" s="73" t="e">
        <f t="shared" si="0"/>
        <v>#NAME?</v>
      </c>
      <c r="Q26" s="74">
        <v>6.3979999999999997</v>
      </c>
    </row>
    <row r="27" spans="1:19" s="75" customFormat="1" x14ac:dyDescent="0.2">
      <c r="A27" s="75">
        <v>26</v>
      </c>
      <c r="B27" s="76">
        <v>45124</v>
      </c>
      <c r="C27" s="75" t="s">
        <v>33</v>
      </c>
      <c r="D27" s="75" t="s">
        <v>28</v>
      </c>
      <c r="E27" s="75">
        <v>8</v>
      </c>
      <c r="G27" s="77">
        <v>3363</v>
      </c>
      <c r="H27" s="78">
        <v>945</v>
      </c>
      <c r="I27" s="78">
        <v>3007</v>
      </c>
      <c r="J27" s="72">
        <v>3888</v>
      </c>
      <c r="K27" s="72">
        <f>Q27*(G27+H27)</f>
        <v>28885.14</v>
      </c>
      <c r="L27" s="78">
        <f>I27*Q27</f>
        <v>20161.935000000001</v>
      </c>
      <c r="M27" s="79">
        <f t="shared" si="0"/>
        <v>32773.14</v>
      </c>
      <c r="Q27" s="80">
        <v>6.7050000000000001</v>
      </c>
      <c r="S27" s="68"/>
    </row>
    <row r="28" spans="1:19" s="68" customFormat="1" x14ac:dyDescent="0.2">
      <c r="A28" s="68">
        <v>27</v>
      </c>
      <c r="B28" s="69">
        <v>45124</v>
      </c>
      <c r="C28" s="68" t="s">
        <v>38</v>
      </c>
      <c r="D28" s="68" t="s">
        <v>35</v>
      </c>
      <c r="E28" s="68">
        <v>8</v>
      </c>
      <c r="G28" s="70">
        <v>122</v>
      </c>
      <c r="H28" s="71">
        <v>67</v>
      </c>
      <c r="I28" s="71"/>
      <c r="J28" s="81">
        <v>668</v>
      </c>
      <c r="K28" s="72">
        <f>Q28*(G28+H28)</f>
        <v>1761.48</v>
      </c>
      <c r="L28" s="71">
        <f>I28*Q28</f>
        <v>0</v>
      </c>
      <c r="M28" s="82">
        <f t="shared" si="0"/>
        <v>2429.48</v>
      </c>
      <c r="Q28" s="74">
        <v>9.32</v>
      </c>
    </row>
    <row r="29" spans="1:19" s="68" customFormat="1" x14ac:dyDescent="0.2">
      <c r="A29" s="68">
        <v>28</v>
      </c>
      <c r="B29" s="69">
        <v>45124</v>
      </c>
      <c r="C29" s="68" t="s">
        <v>29</v>
      </c>
      <c r="D29" s="68" t="s">
        <v>35</v>
      </c>
      <c r="E29" s="68">
        <v>8</v>
      </c>
      <c r="G29" s="70">
        <v>7500</v>
      </c>
      <c r="H29" s="71">
        <v>2057</v>
      </c>
      <c r="I29" s="71">
        <f>G29-G28</f>
        <v>7378</v>
      </c>
      <c r="J29" s="72">
        <v>16731</v>
      </c>
      <c r="K29" s="72">
        <f>Q29*(G29+H29)</f>
        <v>64882.472999999998</v>
      </c>
      <c r="L29" s="71">
        <f>I29*Q29</f>
        <v>50089.241999999998</v>
      </c>
      <c r="M29" s="73">
        <f t="shared" si="0"/>
        <v>81613.472999999998</v>
      </c>
      <c r="Q29" s="74">
        <v>6.7889999999999997</v>
      </c>
    </row>
    <row r="30" spans="1:19" s="68" customFormat="1" x14ac:dyDescent="0.2">
      <c r="A30" s="68">
        <v>29</v>
      </c>
      <c r="B30" s="69">
        <v>45124</v>
      </c>
      <c r="C30" s="68" t="s">
        <v>33</v>
      </c>
      <c r="D30" s="68" t="s">
        <v>35</v>
      </c>
      <c r="E30" s="68">
        <v>8</v>
      </c>
      <c r="G30" s="70">
        <v>219</v>
      </c>
      <c r="H30" s="71">
        <v>90</v>
      </c>
      <c r="I30" s="71">
        <f>G30-G28</f>
        <v>97</v>
      </c>
      <c r="J30" s="83">
        <v>4111</v>
      </c>
      <c r="K30" s="72">
        <f>Q30*(G30+H30)</f>
        <v>2684.9009999999998</v>
      </c>
      <c r="L30" s="71">
        <f>I30*Q30</f>
        <v>842.83299999999997</v>
      </c>
      <c r="M30" s="73">
        <f t="shared" si="0"/>
        <v>6795.9009999999998</v>
      </c>
      <c r="Q30" s="74">
        <v>8.6890000000000001</v>
      </c>
    </row>
    <row r="31" spans="1:19" s="10" customFormat="1" x14ac:dyDescent="0.2">
      <c r="A31" s="10">
        <v>29</v>
      </c>
      <c r="B31" s="11">
        <v>45124</v>
      </c>
      <c r="C31" s="10" t="s">
        <v>38</v>
      </c>
      <c r="D31" s="10" t="s">
        <v>35</v>
      </c>
      <c r="E31" s="10">
        <v>10</v>
      </c>
      <c r="G31" s="30">
        <v>1107</v>
      </c>
      <c r="H31" s="15">
        <v>416</v>
      </c>
      <c r="I31" s="15">
        <v>0</v>
      </c>
      <c r="J31" s="7">
        <v>4503</v>
      </c>
      <c r="K31" s="7">
        <f>S1*(G31+H31)</f>
        <v>16752.640729945757</v>
      </c>
      <c r="L31" s="15">
        <v>0</v>
      </c>
      <c r="M31" s="34">
        <f t="shared" si="0"/>
        <v>21255.640729945757</v>
      </c>
      <c r="N31" s="10">
        <f>GEOMEAN(Q31:Q35)</f>
        <v>8.7960428919304974</v>
      </c>
      <c r="Q31" s="19">
        <v>7.742</v>
      </c>
    </row>
    <row r="32" spans="1:19" x14ac:dyDescent="0.2">
      <c r="A32">
        <v>30</v>
      </c>
      <c r="B32" s="6">
        <v>45124</v>
      </c>
      <c r="C32" t="s">
        <v>29</v>
      </c>
      <c r="D32" t="s">
        <v>35</v>
      </c>
      <c r="E32">
        <v>10</v>
      </c>
      <c r="G32" s="29">
        <v>117410</v>
      </c>
      <c r="H32" s="13">
        <v>31657</v>
      </c>
      <c r="I32" s="13">
        <f>G32-G31</f>
        <v>116303</v>
      </c>
      <c r="J32" s="7">
        <v>235527</v>
      </c>
      <c r="K32" s="7">
        <f>S1*(G32+H32)</f>
        <v>1639701.835647291</v>
      </c>
      <c r="L32" s="13">
        <f>I32*S1</f>
        <v>1279305.564553435</v>
      </c>
      <c r="M32" s="32">
        <f t="shared" si="0"/>
        <v>1875228.835647291</v>
      </c>
      <c r="Q32" s="17">
        <v>7.2320000000000002</v>
      </c>
    </row>
    <row r="33" spans="1:17" x14ac:dyDescent="0.2">
      <c r="A33">
        <v>31</v>
      </c>
      <c r="B33" s="6">
        <v>45124</v>
      </c>
      <c r="C33" t="s">
        <v>33</v>
      </c>
      <c r="D33" t="s">
        <v>35</v>
      </c>
      <c r="E33">
        <v>10</v>
      </c>
      <c r="G33" s="29">
        <v>2987</v>
      </c>
      <c r="H33" s="13">
        <v>889</v>
      </c>
      <c r="I33" s="13">
        <f>G33-G31</f>
        <v>1880</v>
      </c>
      <c r="J33" s="22">
        <v>4280</v>
      </c>
      <c r="K33" s="22">
        <f>S1*(G33+H33)</f>
        <v>42635.08566596832</v>
      </c>
      <c r="L33" s="13">
        <f>I33*S1</f>
        <v>20679.556514969154</v>
      </c>
      <c r="M33" s="32">
        <f t="shared" si="0"/>
        <v>46915.08566596832</v>
      </c>
      <c r="Q33" s="17">
        <v>7.2629999999999999</v>
      </c>
    </row>
    <row r="34" spans="1:17" x14ac:dyDescent="0.2">
      <c r="A34">
        <v>42</v>
      </c>
      <c r="B34" s="6">
        <v>45139</v>
      </c>
      <c r="C34" t="s">
        <v>102</v>
      </c>
      <c r="D34" t="s">
        <v>35</v>
      </c>
      <c r="E34">
        <v>10</v>
      </c>
      <c r="G34" s="29">
        <v>117410</v>
      </c>
      <c r="H34" s="13">
        <v>31657</v>
      </c>
      <c r="I34" s="13">
        <f>G34+H34-(G31+H31)</f>
        <v>147544</v>
      </c>
      <c r="J34" s="41">
        <v>1084</v>
      </c>
      <c r="K34" s="40">
        <f>S1*(G34+H34)</f>
        <v>1639701.835647291</v>
      </c>
      <c r="L34" s="13">
        <f>I34*S1</f>
        <v>1622949.1949173452</v>
      </c>
      <c r="M34" s="32">
        <f t="shared" ref="M34:M65" si="2">J34+K34</f>
        <v>1640785.835647291</v>
      </c>
      <c r="Q34" s="17">
        <v>11.53</v>
      </c>
    </row>
    <row r="35" spans="1:17" s="8" customFormat="1" x14ac:dyDescent="0.2">
      <c r="A35" s="8">
        <v>43</v>
      </c>
      <c r="B35" s="9">
        <v>45139</v>
      </c>
      <c r="C35" s="8" t="s">
        <v>56</v>
      </c>
      <c r="D35" s="8" t="s">
        <v>35</v>
      </c>
      <c r="E35" s="8">
        <v>10</v>
      </c>
      <c r="G35" s="65">
        <v>1107</v>
      </c>
      <c r="H35" s="14">
        <v>416</v>
      </c>
      <c r="I35" s="14">
        <v>0</v>
      </c>
      <c r="J35" s="21">
        <v>6478</v>
      </c>
      <c r="K35" s="21">
        <f>S1*(G35+H35)</f>
        <v>16752.640729945757</v>
      </c>
      <c r="L35" s="13">
        <f>I35*S1</f>
        <v>0</v>
      </c>
      <c r="M35" s="33">
        <f t="shared" si="2"/>
        <v>23230.640729945757</v>
      </c>
      <c r="Q35" s="18">
        <v>11.23</v>
      </c>
    </row>
    <row r="36" spans="1:17" s="23" customFormat="1" x14ac:dyDescent="0.2">
      <c r="A36" s="23" t="s">
        <v>40</v>
      </c>
      <c r="B36" s="26">
        <v>45124</v>
      </c>
      <c r="C36" s="23" t="s">
        <v>38</v>
      </c>
      <c r="D36" s="23" t="s">
        <v>35</v>
      </c>
      <c r="E36" s="23">
        <v>10</v>
      </c>
      <c r="G36" s="28">
        <v>1107</v>
      </c>
      <c r="H36" s="27">
        <v>416</v>
      </c>
      <c r="I36" s="27">
        <v>0</v>
      </c>
      <c r="J36" s="38">
        <v>4452</v>
      </c>
      <c r="K36" s="38">
        <f>S1*(G36+H36)</f>
        <v>16752.640729945757</v>
      </c>
      <c r="L36" s="27">
        <f>I36*Q36</f>
        <v>0</v>
      </c>
      <c r="M36" s="35">
        <f t="shared" si="2"/>
        <v>21204.640729945757</v>
      </c>
      <c r="N36" s="23" t="s">
        <v>41</v>
      </c>
      <c r="Q36" s="24">
        <v>7.5709999999999997</v>
      </c>
    </row>
    <row r="37" spans="1:17" s="23" customFormat="1" x14ac:dyDescent="0.2">
      <c r="A37" s="23" t="s">
        <v>42</v>
      </c>
      <c r="B37" s="26">
        <v>45124</v>
      </c>
      <c r="C37" s="23" t="s">
        <v>29</v>
      </c>
      <c r="D37" s="23" t="s">
        <v>35</v>
      </c>
      <c r="E37" s="23">
        <v>10</v>
      </c>
      <c r="G37" s="28">
        <v>117410</v>
      </c>
      <c r="H37" s="27">
        <v>31657</v>
      </c>
      <c r="I37" s="27">
        <f>G37-G36</f>
        <v>116303</v>
      </c>
      <c r="J37" s="25">
        <v>239378</v>
      </c>
      <c r="K37" s="25">
        <f>S1*(G37+H37)</f>
        <v>1639701.835647291</v>
      </c>
      <c r="L37" s="28">
        <f>I37*S1</f>
        <v>1279305.564553435</v>
      </c>
      <c r="M37" s="27">
        <f t="shared" si="2"/>
        <v>1879079.835647291</v>
      </c>
      <c r="N37" s="23">
        <f>GEOMEAN(Q31:Q48)</f>
        <v>9.3767072143246377</v>
      </c>
      <c r="Q37" s="24">
        <v>6.94</v>
      </c>
    </row>
    <row r="38" spans="1:17" s="23" customFormat="1" x14ac:dyDescent="0.2">
      <c r="A38" s="23" t="s">
        <v>43</v>
      </c>
      <c r="B38" s="26">
        <v>45124</v>
      </c>
      <c r="C38" s="23" t="s">
        <v>33</v>
      </c>
      <c r="D38" s="23" t="s">
        <v>35</v>
      </c>
      <c r="E38" s="23">
        <v>10</v>
      </c>
      <c r="G38" s="28">
        <v>2987</v>
      </c>
      <c r="H38" s="27">
        <v>889</v>
      </c>
      <c r="I38" s="27">
        <v>1880</v>
      </c>
      <c r="J38" s="39">
        <v>4196</v>
      </c>
      <c r="K38" s="25">
        <f>S1*(G38+H38)</f>
        <v>42635.08566596832</v>
      </c>
      <c r="L38" s="28">
        <f>I38*S1</f>
        <v>20679.556514969154</v>
      </c>
      <c r="M38" s="27">
        <f t="shared" si="2"/>
        <v>46831.08566596832</v>
      </c>
      <c r="Q38" s="24">
        <v>7.3940000000000001</v>
      </c>
    </row>
    <row r="39" spans="1:17" s="56" customFormat="1" x14ac:dyDescent="0.2">
      <c r="A39" s="56" t="s">
        <v>44</v>
      </c>
      <c r="B39" s="57">
        <v>45124</v>
      </c>
      <c r="C39" s="56" t="s">
        <v>33</v>
      </c>
      <c r="D39" s="56" t="s">
        <v>35</v>
      </c>
      <c r="E39" s="56">
        <v>10</v>
      </c>
      <c r="G39" s="60">
        <v>2765</v>
      </c>
      <c r="H39" s="58">
        <v>825</v>
      </c>
      <c r="I39" s="58">
        <f>G39-G36</f>
        <v>1658</v>
      </c>
      <c r="J39" s="25">
        <v>4355</v>
      </c>
      <c r="K39" s="25">
        <f>S1*(G39+H39)</f>
        <v>39489.153132308122</v>
      </c>
      <c r="L39" s="60">
        <f>I39*S1</f>
        <v>18237.608883946203</v>
      </c>
      <c r="M39" s="61">
        <f t="shared" si="2"/>
        <v>43844.153132308122</v>
      </c>
      <c r="Q39" s="59">
        <v>7.6609999999999996</v>
      </c>
    </row>
    <row r="40" spans="1:17" s="52" customFormat="1" x14ac:dyDescent="0.2">
      <c r="A40" s="52" t="s">
        <v>125</v>
      </c>
      <c r="B40" s="53">
        <v>45145</v>
      </c>
      <c r="C40" s="52" t="s">
        <v>38</v>
      </c>
      <c r="D40" s="52" t="s">
        <v>35</v>
      </c>
      <c r="E40" s="52">
        <v>12</v>
      </c>
      <c r="G40" s="30">
        <v>14330</v>
      </c>
      <c r="H40" s="15">
        <v>4289</v>
      </c>
      <c r="I40" s="15">
        <v>0</v>
      </c>
      <c r="J40" s="7">
        <v>63248</v>
      </c>
      <c r="K40" s="7">
        <f>S1*(G40+H40)</f>
        <v>204804.60784692058</v>
      </c>
      <c r="L40" s="15">
        <v>0</v>
      </c>
      <c r="M40" s="36">
        <f t="shared" si="2"/>
        <v>268052.60784692061</v>
      </c>
      <c r="N40" s="10">
        <f>GEOMEAN(Q40:Q43)</f>
        <v>15.628648202730176</v>
      </c>
      <c r="Q40" s="19">
        <v>15.163</v>
      </c>
    </row>
    <row r="41" spans="1:17" s="52" customFormat="1" x14ac:dyDescent="0.2">
      <c r="A41" s="52" t="s">
        <v>126</v>
      </c>
      <c r="B41" s="53">
        <v>45145</v>
      </c>
      <c r="C41" s="52" t="s">
        <v>50</v>
      </c>
      <c r="D41" s="52" t="s">
        <v>35</v>
      </c>
      <c r="E41" s="52">
        <v>12</v>
      </c>
      <c r="G41" s="29">
        <v>1870664</v>
      </c>
      <c r="H41" s="13">
        <v>499912</v>
      </c>
      <c r="I41" s="13">
        <f>G41-G40+(H41-H40)</f>
        <v>2351957</v>
      </c>
      <c r="J41" s="7">
        <v>4982</v>
      </c>
      <c r="K41" s="7">
        <f>S1*(G41+H41)</f>
        <v>26075776.789909318</v>
      </c>
      <c r="L41" s="13">
        <f>I41*S1</f>
        <v>25870972.182062399</v>
      </c>
      <c r="M41" s="36">
        <f t="shared" si="2"/>
        <v>26080758.789909318</v>
      </c>
      <c r="N41"/>
      <c r="Q41" s="17">
        <v>15.209</v>
      </c>
    </row>
    <row r="42" spans="1:17" s="52" customFormat="1" x14ac:dyDescent="0.2">
      <c r="A42" s="52" t="s">
        <v>127</v>
      </c>
      <c r="B42" s="53">
        <v>45145</v>
      </c>
      <c r="C42" s="52" t="s">
        <v>33</v>
      </c>
      <c r="D42" s="52" t="s">
        <v>35</v>
      </c>
      <c r="E42" s="52">
        <v>12</v>
      </c>
      <c r="G42" s="29">
        <v>42310</v>
      </c>
      <c r="H42" s="13">
        <v>11527</v>
      </c>
      <c r="I42" s="13">
        <f>G42-G40+H42-H40</f>
        <v>35218</v>
      </c>
      <c r="J42" s="37">
        <v>4887</v>
      </c>
      <c r="K42" s="7">
        <f>S1*(G42+H42)</f>
        <v>592194.30005127366</v>
      </c>
      <c r="L42" s="13">
        <f>I42*S1</f>
        <v>387389.69220435305</v>
      </c>
      <c r="M42" s="36">
        <f t="shared" si="2"/>
        <v>597081.30005127366</v>
      </c>
      <c r="N42"/>
      <c r="O42" s="52" t="s">
        <v>129</v>
      </c>
      <c r="Q42" s="17">
        <v>15.432</v>
      </c>
    </row>
    <row r="43" spans="1:17" s="54" customFormat="1" x14ac:dyDescent="0.2">
      <c r="A43" s="54" t="s">
        <v>128</v>
      </c>
      <c r="B43" s="55">
        <v>45145</v>
      </c>
      <c r="C43" s="54" t="s">
        <v>56</v>
      </c>
      <c r="D43" s="54" t="s">
        <v>35</v>
      </c>
      <c r="E43" s="54">
        <v>12</v>
      </c>
      <c r="G43" s="65">
        <v>14330</v>
      </c>
      <c r="H43" s="14">
        <v>4289</v>
      </c>
      <c r="I43" s="14">
        <v>0</v>
      </c>
      <c r="J43" s="37">
        <v>7083</v>
      </c>
      <c r="K43" s="63">
        <f>S1*(G43+H43)</f>
        <v>204804.60784692058</v>
      </c>
      <c r="L43" s="14">
        <v>0</v>
      </c>
      <c r="M43" s="36">
        <f t="shared" si="2"/>
        <v>211887.60784692058</v>
      </c>
      <c r="N43"/>
      <c r="Q43" s="18">
        <v>16.763999999999999</v>
      </c>
    </row>
    <row r="44" spans="1:17" x14ac:dyDescent="0.2">
      <c r="A44" t="s">
        <v>45</v>
      </c>
      <c r="B44" s="6">
        <v>45124</v>
      </c>
      <c r="C44" t="s">
        <v>33</v>
      </c>
      <c r="D44" t="s">
        <v>35</v>
      </c>
      <c r="E44">
        <v>10</v>
      </c>
      <c r="G44" s="29">
        <v>2987</v>
      </c>
      <c r="H44" s="13">
        <v>889</v>
      </c>
      <c r="I44" s="13">
        <v>1880</v>
      </c>
      <c r="J44" s="21">
        <v>4825</v>
      </c>
      <c r="K44" s="21">
        <f>S1*(G44+H44)</f>
        <v>42635.08566596832</v>
      </c>
      <c r="L44" s="29">
        <f>I44*S1</f>
        <v>20679.556514969154</v>
      </c>
      <c r="M44" s="32">
        <f t="shared" si="2"/>
        <v>47460.08566596832</v>
      </c>
      <c r="Q44" s="17">
        <v>8.1259999999999994</v>
      </c>
    </row>
    <row r="45" spans="1:17" x14ac:dyDescent="0.2">
      <c r="A45" t="s">
        <v>46</v>
      </c>
      <c r="B45" s="6">
        <v>45124</v>
      </c>
      <c r="C45" t="s">
        <v>33</v>
      </c>
      <c r="D45" t="s">
        <v>35</v>
      </c>
      <c r="E45">
        <v>10</v>
      </c>
      <c r="G45" s="29">
        <v>112985</v>
      </c>
      <c r="H45" s="13">
        <v>30387</v>
      </c>
      <c r="I45" s="13">
        <f>G45-G36</f>
        <v>111878</v>
      </c>
      <c r="J45" s="7">
        <v>4811</v>
      </c>
      <c r="K45" s="7">
        <f>S1*(G45+H45)</f>
        <v>1577058.1790766797</v>
      </c>
      <c r="L45" s="29">
        <f>I45*S1</f>
        <v>1230631.6083945315</v>
      </c>
      <c r="M45" s="32">
        <f t="shared" si="2"/>
        <v>1581869.1790766797</v>
      </c>
      <c r="Q45" s="17">
        <v>7.6449999999999996</v>
      </c>
    </row>
    <row r="46" spans="1:17" x14ac:dyDescent="0.2">
      <c r="A46" t="s">
        <v>47</v>
      </c>
      <c r="B46" s="6">
        <v>45124</v>
      </c>
      <c r="C46" t="s">
        <v>33</v>
      </c>
      <c r="D46" t="s">
        <v>35</v>
      </c>
      <c r="E46">
        <v>10</v>
      </c>
      <c r="G46" s="29">
        <v>2765</v>
      </c>
      <c r="H46" s="13">
        <v>825</v>
      </c>
      <c r="I46" s="13">
        <v>1658</v>
      </c>
      <c r="J46" s="7">
        <v>4488</v>
      </c>
      <c r="K46" s="7">
        <f>S1*(G46+H46)</f>
        <v>39489.153132308122</v>
      </c>
      <c r="L46" s="29">
        <f>I46*S1</f>
        <v>18237.608883946203</v>
      </c>
      <c r="M46" s="32">
        <f t="shared" si="2"/>
        <v>43977.153132308122</v>
      </c>
      <c r="Q46" s="17">
        <v>8.2550000000000008</v>
      </c>
    </row>
    <row r="47" spans="1:17" x14ac:dyDescent="0.2">
      <c r="A47" t="s">
        <v>44</v>
      </c>
      <c r="B47" s="6">
        <v>45124</v>
      </c>
      <c r="C47" t="s">
        <v>48</v>
      </c>
      <c r="D47" t="s">
        <v>35</v>
      </c>
      <c r="E47">
        <v>10</v>
      </c>
      <c r="G47" s="29">
        <v>2765</v>
      </c>
      <c r="H47" s="13">
        <v>825</v>
      </c>
      <c r="I47" s="13">
        <v>1658</v>
      </c>
      <c r="J47" s="7">
        <v>4472</v>
      </c>
      <c r="K47" s="7">
        <f>S1*(G47+H47)</f>
        <v>39489.153132308122</v>
      </c>
      <c r="L47" s="29">
        <f>I47*S1</f>
        <v>18237.608883946203</v>
      </c>
      <c r="M47" s="32">
        <f t="shared" si="2"/>
        <v>43961.153132308122</v>
      </c>
      <c r="Q47" s="17">
        <v>8.4550000000000001</v>
      </c>
    </row>
    <row r="48" spans="1:17" x14ac:dyDescent="0.2">
      <c r="A48" t="s">
        <v>49</v>
      </c>
      <c r="B48" s="6">
        <v>45124</v>
      </c>
      <c r="C48" t="s">
        <v>50</v>
      </c>
      <c r="D48" t="s">
        <v>35</v>
      </c>
      <c r="E48">
        <v>10</v>
      </c>
      <c r="G48" s="29">
        <v>117410</v>
      </c>
      <c r="H48" s="13">
        <v>31657</v>
      </c>
      <c r="I48" s="13">
        <f>G48-G47</f>
        <v>114645</v>
      </c>
      <c r="J48" s="22">
        <v>855</v>
      </c>
      <c r="K48" s="7">
        <f>S1*(G48+H48)</f>
        <v>1639701.835647291</v>
      </c>
      <c r="L48" s="29">
        <f>I48*S1</f>
        <v>1261067.9556694888</v>
      </c>
      <c r="M48" s="32">
        <f t="shared" si="2"/>
        <v>1640556.835647291</v>
      </c>
      <c r="Q48" s="17">
        <v>7.7450000000000001</v>
      </c>
    </row>
    <row r="49" spans="1:17" s="10" customFormat="1" x14ac:dyDescent="0.2">
      <c r="A49" s="10" t="s">
        <v>51</v>
      </c>
      <c r="B49" s="11">
        <v>45124</v>
      </c>
      <c r="C49" s="10" t="s">
        <v>38</v>
      </c>
      <c r="D49" s="10" t="s">
        <v>52</v>
      </c>
      <c r="E49" s="10">
        <v>10</v>
      </c>
      <c r="G49" s="30">
        <v>11464</v>
      </c>
      <c r="H49" s="15">
        <v>3977</v>
      </c>
      <c r="I49" s="15">
        <v>0</v>
      </c>
      <c r="J49" s="7">
        <v>19374</v>
      </c>
      <c r="K49" s="7">
        <f>S1*(G49+H49)</f>
        <v>169847.35752533976</v>
      </c>
      <c r="L49" s="30">
        <f>I49*S1</f>
        <v>0</v>
      </c>
      <c r="M49" s="34">
        <f t="shared" si="2"/>
        <v>189221.35752533976</v>
      </c>
      <c r="N49" s="10">
        <f>GEOMEAN(Q49:Q52)</f>
        <v>9.6539472554753978</v>
      </c>
      <c r="Q49" s="19">
        <v>9.9169999999999998</v>
      </c>
    </row>
    <row r="50" spans="1:17" x14ac:dyDescent="0.2">
      <c r="A50" t="s">
        <v>53</v>
      </c>
      <c r="B50" s="6">
        <v>45124</v>
      </c>
      <c r="C50" t="s">
        <v>50</v>
      </c>
      <c r="D50" t="s">
        <v>52</v>
      </c>
      <c r="E50">
        <v>10</v>
      </c>
      <c r="G50" s="29">
        <v>308696</v>
      </c>
      <c r="H50" s="13">
        <v>82635</v>
      </c>
      <c r="I50" s="13">
        <f>G50-G49+H50-H49</f>
        <v>375890</v>
      </c>
      <c r="J50" s="7">
        <v>1705</v>
      </c>
      <c r="K50" s="7">
        <f>S1*(G50+H50)</f>
        <v>4304548.686467763</v>
      </c>
      <c r="L50" s="29">
        <f>I50*S1</f>
        <v>4134701.3289424232</v>
      </c>
      <c r="M50" s="32">
        <f t="shared" si="2"/>
        <v>4306253.686467763</v>
      </c>
      <c r="Q50" s="17">
        <v>9.1999999999999993</v>
      </c>
    </row>
    <row r="51" spans="1:17" x14ac:dyDescent="0.2">
      <c r="A51" t="s">
        <v>54</v>
      </c>
      <c r="B51" s="6">
        <v>45124</v>
      </c>
      <c r="C51" t="s">
        <v>33</v>
      </c>
      <c r="D51" t="s">
        <v>52</v>
      </c>
      <c r="E51">
        <v>10</v>
      </c>
      <c r="G51" s="29">
        <v>32513</v>
      </c>
      <c r="H51" s="13">
        <v>9238</v>
      </c>
      <c r="I51" s="13">
        <f>G51-G49+H51-H49</f>
        <v>26310</v>
      </c>
      <c r="J51" s="7">
        <v>4468</v>
      </c>
      <c r="K51" s="7">
        <f>S1*(G51+H51)</f>
        <v>459251.15109387087</v>
      </c>
      <c r="L51" s="29">
        <f>I51*S1</f>
        <v>289403.79356853111</v>
      </c>
      <c r="M51" s="32">
        <f t="shared" si="2"/>
        <v>463719.15109387087</v>
      </c>
      <c r="Q51" s="17">
        <v>9.6</v>
      </c>
    </row>
    <row r="52" spans="1:17" x14ac:dyDescent="0.2">
      <c r="A52" t="s">
        <v>55</v>
      </c>
      <c r="B52" s="6">
        <v>45124</v>
      </c>
      <c r="C52" t="s">
        <v>56</v>
      </c>
      <c r="D52" t="s">
        <v>52</v>
      </c>
      <c r="E52">
        <v>10</v>
      </c>
      <c r="G52" s="29">
        <v>11464</v>
      </c>
      <c r="H52" s="13">
        <v>3977</v>
      </c>
      <c r="I52" s="13">
        <v>0</v>
      </c>
      <c r="J52" s="22">
        <v>7932</v>
      </c>
      <c r="K52" s="22">
        <f>S1*(G52+H52)</f>
        <v>169847.35752533976</v>
      </c>
      <c r="L52" s="13">
        <v>0</v>
      </c>
      <c r="M52" s="32">
        <f t="shared" si="2"/>
        <v>177779.35752533976</v>
      </c>
      <c r="Q52" s="17">
        <v>9.9169999999999998</v>
      </c>
    </row>
    <row r="53" spans="1:17" s="84" customFormat="1" x14ac:dyDescent="0.2">
      <c r="A53" s="84">
        <v>44</v>
      </c>
      <c r="B53" s="85">
        <v>45139</v>
      </c>
      <c r="C53" s="84" t="s">
        <v>38</v>
      </c>
      <c r="D53" s="84" t="s">
        <v>28</v>
      </c>
      <c r="E53" s="84">
        <v>12</v>
      </c>
      <c r="G53" s="86">
        <v>63222</v>
      </c>
      <c r="H53" s="87">
        <v>17776</v>
      </c>
      <c r="I53" s="87">
        <v>0</v>
      </c>
      <c r="J53" s="93">
        <v>25091</v>
      </c>
      <c r="K53" s="93">
        <f>S1*(G53+H53)</f>
        <v>890958.89287205937</v>
      </c>
      <c r="L53" s="87">
        <v>0</v>
      </c>
      <c r="M53" s="95">
        <f t="shared" si="2"/>
        <v>916049.89287205937</v>
      </c>
      <c r="N53" s="84">
        <f>GEOMEAN(Q53:Q56)</f>
        <v>10.445008044459721</v>
      </c>
      <c r="Q53" s="88">
        <v>11.189</v>
      </c>
    </row>
    <row r="54" spans="1:17" s="89" customFormat="1" x14ac:dyDescent="0.2">
      <c r="A54" s="89">
        <v>45</v>
      </c>
      <c r="B54" s="85">
        <v>45139</v>
      </c>
      <c r="C54" s="89" t="s">
        <v>50</v>
      </c>
      <c r="D54" s="89" t="s">
        <v>28</v>
      </c>
      <c r="E54" s="89">
        <v>12</v>
      </c>
      <c r="G54" s="90">
        <v>833612</v>
      </c>
      <c r="H54" s="91">
        <v>223257</v>
      </c>
      <c r="I54" s="91">
        <f>G54-G53+(H54-H53)</f>
        <v>975871</v>
      </c>
      <c r="J54" s="93">
        <v>2436</v>
      </c>
      <c r="K54" s="93">
        <f>S1*(G54+H54)</f>
        <v>11625309.688520711</v>
      </c>
      <c r="L54" s="91">
        <f>I54*S1</f>
        <v>10734350.795648651</v>
      </c>
      <c r="M54" s="95">
        <f t="shared" si="2"/>
        <v>11627745.688520711</v>
      </c>
      <c r="Q54" s="92">
        <v>10.427</v>
      </c>
    </row>
    <row r="55" spans="1:17" s="89" customFormat="1" x14ac:dyDescent="0.2">
      <c r="A55" s="89">
        <v>46</v>
      </c>
      <c r="B55" s="85">
        <v>45139</v>
      </c>
      <c r="C55" s="89" t="s">
        <v>33</v>
      </c>
      <c r="D55" s="89" t="s">
        <v>28</v>
      </c>
      <c r="E55" s="89">
        <v>12</v>
      </c>
      <c r="G55" s="90">
        <v>833612</v>
      </c>
      <c r="H55" s="91">
        <v>223257</v>
      </c>
      <c r="I55" s="91">
        <f>G55-G53+H55-H53</f>
        <v>975871</v>
      </c>
      <c r="J55" s="93">
        <v>6758</v>
      </c>
      <c r="K55" s="93">
        <f>S1*(G55+H55)</f>
        <v>11625309.688520711</v>
      </c>
      <c r="L55" s="91">
        <f>I55*S1</f>
        <v>10734350.795648651</v>
      </c>
      <c r="M55" s="95">
        <f t="shared" si="2"/>
        <v>11632067.688520711</v>
      </c>
      <c r="Q55" s="92">
        <v>9.65</v>
      </c>
    </row>
    <row r="56" spans="1:17" s="89" customFormat="1" x14ac:dyDescent="0.2">
      <c r="A56" s="89">
        <v>47</v>
      </c>
      <c r="B56" s="85">
        <v>45139</v>
      </c>
      <c r="C56" s="89" t="s">
        <v>56</v>
      </c>
      <c r="D56" s="89" t="s">
        <v>28</v>
      </c>
      <c r="E56" s="89">
        <v>12</v>
      </c>
      <c r="G56" s="90">
        <v>63222</v>
      </c>
      <c r="H56" s="91">
        <v>17776</v>
      </c>
      <c r="I56" s="91">
        <v>0</v>
      </c>
      <c r="J56" s="94">
        <v>50245</v>
      </c>
      <c r="K56" s="94">
        <f>S1*(G56+H56)</f>
        <v>890958.89287205937</v>
      </c>
      <c r="L56" s="91">
        <v>0</v>
      </c>
      <c r="M56" s="95">
        <f t="shared" si="2"/>
        <v>941203.89287205937</v>
      </c>
      <c r="Q56" s="92">
        <v>10.571999999999999</v>
      </c>
    </row>
    <row r="57" spans="1:17" s="89" customFormat="1" x14ac:dyDescent="0.2">
      <c r="A57" s="84">
        <v>52</v>
      </c>
      <c r="B57" s="85">
        <v>45141</v>
      </c>
      <c r="C57" s="84" t="s">
        <v>38</v>
      </c>
      <c r="D57" s="84" t="s">
        <v>28</v>
      </c>
      <c r="E57" s="84">
        <v>14</v>
      </c>
      <c r="F57" s="84"/>
      <c r="G57" s="86">
        <v>986872</v>
      </c>
      <c r="H57" s="87">
        <v>266645</v>
      </c>
      <c r="I57" s="87">
        <v>0</v>
      </c>
      <c r="J57" s="93">
        <v>296387</v>
      </c>
      <c r="K57" s="93">
        <f>S1*(G57+H57)</f>
        <v>13788391.299986484</v>
      </c>
      <c r="L57" s="87">
        <v>0</v>
      </c>
      <c r="M57" s="95">
        <f t="shared" si="2"/>
        <v>14084778.299986484</v>
      </c>
      <c r="N57" s="84">
        <f>GEOMEAN(Q57:Q60)</f>
        <v>10.445008044459721</v>
      </c>
      <c r="O57" s="84"/>
      <c r="P57" s="84"/>
      <c r="Q57" s="88">
        <v>11.189</v>
      </c>
    </row>
    <row r="58" spans="1:17" s="89" customFormat="1" x14ac:dyDescent="0.2">
      <c r="A58" s="89">
        <v>53</v>
      </c>
      <c r="B58" s="85">
        <v>45141</v>
      </c>
      <c r="C58" s="89" t="s">
        <v>50</v>
      </c>
      <c r="D58" s="84" t="s">
        <v>28</v>
      </c>
      <c r="E58" s="89">
        <v>14</v>
      </c>
      <c r="G58" s="90">
        <v>13316112</v>
      </c>
      <c r="H58" s="91">
        <v>3555937</v>
      </c>
      <c r="I58" s="91">
        <f>G58-G57+(H58-H57)</f>
        <v>15618532</v>
      </c>
      <c r="J58" s="93">
        <v>9466</v>
      </c>
      <c r="K58" s="93">
        <f>S1*(G58+H58)</f>
        <v>185588558.94618553</v>
      </c>
      <c r="L58" s="91">
        <f>I58*S1</f>
        <v>171800167.64619905</v>
      </c>
      <c r="M58" s="95">
        <f t="shared" si="2"/>
        <v>185598024.94618553</v>
      </c>
      <c r="Q58" s="92">
        <v>10.427</v>
      </c>
    </row>
    <row r="59" spans="1:17" s="89" customFormat="1" x14ac:dyDescent="0.2">
      <c r="A59" s="89">
        <v>54</v>
      </c>
      <c r="B59" s="85">
        <v>45141</v>
      </c>
      <c r="C59" s="89" t="s">
        <v>33</v>
      </c>
      <c r="D59" s="84" t="s">
        <v>28</v>
      </c>
      <c r="E59" s="89">
        <v>14</v>
      </c>
      <c r="G59" s="90">
        <v>13316112</v>
      </c>
      <c r="H59" s="91">
        <v>3555937</v>
      </c>
      <c r="I59" s="91">
        <f>G59-G57+H59-H57</f>
        <v>15618532</v>
      </c>
      <c r="J59" s="93">
        <v>46024</v>
      </c>
      <c r="K59" s="93">
        <f>S1*(G59+H59)</f>
        <v>185588558.94618553</v>
      </c>
      <c r="L59" s="91">
        <f>I59*S1</f>
        <v>171800167.64619905</v>
      </c>
      <c r="M59" s="95">
        <f t="shared" si="2"/>
        <v>185634582.94618553</v>
      </c>
      <c r="Q59" s="92">
        <v>9.65</v>
      </c>
    </row>
    <row r="60" spans="1:17" s="89" customFormat="1" x14ac:dyDescent="0.2">
      <c r="A60" s="89">
        <v>55</v>
      </c>
      <c r="B60" s="85">
        <v>45141</v>
      </c>
      <c r="C60" s="89" t="s">
        <v>56</v>
      </c>
      <c r="D60" s="84" t="s">
        <v>28</v>
      </c>
      <c r="E60" s="89">
        <v>14</v>
      </c>
      <c r="G60" s="90">
        <v>986872</v>
      </c>
      <c r="H60" s="87">
        <v>266645</v>
      </c>
      <c r="I60" s="91"/>
      <c r="J60" s="94">
        <v>736358</v>
      </c>
      <c r="K60" s="94">
        <f>S1*(G60+H60)</f>
        <v>13788391.299986484</v>
      </c>
      <c r="L60" s="91">
        <v>0</v>
      </c>
      <c r="M60" s="95">
        <f t="shared" si="2"/>
        <v>14524749.299986484</v>
      </c>
      <c r="Q60" s="92">
        <v>10.571999999999999</v>
      </c>
    </row>
    <row r="61" spans="1:17" x14ac:dyDescent="0.2">
      <c r="A61" s="10" t="s">
        <v>105</v>
      </c>
      <c r="B61" s="11">
        <v>45141</v>
      </c>
      <c r="C61" s="10" t="s">
        <v>38</v>
      </c>
      <c r="D61" s="10" t="s">
        <v>110</v>
      </c>
      <c r="E61" s="10">
        <v>12</v>
      </c>
      <c r="F61" s="10"/>
      <c r="G61" s="30">
        <v>4100</v>
      </c>
      <c r="H61" s="15">
        <v>1588</v>
      </c>
      <c r="I61" s="15"/>
      <c r="J61" s="7">
        <v>8830</v>
      </c>
      <c r="K61" s="7">
        <f>S1*(G61+H61)</f>
        <v>62566.658221885402</v>
      </c>
      <c r="L61" s="15">
        <v>0</v>
      </c>
      <c r="M61" s="36">
        <f t="shared" si="2"/>
        <v>71396.658221885402</v>
      </c>
      <c r="N61" s="10">
        <f>GEOMEAN(Q61:Q66)</f>
        <v>15.913667574141771</v>
      </c>
      <c r="O61" s="10" t="s">
        <v>109</v>
      </c>
      <c r="P61" s="10"/>
      <c r="Q61" s="19">
        <v>15.151999999999999</v>
      </c>
    </row>
    <row r="62" spans="1:17" x14ac:dyDescent="0.2">
      <c r="A62" t="s">
        <v>106</v>
      </c>
      <c r="B62" s="11">
        <v>45141</v>
      </c>
      <c r="C62" t="s">
        <v>50</v>
      </c>
      <c r="D62" s="10" t="s">
        <v>110</v>
      </c>
      <c r="E62">
        <v>12</v>
      </c>
      <c r="G62" s="29">
        <v>15656</v>
      </c>
      <c r="H62" s="13">
        <v>4315</v>
      </c>
      <c r="I62" s="13">
        <f>G62-G61+(H62-H61)</f>
        <v>14283</v>
      </c>
      <c r="J62" s="7">
        <v>896</v>
      </c>
      <c r="K62" s="7">
        <f>S1*(G62+H62)</f>
        <v>219676.28891513243</v>
      </c>
      <c r="L62" s="13">
        <f>I62*S1</f>
        <v>157109.63069324705</v>
      </c>
      <c r="M62" s="36">
        <f t="shared" si="2"/>
        <v>220572.28891513243</v>
      </c>
      <c r="Q62" s="17">
        <v>15.438000000000001</v>
      </c>
    </row>
    <row r="63" spans="1:17" x14ac:dyDescent="0.2">
      <c r="A63" t="s">
        <v>112</v>
      </c>
      <c r="B63" s="11">
        <v>45141</v>
      </c>
      <c r="C63" t="s">
        <v>33</v>
      </c>
      <c r="D63" s="10" t="s">
        <v>110</v>
      </c>
      <c r="E63">
        <v>12</v>
      </c>
      <c r="G63" s="29">
        <v>9444</v>
      </c>
      <c r="H63" s="13">
        <v>2700</v>
      </c>
      <c r="I63" s="13">
        <f>G63-G61+H63-H61</f>
        <v>6456</v>
      </c>
      <c r="J63" s="7">
        <v>4701</v>
      </c>
      <c r="K63" s="7">
        <f>S1*(G63+H63)</f>
        <v>133581.13527541776</v>
      </c>
      <c r="L63" s="13">
        <f>I63*S1</f>
        <v>71014.477053532377</v>
      </c>
      <c r="M63" s="36">
        <f t="shared" si="2"/>
        <v>138282.13527541776</v>
      </c>
      <c r="O63" t="s">
        <v>114</v>
      </c>
      <c r="Q63" s="17">
        <v>16.084</v>
      </c>
    </row>
    <row r="64" spans="1:17" x14ac:dyDescent="0.2">
      <c r="A64" t="s">
        <v>113</v>
      </c>
      <c r="B64" s="11">
        <v>45141</v>
      </c>
      <c r="C64" t="s">
        <v>56</v>
      </c>
      <c r="D64" s="10" t="s">
        <v>110</v>
      </c>
      <c r="E64">
        <v>12</v>
      </c>
      <c r="G64" s="29">
        <v>4100</v>
      </c>
      <c r="H64" s="13">
        <v>1588</v>
      </c>
      <c r="J64" s="22">
        <v>11220</v>
      </c>
      <c r="K64" s="22">
        <f>S1*(G64+H64)</f>
        <v>62566.658221885402</v>
      </c>
      <c r="L64" s="13">
        <v>0</v>
      </c>
      <c r="M64" s="36">
        <f t="shared" si="2"/>
        <v>73786.658221885402</v>
      </c>
      <c r="O64" t="s">
        <v>114</v>
      </c>
      <c r="Q64" s="17">
        <v>16.597999999999999</v>
      </c>
    </row>
    <row r="65" spans="1:17" x14ac:dyDescent="0.2">
      <c r="A65" t="s">
        <v>107</v>
      </c>
      <c r="B65" s="11">
        <v>45141</v>
      </c>
      <c r="C65" t="s">
        <v>33</v>
      </c>
      <c r="D65" s="10" t="s">
        <v>110</v>
      </c>
      <c r="E65">
        <v>12</v>
      </c>
      <c r="G65" s="29">
        <v>8706</v>
      </c>
      <c r="H65" s="13">
        <v>2533</v>
      </c>
      <c r="I65" s="13">
        <f>G65-G61+H65-H61</f>
        <v>5551</v>
      </c>
      <c r="J65" s="7">
        <v>5257</v>
      </c>
      <c r="K65" s="7">
        <f>S1*(G65+H65)</f>
        <v>123626.34876156294</v>
      </c>
      <c r="L65" s="13">
        <f>I65*S1</f>
        <v>61059.69053967754</v>
      </c>
      <c r="M65" s="36">
        <f t="shared" si="2"/>
        <v>128883.34876156294</v>
      </c>
      <c r="O65" t="s">
        <v>111</v>
      </c>
      <c r="Q65" s="17">
        <v>15.678000000000001</v>
      </c>
    </row>
    <row r="66" spans="1:17" x14ac:dyDescent="0.2">
      <c r="A66" t="s">
        <v>108</v>
      </c>
      <c r="B66" s="11">
        <v>45141</v>
      </c>
      <c r="C66" t="s">
        <v>56</v>
      </c>
      <c r="D66" s="10" t="s">
        <v>110</v>
      </c>
      <c r="E66">
        <v>12</v>
      </c>
      <c r="G66" s="29">
        <v>4100</v>
      </c>
      <c r="H66" s="13">
        <v>1588</v>
      </c>
      <c r="I66" s="13">
        <f>G66-G61+H66-H61</f>
        <v>0</v>
      </c>
      <c r="J66" s="22">
        <v>9261</v>
      </c>
      <c r="K66" s="22">
        <f>S1*(G66+H66)</f>
        <v>62566.658221885402</v>
      </c>
      <c r="L66" s="13">
        <v>0</v>
      </c>
      <c r="M66" s="36">
        <f t="shared" ref="M66:M74" si="3">J66+K66</f>
        <v>71827.658221885402</v>
      </c>
      <c r="O66" t="s">
        <v>111</v>
      </c>
      <c r="Q66" s="17">
        <v>16.588999999999999</v>
      </c>
    </row>
    <row r="67" spans="1:17" x14ac:dyDescent="0.2">
      <c r="A67" s="10">
        <v>60</v>
      </c>
      <c r="B67" s="11">
        <v>45141</v>
      </c>
      <c r="C67" s="10" t="s">
        <v>38</v>
      </c>
      <c r="D67" s="10" t="s">
        <v>110</v>
      </c>
      <c r="E67" s="10">
        <v>14</v>
      </c>
      <c r="F67" s="10"/>
      <c r="G67" s="30">
        <v>41824</v>
      </c>
      <c r="H67" s="15">
        <v>14244</v>
      </c>
      <c r="I67" s="15">
        <v>0</v>
      </c>
      <c r="J67" s="7">
        <v>58159</v>
      </c>
      <c r="K67" s="7">
        <f>S1*(G67+H67)</f>
        <v>616734.77376664395</v>
      </c>
      <c r="L67" s="15">
        <v>0</v>
      </c>
      <c r="M67" s="36">
        <f t="shared" si="3"/>
        <v>674893.77376664395</v>
      </c>
      <c r="N67" s="10">
        <f>GEOMEAN(Q67:Q78)</f>
        <v>15.390977767336262</v>
      </c>
      <c r="Q67" s="19">
        <v>16.09</v>
      </c>
    </row>
    <row r="68" spans="1:17" x14ac:dyDescent="0.2">
      <c r="A68">
        <v>61</v>
      </c>
      <c r="B68" s="11">
        <v>45141</v>
      </c>
      <c r="C68" t="s">
        <v>50</v>
      </c>
      <c r="D68" s="10" t="s">
        <v>110</v>
      </c>
      <c r="E68">
        <v>14</v>
      </c>
      <c r="G68" s="29">
        <v>247248</v>
      </c>
      <c r="H68" s="13">
        <v>66635</v>
      </c>
      <c r="I68" s="13">
        <f>G68-G67+(H68-H67)</f>
        <v>257815</v>
      </c>
      <c r="J68" s="7">
        <v>1429</v>
      </c>
      <c r="K68" s="7">
        <f>S1*(G68+H68)</f>
        <v>3452638.9561638637</v>
      </c>
      <c r="L68" s="13">
        <f>I68*S1</f>
        <v>2835904.1823972194</v>
      </c>
      <c r="M68" s="36">
        <f t="shared" si="3"/>
        <v>3454067.9561638637</v>
      </c>
      <c r="Q68" s="17">
        <v>14.829000000000001</v>
      </c>
    </row>
    <row r="69" spans="1:17" s="110" customFormat="1" x14ac:dyDescent="0.2">
      <c r="A69" s="110" t="s">
        <v>115</v>
      </c>
      <c r="B69" s="111">
        <v>45141</v>
      </c>
      <c r="C69" s="110" t="s">
        <v>33</v>
      </c>
      <c r="D69" s="112" t="s">
        <v>110</v>
      </c>
      <c r="E69" s="110">
        <v>14</v>
      </c>
      <c r="G69" s="113">
        <v>131803</v>
      </c>
      <c r="H69" s="114">
        <v>36122</v>
      </c>
      <c r="I69" s="114">
        <f>G69-G67+H69-H67</f>
        <v>111857</v>
      </c>
      <c r="J69" s="115">
        <v>4824</v>
      </c>
      <c r="K69" s="115">
        <f>S1*(G69+H69)</f>
        <v>1847135.3871149975</v>
      </c>
      <c r="L69" s="114">
        <f>I69*S1</f>
        <v>1230400.6133483537</v>
      </c>
      <c r="M69" s="116">
        <f t="shared" si="3"/>
        <v>1851959.3871149975</v>
      </c>
      <c r="O69" s="110" t="s">
        <v>119</v>
      </c>
      <c r="Q69" s="117">
        <v>14.891999999999999</v>
      </c>
    </row>
    <row r="70" spans="1:17" x14ac:dyDescent="0.2">
      <c r="A70" t="s">
        <v>116</v>
      </c>
      <c r="B70" s="11">
        <v>45141</v>
      </c>
      <c r="C70" t="s">
        <v>56</v>
      </c>
      <c r="D70" s="10" t="s">
        <v>110</v>
      </c>
      <c r="E70">
        <v>14</v>
      </c>
      <c r="G70" s="29">
        <v>41824</v>
      </c>
      <c r="H70" s="13">
        <v>14244</v>
      </c>
      <c r="I70" s="13">
        <v>0</v>
      </c>
      <c r="J70" s="22">
        <v>74741</v>
      </c>
      <c r="K70" s="22">
        <f>S1*(G70+H70)</f>
        <v>616734.77376664395</v>
      </c>
      <c r="L70" s="13">
        <v>0</v>
      </c>
      <c r="M70" s="36">
        <f t="shared" si="3"/>
        <v>691475.77376664395</v>
      </c>
      <c r="O70" t="s">
        <v>119</v>
      </c>
      <c r="Q70" s="17">
        <v>15</v>
      </c>
    </row>
    <row r="71" spans="1:17" s="110" customFormat="1" x14ac:dyDescent="0.2">
      <c r="A71" s="110" t="s">
        <v>117</v>
      </c>
      <c r="B71" s="111">
        <v>45141</v>
      </c>
      <c r="C71" s="110" t="s">
        <v>33</v>
      </c>
      <c r="D71" s="112" t="s">
        <v>110</v>
      </c>
      <c r="E71" s="110">
        <v>14</v>
      </c>
      <c r="G71" s="113">
        <v>131187</v>
      </c>
      <c r="H71" s="114">
        <v>35967</v>
      </c>
      <c r="I71" s="114">
        <f>G71-G67+H71-H67</f>
        <v>111086</v>
      </c>
      <c r="J71" s="115">
        <v>5265</v>
      </c>
      <c r="K71" s="115">
        <f>S1*(G71+H71)</f>
        <v>1838654.5689910394</v>
      </c>
      <c r="L71" s="114">
        <f>I71*S1</f>
        <v>1221919.7952243956</v>
      </c>
      <c r="M71" s="116">
        <f t="shared" si="3"/>
        <v>1843919.5689910394</v>
      </c>
      <c r="O71" s="110" t="s">
        <v>111</v>
      </c>
      <c r="Q71" s="117">
        <v>15.95</v>
      </c>
    </row>
    <row r="72" spans="1:17" x14ac:dyDescent="0.2">
      <c r="A72" t="s">
        <v>118</v>
      </c>
      <c r="B72" s="11">
        <v>45141</v>
      </c>
      <c r="C72" t="s">
        <v>56</v>
      </c>
      <c r="D72" s="10" t="s">
        <v>110</v>
      </c>
      <c r="E72">
        <v>14</v>
      </c>
      <c r="G72" s="29">
        <v>41824</v>
      </c>
      <c r="H72" s="13">
        <v>14244</v>
      </c>
      <c r="I72" s="13">
        <v>0</v>
      </c>
      <c r="J72" s="22">
        <v>74266</v>
      </c>
      <c r="K72" s="22">
        <f>S1*(G72+H72)</f>
        <v>616734.77376664395</v>
      </c>
      <c r="L72" s="13">
        <v>0</v>
      </c>
      <c r="M72" s="36">
        <f t="shared" si="3"/>
        <v>691000.77376664395</v>
      </c>
      <c r="O72" t="s">
        <v>111</v>
      </c>
      <c r="Q72" s="17">
        <v>15.644</v>
      </c>
    </row>
    <row r="73" spans="1:17" s="110" customFormat="1" x14ac:dyDescent="0.2">
      <c r="A73" s="110" t="s">
        <v>120</v>
      </c>
      <c r="B73" s="111">
        <v>45141</v>
      </c>
      <c r="C73" s="110" t="s">
        <v>33</v>
      </c>
      <c r="D73" s="112" t="s">
        <v>110</v>
      </c>
      <c r="E73" s="110">
        <v>14</v>
      </c>
      <c r="G73" s="113">
        <v>171266</v>
      </c>
      <c r="H73" s="114">
        <v>46452</v>
      </c>
      <c r="I73" s="114">
        <f>G73-G67+H73-H67</f>
        <v>161650</v>
      </c>
      <c r="J73" s="115">
        <v>5725</v>
      </c>
      <c r="K73" s="115">
        <f>S1*(G73+H73)</f>
        <v>2394846.64113088</v>
      </c>
      <c r="L73" s="114">
        <f>I73*S1</f>
        <v>1778111.8673642362</v>
      </c>
      <c r="M73" s="116">
        <f t="shared" si="3"/>
        <v>2400571.64113088</v>
      </c>
      <c r="O73" s="110" t="s">
        <v>122</v>
      </c>
      <c r="Q73" s="117">
        <v>15.959</v>
      </c>
    </row>
    <row r="74" spans="1:17" x14ac:dyDescent="0.2">
      <c r="A74" t="s">
        <v>121</v>
      </c>
      <c r="B74" s="11">
        <v>45141</v>
      </c>
      <c r="C74" t="s">
        <v>56</v>
      </c>
      <c r="D74" s="10" t="s">
        <v>110</v>
      </c>
      <c r="E74">
        <v>14</v>
      </c>
      <c r="G74" s="29">
        <v>41824</v>
      </c>
      <c r="H74" s="13">
        <v>14244</v>
      </c>
      <c r="I74" s="13">
        <v>0</v>
      </c>
      <c r="J74" s="22">
        <v>218572</v>
      </c>
      <c r="K74" s="22">
        <f>S1*(G74+H74)</f>
        <v>616734.77376664395</v>
      </c>
      <c r="L74" s="13">
        <f>I74*S2</f>
        <v>0</v>
      </c>
      <c r="M74" s="36">
        <f t="shared" si="3"/>
        <v>835306.77376664395</v>
      </c>
      <c r="O74" t="s">
        <v>122</v>
      </c>
      <c r="Q74" s="17">
        <v>15.619</v>
      </c>
    </row>
    <row r="75" spans="1:17" s="110" customFormat="1" x14ac:dyDescent="0.2">
      <c r="A75" s="110" t="s">
        <v>131</v>
      </c>
      <c r="B75" s="111">
        <v>45141</v>
      </c>
      <c r="C75" s="110" t="s">
        <v>33</v>
      </c>
      <c r="D75" s="112" t="s">
        <v>110</v>
      </c>
      <c r="E75" s="110">
        <v>14</v>
      </c>
      <c r="G75" s="113">
        <v>131187</v>
      </c>
      <c r="H75" s="114">
        <v>35967</v>
      </c>
      <c r="I75" s="114">
        <f>G75-G67+H75-H67</f>
        <v>111086</v>
      </c>
      <c r="J75" s="118">
        <v>5802</v>
      </c>
      <c r="K75" s="118">
        <f>S1*(G75+H75)</f>
        <v>1838654.5689910394</v>
      </c>
      <c r="L75" s="114">
        <f>I75*S1</f>
        <v>1221919.7952243956</v>
      </c>
      <c r="M75" s="36">
        <f t="shared" ref="M75:M76" si="4">J75+K75</f>
        <v>1844456.5689910394</v>
      </c>
      <c r="Q75" s="117"/>
    </row>
    <row r="76" spans="1:17" s="110" customFormat="1" x14ac:dyDescent="0.2">
      <c r="A76" s="110" t="s">
        <v>132</v>
      </c>
      <c r="B76" s="111">
        <v>45141</v>
      </c>
      <c r="C76" s="110" t="s">
        <v>33</v>
      </c>
      <c r="D76" s="112" t="s">
        <v>110</v>
      </c>
      <c r="E76" s="110">
        <v>14</v>
      </c>
      <c r="G76" s="113">
        <v>144587</v>
      </c>
      <c r="H76" s="114">
        <v>39405</v>
      </c>
      <c r="I76" s="114">
        <f>G76-G67+H76-H67</f>
        <v>127924</v>
      </c>
      <c r="J76" s="118">
        <v>5362</v>
      </c>
      <c r="K76" s="118">
        <f>S1*(G76+H76)</f>
        <v>2023868.5969692578</v>
      </c>
      <c r="L76" s="114">
        <f>I76*S1</f>
        <v>1407133.823202614</v>
      </c>
      <c r="M76" s="36">
        <f t="shared" si="4"/>
        <v>2029230.5969692578</v>
      </c>
      <c r="Q76" s="117"/>
    </row>
    <row r="77" spans="1:17" x14ac:dyDescent="0.2">
      <c r="A77" t="s">
        <v>132</v>
      </c>
      <c r="B77" s="11">
        <v>45141</v>
      </c>
      <c r="C77" t="s">
        <v>56</v>
      </c>
      <c r="D77" s="10" t="s">
        <v>110</v>
      </c>
      <c r="E77">
        <v>14</v>
      </c>
      <c r="G77" s="29">
        <v>41824</v>
      </c>
      <c r="H77" s="13">
        <v>14244</v>
      </c>
      <c r="I77" s="13">
        <v>0</v>
      </c>
      <c r="J77" s="22">
        <v>98662</v>
      </c>
      <c r="K77" s="22">
        <f>S1*(G77+H77)</f>
        <v>616734.77376664395</v>
      </c>
      <c r="L77" s="13">
        <f>I77*S3</f>
        <v>0</v>
      </c>
      <c r="M77" s="36">
        <f t="shared" ref="M77:M78" si="5">J77+K77</f>
        <v>715396.77376664395</v>
      </c>
      <c r="O77" t="s">
        <v>114</v>
      </c>
      <c r="Q77" s="17">
        <v>15</v>
      </c>
    </row>
    <row r="78" spans="1:17" x14ac:dyDescent="0.2">
      <c r="A78" t="s">
        <v>123</v>
      </c>
      <c r="B78" s="11">
        <v>45141</v>
      </c>
      <c r="C78" t="s">
        <v>56</v>
      </c>
      <c r="D78" s="10" t="s">
        <v>110</v>
      </c>
      <c r="E78">
        <v>14</v>
      </c>
      <c r="G78" s="29">
        <v>41824</v>
      </c>
      <c r="H78" s="13">
        <v>14244</v>
      </c>
      <c r="I78" s="13">
        <v>0</v>
      </c>
      <c r="J78" s="22">
        <v>72544</v>
      </c>
      <c r="K78" s="22">
        <f>S1*(G78+H78)</f>
        <v>616734.77376664395</v>
      </c>
      <c r="L78" s="13">
        <f>I78*S4</f>
        <v>0</v>
      </c>
      <c r="M78" s="36">
        <f t="shared" si="5"/>
        <v>689278.77376664395</v>
      </c>
      <c r="O78" t="s">
        <v>124</v>
      </c>
      <c r="Q78" s="17">
        <v>15</v>
      </c>
    </row>
    <row r="79" spans="1:17" x14ac:dyDescent="0.2">
      <c r="A79" s="10">
        <v>64</v>
      </c>
      <c r="B79" s="11">
        <v>45141</v>
      </c>
      <c r="C79" s="10" t="s">
        <v>38</v>
      </c>
      <c r="D79" s="10" t="s">
        <v>104</v>
      </c>
      <c r="E79" s="10">
        <v>10</v>
      </c>
      <c r="F79" s="10"/>
      <c r="G79" s="30">
        <v>225</v>
      </c>
      <c r="H79" s="15">
        <v>143</v>
      </c>
      <c r="I79" s="15">
        <v>0</v>
      </c>
      <c r="J79" s="7">
        <v>1566</v>
      </c>
      <c r="K79" s="7">
        <f>S1*(G79+H79)</f>
        <v>4047.9131901641749</v>
      </c>
      <c r="L79" s="15">
        <v>0</v>
      </c>
      <c r="M79" s="36">
        <f>J79+K79</f>
        <v>5613.9131901641749</v>
      </c>
      <c r="N79" s="10">
        <f>GEOMEAN(Q79:Q82)</f>
        <v>11.43648846812493</v>
      </c>
      <c r="Q79" s="19">
        <v>12.86</v>
      </c>
    </row>
    <row r="80" spans="1:17" x14ac:dyDescent="0.2">
      <c r="A80">
        <v>65</v>
      </c>
      <c r="B80" s="11">
        <v>45141</v>
      </c>
      <c r="C80" t="s">
        <v>50</v>
      </c>
      <c r="D80" s="10" t="s">
        <v>104</v>
      </c>
      <c r="E80">
        <v>10</v>
      </c>
      <c r="G80" s="29">
        <v>10608</v>
      </c>
      <c r="H80" s="13">
        <v>2946</v>
      </c>
      <c r="I80" s="13">
        <f>G80-G79+(H80-H79)</f>
        <v>13186</v>
      </c>
      <c r="J80" s="7">
        <v>207</v>
      </c>
      <c r="K80" s="7">
        <f>S1*(G80+H80)</f>
        <v>149090.80266164464</v>
      </c>
      <c r="L80" s="13">
        <f>I80*S1</f>
        <v>145042.88947148048</v>
      </c>
      <c r="M80" s="36">
        <f>J80+K80</f>
        <v>149297.80266164464</v>
      </c>
      <c r="Q80" s="17">
        <v>10.169</v>
      </c>
    </row>
    <row r="81" spans="1:17" x14ac:dyDescent="0.2">
      <c r="A81">
        <v>66</v>
      </c>
      <c r="B81" s="11">
        <v>45141</v>
      </c>
      <c r="C81" t="s">
        <v>33</v>
      </c>
      <c r="D81" s="10" t="s">
        <v>104</v>
      </c>
      <c r="E81">
        <v>10</v>
      </c>
      <c r="G81" s="29">
        <v>4284</v>
      </c>
      <c r="H81" s="13">
        <v>1176</v>
      </c>
      <c r="I81" s="13">
        <f>G81-G79+H81-H79</f>
        <v>5092</v>
      </c>
      <c r="J81" s="7">
        <v>4136</v>
      </c>
      <c r="K81" s="7">
        <f>S1*(G81+H81)</f>
        <v>60058.71200624021</v>
      </c>
      <c r="L81" s="13">
        <f>I81*S1</f>
        <v>56010.798816076029</v>
      </c>
      <c r="M81" s="36">
        <f>J81+K81</f>
        <v>64194.71200624021</v>
      </c>
      <c r="Q81" s="17">
        <v>10.382</v>
      </c>
    </row>
    <row r="82" spans="1:17" s="8" customFormat="1" x14ac:dyDescent="0.2">
      <c r="A82" s="8">
        <v>67</v>
      </c>
      <c r="B82" s="102">
        <v>45141</v>
      </c>
      <c r="C82" s="8" t="s">
        <v>56</v>
      </c>
      <c r="D82" s="103" t="s">
        <v>104</v>
      </c>
      <c r="E82" s="8">
        <v>10</v>
      </c>
      <c r="G82" s="65">
        <v>225</v>
      </c>
      <c r="H82" s="14">
        <v>143</v>
      </c>
      <c r="I82" s="14">
        <v>0</v>
      </c>
      <c r="J82" s="7">
        <v>4304</v>
      </c>
      <c r="K82" s="7">
        <f>S1*(G82+H82)</f>
        <v>4047.9131901641749</v>
      </c>
      <c r="L82" s="14">
        <v>0</v>
      </c>
      <c r="M82" s="62">
        <f>J82+K82</f>
        <v>8351.913190164174</v>
      </c>
      <c r="Q82" s="18">
        <v>12.6</v>
      </c>
    </row>
    <row r="83" spans="1:17" x14ac:dyDescent="0.2">
      <c r="A83" t="s">
        <v>133</v>
      </c>
      <c r="B83" s="106">
        <v>45145</v>
      </c>
      <c r="C83" t="s">
        <v>56</v>
      </c>
      <c r="D83" t="s">
        <v>35</v>
      </c>
      <c r="E83">
        <v>12</v>
      </c>
      <c r="G83" s="29">
        <v>14330</v>
      </c>
      <c r="H83" s="13">
        <v>4289</v>
      </c>
      <c r="I83" s="13">
        <v>0</v>
      </c>
      <c r="J83" s="21">
        <v>6630</v>
      </c>
      <c r="K83" s="7">
        <f>S1*(G83+H83)</f>
        <v>204804.60784692058</v>
      </c>
      <c r="L83" s="13">
        <v>0</v>
      </c>
      <c r="M83" s="62">
        <f t="shared" ref="M83:M92" si="6">J83+K83</f>
        <v>211434.60784692058</v>
      </c>
      <c r="O83" t="s">
        <v>129</v>
      </c>
    </row>
    <row r="84" spans="1:17" x14ac:dyDescent="0.2">
      <c r="A84" t="s">
        <v>134</v>
      </c>
      <c r="B84" s="106">
        <v>45145</v>
      </c>
      <c r="C84" t="s">
        <v>56</v>
      </c>
      <c r="D84" t="s">
        <v>35</v>
      </c>
      <c r="E84">
        <v>12</v>
      </c>
      <c r="G84" s="29">
        <v>14330</v>
      </c>
      <c r="H84" s="13">
        <v>4289</v>
      </c>
      <c r="I84" s="13">
        <v>0</v>
      </c>
      <c r="J84" s="7">
        <v>6695</v>
      </c>
      <c r="K84" s="7">
        <f>S1*(G84+H84)</f>
        <v>204804.60784692058</v>
      </c>
      <c r="L84" s="13">
        <v>0</v>
      </c>
      <c r="M84" s="62">
        <f t="shared" si="6"/>
        <v>211499.60784692058</v>
      </c>
      <c r="O84" t="s">
        <v>129</v>
      </c>
    </row>
    <row r="85" spans="1:17" x14ac:dyDescent="0.2">
      <c r="A85" t="s">
        <v>135</v>
      </c>
      <c r="B85" s="106">
        <v>45145</v>
      </c>
      <c r="C85" t="s">
        <v>56</v>
      </c>
      <c r="D85" t="s">
        <v>35</v>
      </c>
      <c r="E85">
        <v>12</v>
      </c>
      <c r="G85" s="29">
        <v>14330</v>
      </c>
      <c r="H85" s="13">
        <v>4289</v>
      </c>
      <c r="I85" s="13">
        <v>0</v>
      </c>
      <c r="J85" s="7">
        <v>7083</v>
      </c>
      <c r="K85" s="7">
        <f>S1*(G85+H85)</f>
        <v>204804.60784692058</v>
      </c>
      <c r="L85" s="13">
        <v>0</v>
      </c>
      <c r="M85" s="62">
        <f t="shared" si="6"/>
        <v>211887.60784692058</v>
      </c>
      <c r="O85" t="s">
        <v>129</v>
      </c>
    </row>
    <row r="86" spans="1:17" x14ac:dyDescent="0.2">
      <c r="A86" t="s">
        <v>136</v>
      </c>
      <c r="B86" s="106">
        <v>45145</v>
      </c>
      <c r="C86" t="s">
        <v>56</v>
      </c>
      <c r="D86" t="s">
        <v>35</v>
      </c>
      <c r="E86">
        <v>12</v>
      </c>
      <c r="G86" s="29">
        <v>14330</v>
      </c>
      <c r="H86" s="13">
        <v>4289</v>
      </c>
      <c r="I86" s="13">
        <v>0</v>
      </c>
      <c r="J86" s="7">
        <v>7041</v>
      </c>
      <c r="K86" s="7">
        <f>S1*(G86+H86)</f>
        <v>204804.60784692058</v>
      </c>
      <c r="L86" s="13">
        <v>0</v>
      </c>
      <c r="M86" s="62">
        <f t="shared" si="6"/>
        <v>211845.60784692058</v>
      </c>
      <c r="O86" t="s">
        <v>143</v>
      </c>
    </row>
    <row r="87" spans="1:17" s="8" customFormat="1" x14ac:dyDescent="0.2">
      <c r="A87" s="8" t="s">
        <v>137</v>
      </c>
      <c r="B87" s="108">
        <v>45145</v>
      </c>
      <c r="C87" s="8" t="s">
        <v>56</v>
      </c>
      <c r="D87" s="8" t="s">
        <v>35</v>
      </c>
      <c r="E87" s="8">
        <v>12</v>
      </c>
      <c r="G87" s="65">
        <v>14330</v>
      </c>
      <c r="H87" s="14">
        <v>4289</v>
      </c>
      <c r="I87" s="14">
        <v>0</v>
      </c>
      <c r="J87" s="7">
        <v>8100</v>
      </c>
      <c r="K87" s="7">
        <f>S1*(G87+H87)</f>
        <v>204804.60784692058</v>
      </c>
      <c r="L87" s="65">
        <v>0</v>
      </c>
      <c r="M87" s="62">
        <f t="shared" si="6"/>
        <v>212904.60784692058</v>
      </c>
      <c r="O87" s="8" t="s">
        <v>144</v>
      </c>
      <c r="Q87" s="18"/>
    </row>
    <row r="88" spans="1:17" x14ac:dyDescent="0.2">
      <c r="A88" t="s">
        <v>138</v>
      </c>
      <c r="B88" s="106">
        <v>45145</v>
      </c>
      <c r="C88" t="s">
        <v>33</v>
      </c>
      <c r="D88" t="s">
        <v>35</v>
      </c>
      <c r="E88">
        <v>12</v>
      </c>
      <c r="G88" s="29">
        <v>42310</v>
      </c>
      <c r="H88" s="13">
        <v>11527</v>
      </c>
      <c r="I88" s="13">
        <f>G88+H88-(G83+H83)</f>
        <v>35218</v>
      </c>
      <c r="J88" s="21">
        <v>5042</v>
      </c>
      <c r="K88" s="7">
        <f>S1*(G88+H88)</f>
        <v>592194.30005127366</v>
      </c>
      <c r="L88" s="13">
        <f>I88*S1</f>
        <v>387389.69220435305</v>
      </c>
      <c r="M88" s="62">
        <f t="shared" si="6"/>
        <v>597236.30005127366</v>
      </c>
      <c r="O88" t="s">
        <v>129</v>
      </c>
    </row>
    <row r="89" spans="1:17" x14ac:dyDescent="0.2">
      <c r="A89" t="s">
        <v>139</v>
      </c>
      <c r="B89" s="107">
        <v>45145</v>
      </c>
      <c r="C89" s="104" t="s">
        <v>33</v>
      </c>
      <c r="D89" t="s">
        <v>35</v>
      </c>
      <c r="E89">
        <v>12</v>
      </c>
      <c r="G89" s="29">
        <v>42310</v>
      </c>
      <c r="H89" s="13">
        <v>11527</v>
      </c>
      <c r="I89" s="13">
        <f t="shared" ref="I89:I92" si="7">G89+H89-(G84+H84)</f>
        <v>35218</v>
      </c>
      <c r="J89" s="7">
        <v>5167</v>
      </c>
      <c r="K89" s="7">
        <f>S1*(G89+H89)</f>
        <v>592194.30005127366</v>
      </c>
      <c r="L89" s="13">
        <f>I89*S1</f>
        <v>387389.69220435305</v>
      </c>
      <c r="M89" s="62">
        <f t="shared" si="6"/>
        <v>597361.30005127366</v>
      </c>
      <c r="O89" t="s">
        <v>129</v>
      </c>
    </row>
    <row r="90" spans="1:17" x14ac:dyDescent="0.2">
      <c r="A90" t="s">
        <v>140</v>
      </c>
      <c r="B90" s="107">
        <v>45145</v>
      </c>
      <c r="C90" t="s">
        <v>33</v>
      </c>
      <c r="D90" t="s">
        <v>35</v>
      </c>
      <c r="E90">
        <v>12</v>
      </c>
      <c r="G90" s="29">
        <v>42310</v>
      </c>
      <c r="H90" s="13">
        <v>11527</v>
      </c>
      <c r="I90" s="13">
        <f t="shared" si="7"/>
        <v>35218</v>
      </c>
      <c r="J90" s="37">
        <v>4887</v>
      </c>
      <c r="K90" s="7">
        <f>S1*(G90+H90)</f>
        <v>592194.30005127366</v>
      </c>
      <c r="L90" s="13">
        <f>I90*S1</f>
        <v>387389.69220435305</v>
      </c>
      <c r="M90" s="62">
        <f t="shared" si="6"/>
        <v>597081.30005127366</v>
      </c>
      <c r="O90" t="s">
        <v>129</v>
      </c>
    </row>
    <row r="91" spans="1:17" x14ac:dyDescent="0.2">
      <c r="A91" t="s">
        <v>141</v>
      </c>
      <c r="B91" s="107">
        <v>45145</v>
      </c>
      <c r="C91" t="s">
        <v>33</v>
      </c>
      <c r="D91" t="s">
        <v>35</v>
      </c>
      <c r="E91">
        <v>12</v>
      </c>
      <c r="G91" s="29">
        <v>42311</v>
      </c>
      <c r="H91" s="13">
        <v>11527</v>
      </c>
      <c r="I91" s="13">
        <f t="shared" si="7"/>
        <v>35219</v>
      </c>
      <c r="J91" s="7">
        <v>5553</v>
      </c>
      <c r="K91" s="7">
        <f>S1*(G91+H91)</f>
        <v>592205.29981537734</v>
      </c>
      <c r="L91" s="13">
        <f>I91*S1</f>
        <v>387400.69196845673</v>
      </c>
      <c r="M91" s="62">
        <f t="shared" si="6"/>
        <v>597758.29981537734</v>
      </c>
      <c r="O91" t="s">
        <v>143</v>
      </c>
    </row>
    <row r="92" spans="1:17" s="8" customFormat="1" x14ac:dyDescent="0.2">
      <c r="A92" s="8" t="s">
        <v>142</v>
      </c>
      <c r="B92" s="108">
        <v>45145</v>
      </c>
      <c r="C92" s="105" t="s">
        <v>33</v>
      </c>
      <c r="D92" s="8" t="s">
        <v>35</v>
      </c>
      <c r="E92" s="8">
        <v>12</v>
      </c>
      <c r="G92" s="65">
        <v>45870</v>
      </c>
      <c r="H92" s="14">
        <v>12502</v>
      </c>
      <c r="I92" s="109">
        <f t="shared" si="7"/>
        <v>39753</v>
      </c>
      <c r="J92" s="7">
        <v>4893</v>
      </c>
      <c r="K92" s="7">
        <f>S1*(G92+H92)</f>
        <v>642078.23026158486</v>
      </c>
      <c r="L92" s="13">
        <f>I92*S1</f>
        <v>437273.62241466425</v>
      </c>
      <c r="M92" s="62">
        <f t="shared" si="6"/>
        <v>646971.23026158486</v>
      </c>
      <c r="O92" s="8" t="s">
        <v>144</v>
      </c>
      <c r="Q92" s="18"/>
    </row>
    <row r="93" spans="1:17" x14ac:dyDescent="0.2">
      <c r="J93" s="21"/>
      <c r="K93" s="21"/>
    </row>
    <row r="96" spans="1:17" s="42" customFormat="1" x14ac:dyDescent="0.2">
      <c r="A96" s="42">
        <v>48</v>
      </c>
      <c r="B96" s="43">
        <v>45141</v>
      </c>
      <c r="C96" s="42" t="s">
        <v>38</v>
      </c>
      <c r="D96" s="42" t="s">
        <v>103</v>
      </c>
      <c r="E96" s="42">
        <v>12</v>
      </c>
      <c r="G96" s="66"/>
      <c r="H96" s="45"/>
      <c r="I96" s="45"/>
      <c r="J96" s="44"/>
      <c r="K96" s="44" t="e">
        <f>N96*(G96+H96)</f>
        <v>#NUM!</v>
      </c>
      <c r="L96" s="45">
        <v>0</v>
      </c>
      <c r="M96" s="47" t="e">
        <f t="shared" ref="M96:M103" si="8">J96+K96</f>
        <v>#NUM!</v>
      </c>
      <c r="N96" s="42" t="e">
        <f>GEOMEAN(Q96:Q99)</f>
        <v>#NUM!</v>
      </c>
      <c r="Q96" s="46">
        <v>0</v>
      </c>
    </row>
    <row r="97" spans="1:17" s="48" customFormat="1" x14ac:dyDescent="0.2">
      <c r="A97" s="48">
        <v>49</v>
      </c>
      <c r="B97" s="43">
        <v>45141</v>
      </c>
      <c r="C97" s="48" t="s">
        <v>50</v>
      </c>
      <c r="D97" s="42" t="s">
        <v>103</v>
      </c>
      <c r="E97" s="48">
        <v>12</v>
      </c>
      <c r="G97" s="67">
        <v>6792314</v>
      </c>
      <c r="H97" s="49">
        <v>1812239</v>
      </c>
      <c r="I97" s="49">
        <f>G97-G96+(H97-H96)</f>
        <v>8604553</v>
      </c>
      <c r="J97" s="44">
        <v>4378</v>
      </c>
      <c r="K97" s="44" t="e">
        <f>N96*(G97+H97)</f>
        <v>#NUM!</v>
      </c>
      <c r="L97" s="49"/>
      <c r="M97" s="47" t="e">
        <f t="shared" si="8"/>
        <v>#NUM!</v>
      </c>
      <c r="Q97" s="50">
        <v>12.36</v>
      </c>
    </row>
    <row r="98" spans="1:17" s="48" customFormat="1" x14ac:dyDescent="0.2">
      <c r="A98" s="48">
        <v>50</v>
      </c>
      <c r="B98" s="43">
        <v>45141</v>
      </c>
      <c r="C98" s="48" t="s">
        <v>33</v>
      </c>
      <c r="D98" s="42" t="s">
        <v>103</v>
      </c>
      <c r="E98" s="48">
        <v>12</v>
      </c>
      <c r="G98" s="67"/>
      <c r="H98" s="49"/>
      <c r="I98" s="49">
        <f>G98-G96+H98-H96</f>
        <v>0</v>
      </c>
      <c r="J98" s="44"/>
      <c r="K98" s="44" t="e">
        <f>N96*(G98+H98)</f>
        <v>#NUM!</v>
      </c>
      <c r="L98" s="49"/>
      <c r="M98" s="47" t="e">
        <f t="shared" si="8"/>
        <v>#NUM!</v>
      </c>
      <c r="Q98" s="50">
        <v>0</v>
      </c>
    </row>
    <row r="99" spans="1:17" s="48" customFormat="1" x14ac:dyDescent="0.2">
      <c r="A99" s="48">
        <v>51</v>
      </c>
      <c r="B99" s="43">
        <v>45141</v>
      </c>
      <c r="C99" s="48" t="s">
        <v>56</v>
      </c>
      <c r="D99" s="42" t="s">
        <v>103</v>
      </c>
      <c r="E99" s="48">
        <v>12</v>
      </c>
      <c r="G99" s="67"/>
      <c r="H99" s="49"/>
      <c r="I99" s="49"/>
      <c r="J99" s="51"/>
      <c r="K99" s="51" t="e">
        <f>N96*(G99+H99)</f>
        <v>#NUM!</v>
      </c>
      <c r="L99" s="49">
        <v>0</v>
      </c>
      <c r="M99" s="47" t="e">
        <f t="shared" si="8"/>
        <v>#NUM!</v>
      </c>
      <c r="Q99" s="50">
        <v>0</v>
      </c>
    </row>
    <row r="100" spans="1:17" s="96" customFormat="1" x14ac:dyDescent="0.2">
      <c r="A100" s="96" t="s">
        <v>57</v>
      </c>
      <c r="B100" s="97">
        <v>45124</v>
      </c>
      <c r="C100" s="96" t="s">
        <v>38</v>
      </c>
      <c r="D100" s="96" t="s">
        <v>58</v>
      </c>
      <c r="E100" s="96">
        <v>10</v>
      </c>
      <c r="G100" s="98">
        <v>33146</v>
      </c>
      <c r="H100" s="99">
        <v>11317</v>
      </c>
      <c r="I100" s="99">
        <v>0</v>
      </c>
      <c r="J100" s="72">
        <v>53232</v>
      </c>
      <c r="K100" s="72">
        <f>S1*(G100+H100)</f>
        <v>489082.51134312421</v>
      </c>
      <c r="L100" s="99">
        <v>0</v>
      </c>
      <c r="M100" s="100">
        <f t="shared" si="8"/>
        <v>542314.51134312421</v>
      </c>
      <c r="N100" s="96">
        <f>GEOMEAN(Q100:Q103)</f>
        <v>11.102053599510784</v>
      </c>
      <c r="Q100" s="101">
        <v>11.298</v>
      </c>
    </row>
    <row r="101" spans="1:17" s="68" customFormat="1" x14ac:dyDescent="0.2">
      <c r="A101" s="68" t="s">
        <v>59</v>
      </c>
      <c r="B101" s="69">
        <v>45124</v>
      </c>
      <c r="C101" s="68" t="s">
        <v>50</v>
      </c>
      <c r="D101" s="68" t="s">
        <v>58</v>
      </c>
      <c r="E101" s="68">
        <v>10</v>
      </c>
      <c r="G101" s="70">
        <v>406473</v>
      </c>
      <c r="H101" s="71">
        <v>108977</v>
      </c>
      <c r="I101" s="71">
        <f>G101-G100+(H101-H100)</f>
        <v>470987</v>
      </c>
      <c r="J101" s="72">
        <v>2194</v>
      </c>
      <c r="K101" s="72">
        <f>S1*(G101+H101)</f>
        <v>5669828.4072557716</v>
      </c>
      <c r="L101" s="71">
        <f>I101*S1</f>
        <v>5180745.8959126472</v>
      </c>
      <c r="M101" s="73">
        <f t="shared" si="8"/>
        <v>5672022.4072557716</v>
      </c>
      <c r="Q101" s="74">
        <v>10.35</v>
      </c>
    </row>
    <row r="102" spans="1:17" s="68" customFormat="1" x14ac:dyDescent="0.2">
      <c r="A102" s="68" t="s">
        <v>60</v>
      </c>
      <c r="B102" s="69">
        <v>45124</v>
      </c>
      <c r="C102" s="68" t="s">
        <v>33</v>
      </c>
      <c r="D102" s="68" t="s">
        <v>58</v>
      </c>
      <c r="E102" s="68">
        <v>10</v>
      </c>
      <c r="G102" s="70">
        <v>101023</v>
      </c>
      <c r="H102" s="71">
        <v>27950</v>
      </c>
      <c r="I102" s="71">
        <f>G102-G100+H102-H100</f>
        <v>84510</v>
      </c>
      <c r="J102" s="72">
        <v>4795</v>
      </c>
      <c r="K102" s="72">
        <f>S1*(G102+H102)</f>
        <v>1418672.5757474026</v>
      </c>
      <c r="L102" s="71">
        <f>I102*S1</f>
        <v>929590.06440427841</v>
      </c>
      <c r="M102" s="73">
        <f t="shared" si="8"/>
        <v>1423467.5757474026</v>
      </c>
      <c r="Q102" s="74">
        <v>10.616</v>
      </c>
    </row>
    <row r="103" spans="1:17" s="68" customFormat="1" x14ac:dyDescent="0.2">
      <c r="A103" s="68" t="s">
        <v>61</v>
      </c>
      <c r="B103" s="69">
        <v>45124</v>
      </c>
      <c r="C103" s="68" t="s">
        <v>56</v>
      </c>
      <c r="D103" s="68" t="s">
        <v>58</v>
      </c>
      <c r="E103" s="68">
        <v>10</v>
      </c>
      <c r="G103" s="70">
        <v>33146</v>
      </c>
      <c r="H103" s="71">
        <v>11317</v>
      </c>
      <c r="I103" s="71">
        <v>0</v>
      </c>
      <c r="J103" s="83">
        <v>22631</v>
      </c>
      <c r="K103" s="83">
        <f>S1*(G103+H103)</f>
        <v>489082.51134312421</v>
      </c>
      <c r="L103" s="71"/>
      <c r="M103" s="82">
        <f t="shared" si="8"/>
        <v>511713.51134312421</v>
      </c>
      <c r="Q103" s="74">
        <v>12.238</v>
      </c>
    </row>
  </sheetData>
  <phoneticPr fontId="5"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4B76F-E0ED-0844-AE27-F6E383A3E5BD}">
  <dimension ref="A4:J43"/>
  <sheetViews>
    <sheetView workbookViewId="0">
      <selection activeCell="A13" sqref="A13"/>
    </sheetView>
  </sheetViews>
  <sheetFormatPr baseColWidth="10" defaultColWidth="11" defaultRowHeight="16" x14ac:dyDescent="0.2"/>
  <cols>
    <col min="1" max="1" width="18.6640625" customWidth="1"/>
    <col min="2" max="2" width="22.33203125" customWidth="1"/>
    <col min="3" max="3" width="88.33203125" customWidth="1"/>
    <col min="8" max="8" width="36.6640625" customWidth="1"/>
    <col min="9" max="9" width="14" customWidth="1"/>
  </cols>
  <sheetData>
    <row r="4" spans="1:10" ht="24" x14ac:dyDescent="0.3">
      <c r="A4" s="3" t="s">
        <v>7</v>
      </c>
      <c r="B4" s="3" t="s">
        <v>62</v>
      </c>
      <c r="C4" s="3" t="s">
        <v>63</v>
      </c>
      <c r="I4" s="5" t="s">
        <v>64</v>
      </c>
      <c r="J4" s="5" t="s">
        <v>65</v>
      </c>
    </row>
    <row r="5" spans="1:10" ht="34" x14ac:dyDescent="0.2">
      <c r="A5" s="2" t="s">
        <v>66</v>
      </c>
      <c r="B5" t="s">
        <v>67</v>
      </c>
      <c r="C5" s="1" t="s">
        <v>68</v>
      </c>
      <c r="I5" t="s">
        <v>67</v>
      </c>
      <c r="J5" t="s">
        <v>69</v>
      </c>
    </row>
    <row r="6" spans="1:10" ht="51" x14ac:dyDescent="0.2">
      <c r="A6" s="2" t="s">
        <v>70</v>
      </c>
      <c r="B6" t="s">
        <v>67</v>
      </c>
      <c r="C6" s="1" t="s">
        <v>71</v>
      </c>
      <c r="I6" t="s">
        <v>72</v>
      </c>
      <c r="J6" t="s">
        <v>73</v>
      </c>
    </row>
    <row r="7" spans="1:10" ht="85" x14ac:dyDescent="0.2">
      <c r="A7" s="2" t="s">
        <v>27</v>
      </c>
      <c r="C7" s="1" t="s">
        <v>74</v>
      </c>
    </row>
    <row r="8" spans="1:10" ht="17" x14ac:dyDescent="0.2">
      <c r="A8" s="2" t="s">
        <v>27</v>
      </c>
      <c r="B8" t="s">
        <v>75</v>
      </c>
      <c r="C8" s="1" t="s">
        <v>76</v>
      </c>
    </row>
    <row r="9" spans="1:10" x14ac:dyDescent="0.2">
      <c r="A9" s="2" t="s">
        <v>77</v>
      </c>
      <c r="B9" t="s">
        <v>66</v>
      </c>
      <c r="C9" s="1"/>
    </row>
    <row r="10" spans="1:10" ht="17" x14ac:dyDescent="0.2">
      <c r="A10" s="2" t="s">
        <v>66</v>
      </c>
      <c r="B10" t="s">
        <v>96</v>
      </c>
      <c r="C10" s="1" t="s">
        <v>97</v>
      </c>
    </row>
    <row r="11" spans="1:10" ht="51" x14ac:dyDescent="0.2">
      <c r="A11" s="2" t="s">
        <v>77</v>
      </c>
      <c r="B11" t="s">
        <v>98</v>
      </c>
      <c r="C11" s="1" t="s">
        <v>99</v>
      </c>
    </row>
    <row r="12" spans="1:10" ht="17" x14ac:dyDescent="0.2">
      <c r="A12" s="2" t="s">
        <v>77</v>
      </c>
      <c r="B12" t="s">
        <v>100</v>
      </c>
      <c r="C12" s="1" t="s">
        <v>101</v>
      </c>
    </row>
    <row r="13" spans="1:10" x14ac:dyDescent="0.2">
      <c r="C13" s="1"/>
    </row>
    <row r="14" spans="1:10" x14ac:dyDescent="0.2">
      <c r="C14" s="1"/>
    </row>
    <row r="15" spans="1:10" x14ac:dyDescent="0.2">
      <c r="C15" s="1"/>
    </row>
    <row r="16" spans="1:10" x14ac:dyDescent="0.2">
      <c r="C16" s="1"/>
    </row>
    <row r="17" spans="3:3" x14ac:dyDescent="0.2">
      <c r="C17" s="1"/>
    </row>
    <row r="18" spans="3:3" x14ac:dyDescent="0.2">
      <c r="C18" s="1"/>
    </row>
    <row r="19" spans="3:3" x14ac:dyDescent="0.2">
      <c r="C19" s="1"/>
    </row>
    <row r="20" spans="3:3" x14ac:dyDescent="0.2">
      <c r="C20" s="1"/>
    </row>
    <row r="21" spans="3:3" x14ac:dyDescent="0.2">
      <c r="C21" s="1"/>
    </row>
    <row r="22" spans="3:3" x14ac:dyDescent="0.2">
      <c r="C22" s="1"/>
    </row>
    <row r="23" spans="3:3" x14ac:dyDescent="0.2">
      <c r="C23" s="1"/>
    </row>
    <row r="24" spans="3:3" x14ac:dyDescent="0.2">
      <c r="C24" s="1"/>
    </row>
    <row r="25" spans="3:3" x14ac:dyDescent="0.2">
      <c r="C25" s="1"/>
    </row>
    <row r="26" spans="3:3" x14ac:dyDescent="0.2">
      <c r="C26" s="1"/>
    </row>
    <row r="27" spans="3:3" x14ac:dyDescent="0.2">
      <c r="C27" s="1"/>
    </row>
    <row r="28" spans="3:3" x14ac:dyDescent="0.2">
      <c r="C28" s="1"/>
    </row>
    <row r="29" spans="3:3" x14ac:dyDescent="0.2">
      <c r="C29" s="1"/>
    </row>
    <row r="30" spans="3:3" x14ac:dyDescent="0.2">
      <c r="C30" s="1"/>
    </row>
    <row r="31" spans="3:3" x14ac:dyDescent="0.2">
      <c r="C31" s="1"/>
    </row>
    <row r="32" spans="3:3" x14ac:dyDescent="0.2">
      <c r="C32" s="1"/>
    </row>
    <row r="33" spans="3:3" x14ac:dyDescent="0.2">
      <c r="C33" s="1"/>
    </row>
    <row r="34" spans="3:3" x14ac:dyDescent="0.2">
      <c r="C34" s="1"/>
    </row>
    <row r="35" spans="3:3" x14ac:dyDescent="0.2">
      <c r="C35" s="1"/>
    </row>
    <row r="36" spans="3:3" x14ac:dyDescent="0.2">
      <c r="C36" s="1"/>
    </row>
    <row r="37" spans="3:3" x14ac:dyDescent="0.2">
      <c r="C37" s="1"/>
    </row>
    <row r="38" spans="3:3" x14ac:dyDescent="0.2">
      <c r="C38" s="1"/>
    </row>
    <row r="39" spans="3:3" x14ac:dyDescent="0.2">
      <c r="C39" s="1"/>
    </row>
    <row r="40" spans="3:3" x14ac:dyDescent="0.2">
      <c r="C40" s="1"/>
    </row>
    <row r="41" spans="3:3" x14ac:dyDescent="0.2">
      <c r="C41" s="1"/>
    </row>
    <row r="42" spans="3:3" x14ac:dyDescent="0.2">
      <c r="C42" s="1"/>
    </row>
    <row r="43" spans="3:3" x14ac:dyDescent="0.2">
      <c r="C43" s="1"/>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9DE62-380F-824C-85FF-0120AAA6ADA5}">
  <dimension ref="A1:F59"/>
  <sheetViews>
    <sheetView topLeftCell="A2" workbookViewId="0">
      <selection activeCell="C11" sqref="C11"/>
    </sheetView>
  </sheetViews>
  <sheetFormatPr baseColWidth="10" defaultColWidth="11" defaultRowHeight="16" x14ac:dyDescent="0.2"/>
  <cols>
    <col min="1" max="2" width="24.5" customWidth="1"/>
    <col min="3" max="3" width="34.1640625" customWidth="1"/>
    <col min="4" max="4" width="39.1640625" customWidth="1"/>
    <col min="5" max="5" width="29.1640625" customWidth="1"/>
    <col min="6" max="6" width="57.1640625" customWidth="1"/>
  </cols>
  <sheetData>
    <row r="1" spans="1:6" x14ac:dyDescent="0.2">
      <c r="A1" t="s">
        <v>78</v>
      </c>
    </row>
    <row r="2" spans="1:6" x14ac:dyDescent="0.2">
      <c r="A2" t="s">
        <v>79</v>
      </c>
    </row>
    <row r="4" spans="1:6" ht="25" x14ac:dyDescent="0.3">
      <c r="A4" s="3" t="s">
        <v>80</v>
      </c>
      <c r="B4" s="3" t="s">
        <v>81</v>
      </c>
      <c r="C4" s="3" t="s">
        <v>82</v>
      </c>
      <c r="D4" s="4" t="s">
        <v>83</v>
      </c>
    </row>
    <row r="5" spans="1:6" ht="34" x14ac:dyDescent="0.2">
      <c r="A5" s="2" t="s">
        <v>84</v>
      </c>
      <c r="B5" t="s">
        <v>85</v>
      </c>
      <c r="C5" t="s">
        <v>86</v>
      </c>
      <c r="D5" s="1" t="s">
        <v>87</v>
      </c>
    </row>
    <row r="6" spans="1:6" ht="68" x14ac:dyDescent="0.2">
      <c r="A6" s="2" t="s">
        <v>28</v>
      </c>
      <c r="B6" t="s">
        <v>88</v>
      </c>
      <c r="C6" t="s">
        <v>89</v>
      </c>
      <c r="D6" s="1" t="s">
        <v>90</v>
      </c>
    </row>
    <row r="7" spans="1:6" ht="17" x14ac:dyDescent="0.2">
      <c r="A7" t="s">
        <v>35</v>
      </c>
      <c r="B7" t="s">
        <v>85</v>
      </c>
      <c r="C7" t="s">
        <v>145</v>
      </c>
      <c r="D7" s="1" t="s">
        <v>146</v>
      </c>
    </row>
    <row r="8" spans="1:6" ht="34" x14ac:dyDescent="0.2">
      <c r="A8" t="s">
        <v>104</v>
      </c>
      <c r="C8" t="s">
        <v>147</v>
      </c>
      <c r="D8" s="1" t="s">
        <v>148</v>
      </c>
      <c r="E8" s="1"/>
      <c r="F8" s="1"/>
    </row>
    <row r="9" spans="1:6" ht="34" x14ac:dyDescent="0.2">
      <c r="A9" t="s">
        <v>52</v>
      </c>
      <c r="C9" t="s">
        <v>149</v>
      </c>
      <c r="D9" s="1" t="s">
        <v>150</v>
      </c>
      <c r="E9" s="1"/>
      <c r="F9" s="1"/>
    </row>
    <row r="10" spans="1:6" ht="34" x14ac:dyDescent="0.2">
      <c r="A10" s="112" t="s">
        <v>110</v>
      </c>
      <c r="C10" t="s">
        <v>151</v>
      </c>
      <c r="D10" s="1" t="s">
        <v>152</v>
      </c>
      <c r="E10" s="1"/>
      <c r="F10" s="1"/>
    </row>
    <row r="11" spans="1:6" x14ac:dyDescent="0.2">
      <c r="D11" s="1"/>
      <c r="E11" s="1"/>
      <c r="F11" s="1"/>
    </row>
    <row r="12" spans="1:6" x14ac:dyDescent="0.2">
      <c r="D12" s="1"/>
      <c r="E12" s="1"/>
      <c r="F12" s="1"/>
    </row>
    <row r="13" spans="1:6" x14ac:dyDescent="0.2">
      <c r="D13" s="1"/>
      <c r="E13" s="1"/>
      <c r="F13" s="1"/>
    </row>
    <row r="14" spans="1:6" x14ac:dyDescent="0.2">
      <c r="D14" s="1"/>
      <c r="E14" s="1"/>
      <c r="F14" s="1"/>
    </row>
    <row r="15" spans="1:6" x14ac:dyDescent="0.2">
      <c r="D15" s="1"/>
      <c r="E15" s="1"/>
      <c r="F15" s="1"/>
    </row>
    <row r="16" spans="1:6" x14ac:dyDescent="0.2">
      <c r="D16" s="1"/>
      <c r="E16" s="1"/>
      <c r="F16" s="1"/>
    </row>
    <row r="17" spans="4:6" x14ac:dyDescent="0.2">
      <c r="D17" s="1"/>
      <c r="E17" s="1"/>
      <c r="F17" s="1"/>
    </row>
    <row r="18" spans="4:6" x14ac:dyDescent="0.2">
      <c r="D18" s="1"/>
      <c r="E18" s="1"/>
      <c r="F18" s="1"/>
    </row>
    <row r="19" spans="4:6" x14ac:dyDescent="0.2">
      <c r="D19" s="1"/>
      <c r="E19" s="1"/>
      <c r="F19" s="1"/>
    </row>
    <row r="20" spans="4:6" x14ac:dyDescent="0.2">
      <c r="D20" s="1"/>
      <c r="E20" s="1"/>
      <c r="F20" s="1"/>
    </row>
    <row r="21" spans="4:6" x14ac:dyDescent="0.2">
      <c r="D21" s="1"/>
      <c r="E21" s="1"/>
      <c r="F21" s="1"/>
    </row>
    <row r="22" spans="4:6" x14ac:dyDescent="0.2">
      <c r="D22" s="1"/>
      <c r="E22" s="1"/>
      <c r="F22" s="1"/>
    </row>
    <row r="23" spans="4:6" x14ac:dyDescent="0.2">
      <c r="D23" s="1"/>
      <c r="E23" s="1"/>
      <c r="F23" s="1"/>
    </row>
    <row r="24" spans="4:6" x14ac:dyDescent="0.2">
      <c r="D24" s="1"/>
      <c r="E24" s="1"/>
      <c r="F24" s="1"/>
    </row>
    <row r="25" spans="4:6" x14ac:dyDescent="0.2">
      <c r="D25" s="1"/>
      <c r="E25" s="1"/>
      <c r="F25" s="1"/>
    </row>
    <row r="26" spans="4:6" x14ac:dyDescent="0.2">
      <c r="D26" s="1"/>
      <c r="E26" s="1"/>
      <c r="F26" s="1"/>
    </row>
    <row r="27" spans="4:6" x14ac:dyDescent="0.2">
      <c r="D27" s="1"/>
      <c r="E27" s="1"/>
      <c r="F27" s="1"/>
    </row>
    <row r="28" spans="4:6" x14ac:dyDescent="0.2">
      <c r="D28" s="1"/>
      <c r="E28" s="1"/>
      <c r="F28" s="1"/>
    </row>
    <row r="29" spans="4:6" x14ac:dyDescent="0.2">
      <c r="D29" s="1"/>
      <c r="E29" s="1"/>
      <c r="F29" s="1"/>
    </row>
    <row r="30" spans="4:6" x14ac:dyDescent="0.2">
      <c r="D30" s="1"/>
      <c r="E30" s="1"/>
      <c r="F30" s="1"/>
    </row>
    <row r="31" spans="4:6" x14ac:dyDescent="0.2">
      <c r="D31" s="1"/>
      <c r="E31" s="1"/>
      <c r="F31" s="1"/>
    </row>
    <row r="32" spans="4:6" x14ac:dyDescent="0.2">
      <c r="D32" s="1"/>
      <c r="E32" s="1"/>
      <c r="F32" s="1"/>
    </row>
    <row r="33" spans="4:6" x14ac:dyDescent="0.2">
      <c r="D33" s="1"/>
      <c r="E33" s="1"/>
      <c r="F33" s="1"/>
    </row>
    <row r="34" spans="4:6" x14ac:dyDescent="0.2">
      <c r="D34" s="1"/>
      <c r="E34" s="1"/>
      <c r="F34" s="1"/>
    </row>
    <row r="35" spans="4:6" x14ac:dyDescent="0.2">
      <c r="D35" s="1"/>
      <c r="E35" s="1"/>
      <c r="F35" s="1"/>
    </row>
    <row r="36" spans="4:6" x14ac:dyDescent="0.2">
      <c r="D36" s="1"/>
      <c r="E36" s="1"/>
      <c r="F36" s="1"/>
    </row>
    <row r="37" spans="4:6" x14ac:dyDescent="0.2">
      <c r="D37" s="1"/>
      <c r="E37" s="1"/>
      <c r="F37" s="1"/>
    </row>
    <row r="38" spans="4:6" x14ac:dyDescent="0.2">
      <c r="D38" s="1"/>
      <c r="E38" s="1"/>
      <c r="F38" s="1"/>
    </row>
    <row r="39" spans="4:6" x14ac:dyDescent="0.2">
      <c r="D39" s="1"/>
      <c r="E39" s="1"/>
      <c r="F39" s="1"/>
    </row>
    <row r="40" spans="4:6" x14ac:dyDescent="0.2">
      <c r="D40" s="1"/>
      <c r="E40" s="1"/>
      <c r="F40" s="1"/>
    </row>
    <row r="41" spans="4:6" x14ac:dyDescent="0.2">
      <c r="D41" s="1"/>
      <c r="E41" s="1"/>
      <c r="F41" s="1"/>
    </row>
    <row r="42" spans="4:6" x14ac:dyDescent="0.2">
      <c r="D42" s="1"/>
      <c r="E42" s="1"/>
      <c r="F42" s="1"/>
    </row>
    <row r="43" spans="4:6" x14ac:dyDescent="0.2">
      <c r="D43" s="1"/>
    </row>
    <row r="44" spans="4:6" x14ac:dyDescent="0.2">
      <c r="D44" s="1"/>
    </row>
    <row r="45" spans="4:6" x14ac:dyDescent="0.2">
      <c r="D45" s="1"/>
    </row>
    <row r="46" spans="4:6" x14ac:dyDescent="0.2">
      <c r="D46" s="1"/>
    </row>
    <row r="47" spans="4:6" x14ac:dyDescent="0.2">
      <c r="D47" s="1"/>
    </row>
    <row r="48" spans="4:6"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2BF20-BF5F-7A45-8E66-C0050C6C199D}">
  <dimension ref="A1:D2"/>
  <sheetViews>
    <sheetView tabSelected="1" workbookViewId="0">
      <selection activeCell="C6" sqref="C6"/>
    </sheetView>
  </sheetViews>
  <sheetFormatPr baseColWidth="10" defaultColWidth="11" defaultRowHeight="16" x14ac:dyDescent="0.2"/>
  <cols>
    <col min="1" max="1" width="18.83203125" customWidth="1"/>
    <col min="2" max="2" width="22" customWidth="1"/>
    <col min="3" max="3" width="12.1640625" customWidth="1"/>
    <col min="4" max="4" width="15.5" customWidth="1"/>
  </cols>
  <sheetData>
    <row r="1" spans="1:4" x14ac:dyDescent="0.2">
      <c r="A1" t="s">
        <v>91</v>
      </c>
      <c r="B1" t="s">
        <v>154</v>
      </c>
      <c r="C1" t="s">
        <v>92</v>
      </c>
      <c r="D1" t="s">
        <v>93</v>
      </c>
    </row>
    <row r="2" spans="1:4" x14ac:dyDescent="0.2">
      <c r="A2" t="s">
        <v>94</v>
      </c>
      <c r="B2" t="s">
        <v>155</v>
      </c>
      <c r="C2" t="s">
        <v>153</v>
      </c>
      <c r="D2"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Experiments</vt:lpstr>
      <vt:lpstr>Strategies</vt:lpstr>
      <vt:lpstr>Datasets</vt:lpstr>
      <vt:lpstr>Machine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Brinker Jan-Christopher</dc:creator>
  <cp:keywords/>
  <dc:description/>
  <cp:lastModifiedBy>Chris Brinker</cp:lastModifiedBy>
  <cp:revision/>
  <dcterms:created xsi:type="dcterms:W3CDTF">2023-05-23T12:50:35Z</dcterms:created>
  <dcterms:modified xsi:type="dcterms:W3CDTF">2023-08-11T05:12:06Z</dcterms:modified>
  <cp:category/>
  <cp:contentStatus/>
</cp:coreProperties>
</file>