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1.xml" ContentType="application/vnd.ms-office.chartex+xml"/>
  <Override PartName="/xl/charts/style17.xml" ContentType="application/vnd.ms-office.chartstyle+xml"/>
  <Override PartName="/xl/charts/colors17.xml" ContentType="application/vnd.ms-office.chartcolorstyle+xml"/>
  <Override PartName="/xl/drawings/drawing2.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xml" ContentType="application/vnd.openxmlformats-officedocument.drawing+xml"/>
  <Override PartName="/xl/slicers/slicer2.xml" ContentType="application/vnd.ms-excel.slicer+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xml" ContentType="application/vnd.openxmlformats-officedocument.drawing+xml"/>
  <Override PartName="/xl/slicers/slicer3.xml" ContentType="application/vnd.ms-excel.slicer+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5.xml" ContentType="application/vnd.openxmlformats-officedocument.drawing+xml"/>
  <Override PartName="/xl/slicers/slicer4.xml" ContentType="application/vnd.ms-excel.slicer+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charts/chart31.xml" ContentType="application/vnd.openxmlformats-officedocument.drawingml.chart+xml"/>
  <Override PartName="/xl/charts/style32.xml" ContentType="application/vnd.ms-office.chartstyle+xml"/>
  <Override PartName="/xl/charts/colors32.xml" ContentType="application/vnd.ms-office.chartcolorstyle+xml"/>
  <Override PartName="/xl/charts/chart32.xml" ContentType="application/vnd.openxmlformats-officedocument.drawingml.chart+xml"/>
  <Override PartName="/xl/charts/style33.xml" ContentType="application/vnd.ms-office.chartstyle+xml"/>
  <Override PartName="/xl/charts/colors33.xml" ContentType="application/vnd.ms-office.chartcolorstyle+xml"/>
  <Override PartName="/xl/charts/chart33.xml" ContentType="application/vnd.openxmlformats-officedocument.drawingml.chart+xml"/>
  <Override PartName="/xl/drawings/drawing6.xml" ContentType="application/vnd.openxmlformats-officedocument.drawing+xml"/>
  <Override PartName="/xl/slicers/slicer5.xml" ContentType="application/vnd.ms-excel.slicer+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niran\Downloads\"/>
    </mc:Choice>
  </mc:AlternateContent>
  <xr:revisionPtr revIDLastSave="0" documentId="13_ncr:1_{7DF06627-9664-4B50-997A-3422AED18E30}" xr6:coauthVersionLast="47" xr6:coauthVersionMax="47" xr10:uidLastSave="{00000000-0000-0000-0000-000000000000}"/>
  <bookViews>
    <workbookView xWindow="-108" yWindow="-108" windowWidth="23256" windowHeight="13176" tabRatio="764" xr2:uid="{00000000-000D-0000-FFFF-FFFF00000000}"/>
  </bookViews>
  <sheets>
    <sheet name="bike_buyers" sheetId="1" r:id="rId1"/>
    <sheet name="Working Sheet" sheetId="2" r:id="rId2"/>
    <sheet name="Pivot" sheetId="5" r:id="rId3"/>
    <sheet name="Dashboard" sheetId="17" r:id="rId4"/>
    <sheet name="Demographics" sheetId="19" r:id="rId5"/>
    <sheet name="Financial &amp; lifestyle" sheetId="20" r:id="rId6"/>
    <sheet name="Commute &amp; Mobility" sheetId="22" r:id="rId7"/>
    <sheet name="Regional Insights" sheetId="23" r:id="rId8"/>
  </sheets>
  <definedNames>
    <definedName name="_xlnm._FilterDatabase" localSheetId="0" hidden="1">bike_buyers!$A$1:$M$1001</definedName>
    <definedName name="_xlnm._FilterDatabase" localSheetId="1" hidden="1">'Working Sheet'!$A$1:$R$1001</definedName>
    <definedName name="_xlchart.v5.0" hidden="1">Pivot!$BF$97</definedName>
    <definedName name="_xlchart.v5.1" hidden="1">Pivot!$BF$98:$BF$100</definedName>
    <definedName name="_xlchart.v5.2" hidden="1">Pivot!$BG$97</definedName>
    <definedName name="_xlchart.v5.3" hidden="1">Pivot!$BG$98:$BG$100</definedName>
    <definedName name="_xlcn.WorksheetConnection_ExcelProjectDataset.xlsxTable1" hidden="1">BuyerTable[]</definedName>
    <definedName name="Slicer_Age_group1">#N/A</definedName>
    <definedName name="Slicer_Commute_Distance">#N/A</definedName>
    <definedName name="Slicer_Education1">#N/A</definedName>
    <definedName name="Slicer_Gender">#N/A</definedName>
    <definedName name="Slicer_Maritial_status">#N/A</definedName>
    <definedName name="Slicer_Region1">#N/A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 cacheId="20" r:id="rId29"/>
    <pivotCache cacheId="21" r:id="rId30"/>
    <pivotCache cacheId="22" r:id="rId31"/>
    <pivotCache cacheId="23" r:id="rId32"/>
    <pivotCache cacheId="24" r:id="rId33"/>
    <pivotCache cacheId="25" r:id="rId34"/>
    <pivotCache cacheId="26" r:id="rId35"/>
    <pivotCache cacheId="27" r:id="rId36"/>
    <pivotCache cacheId="28" r:id="rId37"/>
    <pivotCache cacheId="29" r:id="rId38"/>
    <pivotCache cacheId="30" r:id="rId39"/>
    <pivotCache cacheId="31" r:id="rId40"/>
    <pivotCache cacheId="32" r:id="rId41"/>
    <pivotCache cacheId="33" r:id="rId42"/>
  </pivotCaches>
  <extLst>
    <ext xmlns:x14="http://schemas.microsoft.com/office/spreadsheetml/2009/9/main" uri="{876F7934-8845-4945-9796-88D515C7AA90}">
      <x14:pivotCaches>
        <pivotCache cacheId="34" r:id="rId43"/>
      </x14:pivotCaches>
    </ext>
    <ext xmlns:x14="http://schemas.microsoft.com/office/spreadsheetml/2009/9/main" uri="{BBE1A952-AA13-448e-AADC-164F8A28A991}">
      <x14:slicerCaches>
        <x14:slicerCache r:id="rId44"/>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Excel Project Datase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I38" i="5" l="1"/>
  <c r="BI46" i="5" a="1"/>
  <c r="BI46" i="5" s="1"/>
  <c r="BI26" i="5"/>
  <c r="BH15" i="5"/>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Q344" i="2"/>
  <c r="Q2" i="2"/>
  <c r="Q827" i="2"/>
  <c r="Q345" i="2"/>
  <c r="Q3" i="2"/>
  <c r="Q4" i="2"/>
  <c r="Q284" i="2"/>
  <c r="Q346" i="2"/>
  <c r="Q5" i="2"/>
  <c r="Q285" i="2"/>
  <c r="Q6" i="2"/>
  <c r="Q828" i="2"/>
  <c r="Q286" i="2"/>
  <c r="Q347" i="2"/>
  <c r="Q348" i="2"/>
  <c r="Q7" i="2"/>
  <c r="Q8" i="2"/>
  <c r="Q9" i="2"/>
  <c r="Q349" i="2"/>
  <c r="Q10" i="2"/>
  <c r="Q350" i="2"/>
  <c r="Q829" i="2"/>
  <c r="Q351" i="2"/>
  <c r="Q830" i="2"/>
  <c r="Q352" i="2"/>
  <c r="Q11" i="2"/>
  <c r="Q12" i="2"/>
  <c r="Q831" i="2"/>
  <c r="Q353" i="2"/>
  <c r="Q13" i="2"/>
  <c r="Q14" i="2"/>
  <c r="Q15" i="2"/>
  <c r="Q16" i="2"/>
  <c r="Q832" i="2"/>
  <c r="Q833" i="2"/>
  <c r="Q17" i="2"/>
  <c r="Q18" i="2"/>
  <c r="Q19" i="2"/>
  <c r="Q20" i="2"/>
  <c r="Q21" i="2"/>
  <c r="Q22" i="2"/>
  <c r="Q354" i="2"/>
  <c r="Q23" i="2"/>
  <c r="Q287" i="2"/>
  <c r="Q24" i="2"/>
  <c r="Q25" i="2"/>
  <c r="Q355" i="2"/>
  <c r="Q356" i="2"/>
  <c r="Q26" i="2"/>
  <c r="Q357" i="2"/>
  <c r="Q27" i="2"/>
  <c r="Q834" i="2"/>
  <c r="Q28" i="2"/>
  <c r="Q835" i="2"/>
  <c r="Q358" i="2"/>
  <c r="Q836" i="2"/>
  <c r="Q359" i="2"/>
  <c r="Q288" i="2"/>
  <c r="Q360" i="2"/>
  <c r="Q361" i="2"/>
  <c r="Q29" i="2"/>
  <c r="Q30" i="2"/>
  <c r="Q362" i="2"/>
  <c r="Q363" i="2"/>
  <c r="Q31" i="2"/>
  <c r="Q32" i="2"/>
  <c r="Q364" i="2"/>
  <c r="Q33" i="2"/>
  <c r="Q34" i="2"/>
  <c r="Q35" i="2"/>
  <c r="Q289" i="2"/>
  <c r="Q36" i="2"/>
  <c r="Q290" i="2"/>
  <c r="Q37" i="2"/>
  <c r="Q38" i="2"/>
  <c r="Q291" i="2"/>
  <c r="Q39" i="2"/>
  <c r="Q837" i="2"/>
  <c r="Q838" i="2"/>
  <c r="Q365" i="2"/>
  <c r="Q40" i="2"/>
  <c r="Q41" i="2"/>
  <c r="Q42" i="2"/>
  <c r="Q43" i="2"/>
  <c r="Q366" i="2"/>
  <c r="Q44" i="2"/>
  <c r="Q292" i="2"/>
  <c r="Q839" i="2"/>
  <c r="Q45" i="2"/>
  <c r="Q46" i="2"/>
  <c r="Q47" i="2"/>
  <c r="Q48" i="2"/>
  <c r="Q367" i="2"/>
  <c r="Q49" i="2"/>
  <c r="Q50" i="2"/>
  <c r="Q840" i="2"/>
  <c r="Q51" i="2"/>
  <c r="Q368" i="2"/>
  <c r="Q369" i="2"/>
  <c r="Q52" i="2"/>
  <c r="Q53" i="2"/>
  <c r="Q370" i="2"/>
  <c r="Q54" i="2"/>
  <c r="Q371" i="2"/>
  <c r="Q372" i="2"/>
  <c r="Q55" i="2"/>
  <c r="Q373" i="2"/>
  <c r="Q374" i="2"/>
  <c r="Q375" i="2"/>
  <c r="Q376" i="2"/>
  <c r="Q56" i="2"/>
  <c r="Q377" i="2"/>
  <c r="Q378" i="2"/>
  <c r="Q293" i="2"/>
  <c r="Q57" i="2"/>
  <c r="Q58" i="2"/>
  <c r="Q59" i="2"/>
  <c r="Q60" i="2"/>
  <c r="Q841" i="2"/>
  <c r="Q61" i="2"/>
  <c r="Q379" i="2"/>
  <c r="Q294" i="2"/>
  <c r="Q842" i="2"/>
  <c r="Q843" i="2"/>
  <c r="Q380" i="2"/>
  <c r="Q844" i="2"/>
  <c r="Q62" i="2"/>
  <c r="Q63" i="2"/>
  <c r="Q64" i="2"/>
  <c r="Q65" i="2"/>
  <c r="Q381" i="2"/>
  <c r="Q845" i="2"/>
  <c r="Q382" i="2"/>
  <c r="Q383" i="2"/>
  <c r="Q66" i="2"/>
  <c r="Q67" i="2"/>
  <c r="Q68" i="2"/>
  <c r="Q69" i="2"/>
  <c r="Q70" i="2"/>
  <c r="Q71" i="2"/>
  <c r="Q384" i="2"/>
  <c r="Q72" i="2"/>
  <c r="Q385" i="2"/>
  <c r="Q846" i="2"/>
  <c r="Q73" i="2"/>
  <c r="Q386" i="2"/>
  <c r="Q387" i="2"/>
  <c r="Q388" i="2"/>
  <c r="Q74" i="2"/>
  <c r="Q75" i="2"/>
  <c r="Q389" i="2"/>
  <c r="Q847" i="2"/>
  <c r="Q76" i="2"/>
  <c r="Q848" i="2"/>
  <c r="Q849" i="2"/>
  <c r="Q77" i="2"/>
  <c r="Q295" i="2"/>
  <c r="Q78" i="2"/>
  <c r="Q79" i="2"/>
  <c r="Q80" i="2"/>
  <c r="Q390" i="2"/>
  <c r="Q81" i="2"/>
  <c r="Q391" i="2"/>
  <c r="Q392" i="2"/>
  <c r="Q82" i="2"/>
  <c r="Q83" i="2"/>
  <c r="Q850" i="2"/>
  <c r="Q851" i="2"/>
  <c r="Q393" i="2"/>
  <c r="Q84" i="2"/>
  <c r="Q296" i="2"/>
  <c r="Q852" i="2"/>
  <c r="Q85" i="2"/>
  <c r="Q86" i="2"/>
  <c r="Q394" i="2"/>
  <c r="Q853" i="2"/>
  <c r="Q87" i="2"/>
  <c r="Q854" i="2"/>
  <c r="Q297" i="2"/>
  <c r="Q88" i="2"/>
  <c r="Q89" i="2"/>
  <c r="Q90" i="2"/>
  <c r="Q91" i="2"/>
  <c r="Q395" i="2"/>
  <c r="Q298" i="2"/>
  <c r="Q855" i="2"/>
  <c r="Q92" i="2"/>
  <c r="Q856" i="2"/>
  <c r="Q396" i="2"/>
  <c r="Q93" i="2"/>
  <c r="Q94" i="2"/>
  <c r="Q857" i="2"/>
  <c r="Q858" i="2"/>
  <c r="Q397" i="2"/>
  <c r="Q95" i="2"/>
  <c r="Q96" i="2"/>
  <c r="Q398" i="2"/>
  <c r="Q399" i="2"/>
  <c r="Q859" i="2"/>
  <c r="Q860" i="2"/>
  <c r="Q400" i="2"/>
  <c r="Q97" i="2"/>
  <c r="Q401" i="2"/>
  <c r="Q402" i="2"/>
  <c r="Q861" i="2"/>
  <c r="Q98" i="2"/>
  <c r="Q862" i="2"/>
  <c r="Q99" i="2"/>
  <c r="Q403" i="2"/>
  <c r="Q100" i="2"/>
  <c r="Q863" i="2"/>
  <c r="Q404" i="2"/>
  <c r="Q101" i="2"/>
  <c r="Q405" i="2"/>
  <c r="Q102" i="2"/>
  <c r="Q864" i="2"/>
  <c r="Q103" i="2"/>
  <c r="Q104" i="2"/>
  <c r="Q105" i="2"/>
  <c r="Q106" i="2"/>
  <c r="Q406" i="2"/>
  <c r="Q107" i="2"/>
  <c r="Q108" i="2"/>
  <c r="Q407" i="2"/>
  <c r="Q109" i="2"/>
  <c r="Q110" i="2"/>
  <c r="Q111" i="2"/>
  <c r="Q112" i="2"/>
  <c r="Q113" i="2"/>
  <c r="Q865" i="2"/>
  <c r="Q299" i="2"/>
  <c r="Q408" i="2"/>
  <c r="Q114" i="2"/>
  <c r="Q115" i="2"/>
  <c r="Q866" i="2"/>
  <c r="Q116" i="2"/>
  <c r="Q117" i="2"/>
  <c r="Q118" i="2"/>
  <c r="Q409" i="2"/>
  <c r="Q119" i="2"/>
  <c r="Q120" i="2"/>
  <c r="Q121" i="2"/>
  <c r="Q122" i="2"/>
  <c r="Q123" i="2"/>
  <c r="Q300" i="2"/>
  <c r="Q867" i="2"/>
  <c r="Q301" i="2"/>
  <c r="Q868" i="2"/>
  <c r="Q124" i="2"/>
  <c r="Q410" i="2"/>
  <c r="Q869" i="2"/>
  <c r="Q302" i="2"/>
  <c r="Q411" i="2"/>
  <c r="Q870" i="2"/>
  <c r="Q125" i="2"/>
  <c r="Q126" i="2"/>
  <c r="Q127" i="2"/>
  <c r="Q412" i="2"/>
  <c r="Q871" i="2"/>
  <c r="Q303" i="2"/>
  <c r="Q128" i="2"/>
  <c r="Q413" i="2"/>
  <c r="Q129" i="2"/>
  <c r="Q414" i="2"/>
  <c r="Q415" i="2"/>
  <c r="Q130" i="2"/>
  <c r="Q131" i="2"/>
  <c r="Q872" i="2"/>
  <c r="Q416" i="2"/>
  <c r="Q417" i="2"/>
  <c r="Q132" i="2"/>
  <c r="Q133" i="2"/>
  <c r="Q134" i="2"/>
  <c r="Q135" i="2"/>
  <c r="Q136" i="2"/>
  <c r="Q873" i="2"/>
  <c r="Q137" i="2"/>
  <c r="Q138" i="2"/>
  <c r="Q874" i="2"/>
  <c r="Q139" i="2"/>
  <c r="Q140" i="2"/>
  <c r="Q141" i="2"/>
  <c r="Q142" i="2"/>
  <c r="Q418" i="2"/>
  <c r="Q143" i="2"/>
  <c r="Q419" i="2"/>
  <c r="Q875" i="2"/>
  <c r="Q144" i="2"/>
  <c r="Q304" i="2"/>
  <c r="Q145" i="2"/>
  <c r="Q420" i="2"/>
  <c r="Q421" i="2"/>
  <c r="Q422" i="2"/>
  <c r="Q146" i="2"/>
  <c r="Q147" i="2"/>
  <c r="Q876" i="2"/>
  <c r="Q423" i="2"/>
  <c r="Q877" i="2"/>
  <c r="Q878" i="2"/>
  <c r="Q148" i="2"/>
  <c r="Q149" i="2"/>
  <c r="Q424" i="2"/>
  <c r="Q150" i="2"/>
  <c r="Q151" i="2"/>
  <c r="Q879" i="2"/>
  <c r="Q152" i="2"/>
  <c r="Q880" i="2"/>
  <c r="Q153" i="2"/>
  <c r="Q425" i="2"/>
  <c r="Q154" i="2"/>
  <c r="Q305" i="2"/>
  <c r="Q426" i="2"/>
  <c r="Q155" i="2"/>
  <c r="Q427" i="2"/>
  <c r="Q881" i="2"/>
  <c r="Q428" i="2"/>
  <c r="Q429" i="2"/>
  <c r="Q156" i="2"/>
  <c r="Q306" i="2"/>
  <c r="Q157" i="2"/>
  <c r="Q882" i="2"/>
  <c r="Q307" i="2"/>
  <c r="Q158" i="2"/>
  <c r="Q430" i="2"/>
  <c r="Q883" i="2"/>
  <c r="Q431" i="2"/>
  <c r="Q159" i="2"/>
  <c r="Q160" i="2"/>
  <c r="Q432" i="2"/>
  <c r="Q884" i="2"/>
  <c r="Q885" i="2"/>
  <c r="Q161" i="2"/>
  <c r="Q162" i="2"/>
  <c r="Q308" i="2"/>
  <c r="Q886" i="2"/>
  <c r="Q887" i="2"/>
  <c r="Q163" i="2"/>
  <c r="Q164" i="2"/>
  <c r="Q309" i="2"/>
  <c r="Q165" i="2"/>
  <c r="Q166" i="2"/>
  <c r="Q167" i="2"/>
  <c r="Q168" i="2"/>
  <c r="Q169" i="2"/>
  <c r="Q170" i="2"/>
  <c r="Q171" i="2"/>
  <c r="Q433" i="2"/>
  <c r="Q434" i="2"/>
  <c r="Q172" i="2"/>
  <c r="Q173" i="2"/>
  <c r="Q174" i="2"/>
  <c r="Q175" i="2"/>
  <c r="Q888" i="2"/>
  <c r="Q435" i="2"/>
  <c r="Q176" i="2"/>
  <c r="Q889" i="2"/>
  <c r="Q310" i="2"/>
  <c r="Q177" i="2"/>
  <c r="Q890" i="2"/>
  <c r="Q891" i="2"/>
  <c r="Q311" i="2"/>
  <c r="Q178" i="2"/>
  <c r="Q436" i="2"/>
  <c r="Q437" i="2"/>
  <c r="Q179" i="2"/>
  <c r="Q438" i="2"/>
  <c r="Q439" i="2"/>
  <c r="Q312" i="2"/>
  <c r="Q180" i="2"/>
  <c r="Q181" i="2"/>
  <c r="Q892" i="2"/>
  <c r="Q893" i="2"/>
  <c r="Q440" i="2"/>
  <c r="Q182" i="2"/>
  <c r="Q894" i="2"/>
  <c r="Q441" i="2"/>
  <c r="Q183" i="2"/>
  <c r="Q313" i="2"/>
  <c r="Q184" i="2"/>
  <c r="Q442" i="2"/>
  <c r="Q443" i="2"/>
  <c r="Q185" i="2"/>
  <c r="Q895" i="2"/>
  <c r="Q444" i="2"/>
  <c r="Q186" i="2"/>
  <c r="Q187" i="2"/>
  <c r="Q314" i="2"/>
  <c r="Q188" i="2"/>
  <c r="Q189" i="2"/>
  <c r="Q896" i="2"/>
  <c r="Q445" i="2"/>
  <c r="Q446" i="2"/>
  <c r="Q190" i="2"/>
  <c r="Q191" i="2"/>
  <c r="Q447" i="2"/>
  <c r="Q192" i="2"/>
  <c r="Q448" i="2"/>
  <c r="Q193" i="2"/>
  <c r="Q194" i="2"/>
  <c r="Q449" i="2"/>
  <c r="Q897" i="2"/>
  <c r="Q450" i="2"/>
  <c r="Q195" i="2"/>
  <c r="Q196" i="2"/>
  <c r="Q197" i="2"/>
  <c r="Q198" i="2"/>
  <c r="Q451" i="2"/>
  <c r="Q898" i="2"/>
  <c r="Q452" i="2"/>
  <c r="Q315" i="2"/>
  <c r="Q199" i="2"/>
  <c r="Q453" i="2"/>
  <c r="Q454" i="2"/>
  <c r="Q200" i="2"/>
  <c r="Q455" i="2"/>
  <c r="Q899" i="2"/>
  <c r="Q456" i="2"/>
  <c r="Q201" i="2"/>
  <c r="Q202" i="2"/>
  <c r="Q203" i="2"/>
  <c r="Q900" i="2"/>
  <c r="Q204" i="2"/>
  <c r="Q901" i="2"/>
  <c r="Q205" i="2"/>
  <c r="Q206" i="2"/>
  <c r="Q457" i="2"/>
  <c r="Q207" i="2"/>
  <c r="Q902" i="2"/>
  <c r="Q903" i="2"/>
  <c r="Q208" i="2"/>
  <c r="Q209" i="2"/>
  <c r="Q210" i="2"/>
  <c r="Q904" i="2"/>
  <c r="Q211" i="2"/>
  <c r="Q212" i="2"/>
  <c r="Q213" i="2"/>
  <c r="Q905" i="2"/>
  <c r="Q214" i="2"/>
  <c r="Q906" i="2"/>
  <c r="Q458" i="2"/>
  <c r="Q907" i="2"/>
  <c r="Q459" i="2"/>
  <c r="Q908" i="2"/>
  <c r="Q460" i="2"/>
  <c r="Q215" i="2"/>
  <c r="Q461" i="2"/>
  <c r="Q316" i="2"/>
  <c r="Q462" i="2"/>
  <c r="Q216" i="2"/>
  <c r="Q463" i="2"/>
  <c r="Q217" i="2"/>
  <c r="Q464" i="2"/>
  <c r="Q218" i="2"/>
  <c r="Q465" i="2"/>
  <c r="Q219" i="2"/>
  <c r="Q909" i="2"/>
  <c r="Q317" i="2"/>
  <c r="Q220" i="2"/>
  <c r="Q318" i="2"/>
  <c r="Q910" i="2"/>
  <c r="Q221" i="2"/>
  <c r="Q319" i="2"/>
  <c r="Q466" i="2"/>
  <c r="Q222" i="2"/>
  <c r="Q223" i="2"/>
  <c r="Q467" i="2"/>
  <c r="Q224" i="2"/>
  <c r="Q911" i="2"/>
  <c r="Q912" i="2"/>
  <c r="Q225" i="2"/>
  <c r="Q226" i="2"/>
  <c r="Q468" i="2"/>
  <c r="Q469" i="2"/>
  <c r="Q227" i="2"/>
  <c r="Q913" i="2"/>
  <c r="Q228" i="2"/>
  <c r="Q470" i="2"/>
  <c r="Q471" i="2"/>
  <c r="Q229" i="2"/>
  <c r="Q472" i="2"/>
  <c r="Q914" i="2"/>
  <c r="Q473" i="2"/>
  <c r="Q474" i="2"/>
  <c r="Q230" i="2"/>
  <c r="Q231" i="2"/>
  <c r="Q232" i="2"/>
  <c r="Q915" i="2"/>
  <c r="Q475" i="2"/>
  <c r="Q233" i="2"/>
  <c r="Q234" i="2"/>
  <c r="Q476" i="2"/>
  <c r="Q477" i="2"/>
  <c r="Q478" i="2"/>
  <c r="Q479" i="2"/>
  <c r="Q480" i="2"/>
  <c r="Q481" i="2"/>
  <c r="Q482" i="2"/>
  <c r="Q483" i="2"/>
  <c r="Q916" i="2"/>
  <c r="Q484" i="2"/>
  <c r="Q485" i="2"/>
  <c r="Q486" i="2"/>
  <c r="Q487" i="2"/>
  <c r="Q320" i="2"/>
  <c r="Q488" i="2"/>
  <c r="Q917" i="2"/>
  <c r="Q489" i="2"/>
  <c r="Q490" i="2"/>
  <c r="Q491" i="2"/>
  <c r="Q918" i="2"/>
  <c r="Q492" i="2"/>
  <c r="Q919" i="2"/>
  <c r="Q493" i="2"/>
  <c r="Q494" i="2"/>
  <c r="Q495" i="2"/>
  <c r="Q496" i="2"/>
  <c r="Q497" i="2"/>
  <c r="Q498" i="2"/>
  <c r="Q920" i="2"/>
  <c r="Q921" i="2"/>
  <c r="Q922" i="2"/>
  <c r="Q499" i="2"/>
  <c r="Q500" i="2"/>
  <c r="Q923" i="2"/>
  <c r="Q924" i="2"/>
  <c r="Q501" i="2"/>
  <c r="Q925" i="2"/>
  <c r="Q502" i="2"/>
  <c r="Q235" i="2"/>
  <c r="Q503" i="2"/>
  <c r="Q504" i="2"/>
  <c r="Q236" i="2"/>
  <c r="Q505" i="2"/>
  <c r="Q506" i="2"/>
  <c r="Q507" i="2"/>
  <c r="Q508" i="2"/>
  <c r="Q926" i="2"/>
  <c r="Q509" i="2"/>
  <c r="Q927" i="2"/>
  <c r="Q510" i="2"/>
  <c r="Q511" i="2"/>
  <c r="Q512" i="2"/>
  <c r="Q513" i="2"/>
  <c r="Q514" i="2"/>
  <c r="Q321" i="2"/>
  <c r="Q515" i="2"/>
  <c r="Q516" i="2"/>
  <c r="Q517" i="2"/>
  <c r="Q928" i="2"/>
  <c r="Q322" i="2"/>
  <c r="Q518" i="2"/>
  <c r="Q519" i="2"/>
  <c r="Q520" i="2"/>
  <c r="Q521" i="2"/>
  <c r="Q522" i="2"/>
  <c r="Q523" i="2"/>
  <c r="Q929" i="2"/>
  <c r="Q524" i="2"/>
  <c r="Q525" i="2"/>
  <c r="Q526" i="2"/>
  <c r="Q527" i="2"/>
  <c r="Q237" i="2"/>
  <c r="Q528" i="2"/>
  <c r="Q238" i="2"/>
  <c r="Q239" i="2"/>
  <c r="Q529" i="2"/>
  <c r="Q530" i="2"/>
  <c r="Q531" i="2"/>
  <c r="Q532" i="2"/>
  <c r="Q533" i="2"/>
  <c r="Q534" i="2"/>
  <c r="Q535" i="2"/>
  <c r="Q240" i="2"/>
  <c r="Q536" i="2"/>
  <c r="Q930" i="2"/>
  <c r="Q537" i="2"/>
  <c r="Q538" i="2"/>
  <c r="Q323" i="2"/>
  <c r="Q539" i="2"/>
  <c r="Q540" i="2"/>
  <c r="Q541" i="2"/>
  <c r="Q542" i="2"/>
  <c r="Q931" i="2"/>
  <c r="Q543" i="2"/>
  <c r="Q544" i="2"/>
  <c r="Q324" i="2"/>
  <c r="Q545" i="2"/>
  <c r="Q325" i="2"/>
  <c r="Q932" i="2"/>
  <c r="Q546" i="2"/>
  <c r="Q547" i="2"/>
  <c r="Q548" i="2"/>
  <c r="Q933" i="2"/>
  <c r="Q549" i="2"/>
  <c r="Q934" i="2"/>
  <c r="Q241" i="2"/>
  <c r="Q935" i="2"/>
  <c r="Q550" i="2"/>
  <c r="Q326" i="2"/>
  <c r="Q551" i="2"/>
  <c r="Q242" i="2"/>
  <c r="Q936" i="2"/>
  <c r="Q552" i="2"/>
  <c r="Q553" i="2"/>
  <c r="Q554" i="2"/>
  <c r="Q555" i="2"/>
  <c r="Q556" i="2"/>
  <c r="Q557" i="2"/>
  <c r="Q558" i="2"/>
  <c r="Q559" i="2"/>
  <c r="Q560" i="2"/>
  <c r="Q937" i="2"/>
  <c r="Q243" i="2"/>
  <c r="Q938" i="2"/>
  <c r="Q939" i="2"/>
  <c r="Q561" i="2"/>
  <c r="Q940" i="2"/>
  <c r="Q562" i="2"/>
  <c r="Q244" i="2"/>
  <c r="Q563" i="2"/>
  <c r="Q941" i="2"/>
  <c r="Q564" i="2"/>
  <c r="Q565" i="2"/>
  <c r="Q566" i="2"/>
  <c r="Q567" i="2"/>
  <c r="Q568" i="2"/>
  <c r="Q569" i="2"/>
  <c r="Q570" i="2"/>
  <c r="Q942" i="2"/>
  <c r="Q571" i="2"/>
  <c r="Q572" i="2"/>
  <c r="Q573" i="2"/>
  <c r="Q943" i="2"/>
  <c r="Q327" i="2"/>
  <c r="Q574" i="2"/>
  <c r="Q245" i="2"/>
  <c r="Q328" i="2"/>
  <c r="Q575" i="2"/>
  <c r="Q576" i="2"/>
  <c r="Q944" i="2"/>
  <c r="Q577" i="2"/>
  <c r="Q578" i="2"/>
  <c r="Q579" i="2"/>
  <c r="Q580" i="2"/>
  <c r="Q581" i="2"/>
  <c r="Q582" i="2"/>
  <c r="Q583" i="2"/>
  <c r="Q584" i="2"/>
  <c r="Q585" i="2"/>
  <c r="Q586" i="2"/>
  <c r="Q587" i="2"/>
  <c r="Q588" i="2"/>
  <c r="Q589" i="2"/>
  <c r="Q246" i="2"/>
  <c r="Q590" i="2"/>
  <c r="Q591" i="2"/>
  <c r="Q592" i="2"/>
  <c r="Q593" i="2"/>
  <c r="Q594" i="2"/>
  <c r="Q595" i="2"/>
  <c r="Q596" i="2"/>
  <c r="Q597" i="2"/>
  <c r="Q945" i="2"/>
  <c r="Q598" i="2"/>
  <c r="Q946" i="2"/>
  <c r="Q329" i="2"/>
  <c r="Q599" i="2"/>
  <c r="Q600" i="2"/>
  <c r="Q601" i="2"/>
  <c r="Q602" i="2"/>
  <c r="Q603" i="2"/>
  <c r="Q604" i="2"/>
  <c r="Q605" i="2"/>
  <c r="Q606" i="2"/>
  <c r="Q247" i="2"/>
  <c r="Q947" i="2"/>
  <c r="Q607" i="2"/>
  <c r="Q608" i="2"/>
  <c r="Q948" i="2"/>
  <c r="Q609" i="2"/>
  <c r="Q610" i="2"/>
  <c r="Q949" i="2"/>
  <c r="Q248" i="2"/>
  <c r="Q950" i="2"/>
  <c r="Q611" i="2"/>
  <c r="Q612" i="2"/>
  <c r="Q613" i="2"/>
  <c r="Q249" i="2"/>
  <c r="Q614" i="2"/>
  <c r="Q250" i="2"/>
  <c r="Q330" i="2"/>
  <c r="Q615" i="2"/>
  <c r="Q616" i="2"/>
  <c r="Q617" i="2"/>
  <c r="Q951" i="2"/>
  <c r="Q952" i="2"/>
  <c r="Q618" i="2"/>
  <c r="Q251" i="2"/>
  <c r="Q252" i="2"/>
  <c r="Q953" i="2"/>
  <c r="Q619" i="2"/>
  <c r="Q253" i="2"/>
  <c r="Q331" i="2"/>
  <c r="Q620" i="2"/>
  <c r="Q621" i="2"/>
  <c r="Q622" i="2"/>
  <c r="Q623" i="2"/>
  <c r="Q624" i="2"/>
  <c r="Q625" i="2"/>
  <c r="Q626" i="2"/>
  <c r="Q627" i="2"/>
  <c r="Q628" i="2"/>
  <c r="Q629" i="2"/>
  <c r="Q630" i="2"/>
  <c r="Q631" i="2"/>
  <c r="Q632" i="2"/>
  <c r="Q954" i="2"/>
  <c r="Q955" i="2"/>
  <c r="Q633" i="2"/>
  <c r="Q634" i="2"/>
  <c r="Q635" i="2"/>
  <c r="Q956" i="2"/>
  <c r="Q636" i="2"/>
  <c r="Q957" i="2"/>
  <c r="Q254" i="2"/>
  <c r="Q332" i="2"/>
  <c r="Q255" i="2"/>
  <c r="Q637" i="2"/>
  <c r="Q638" i="2"/>
  <c r="Q639" i="2"/>
  <c r="Q640" i="2"/>
  <c r="Q641" i="2"/>
  <c r="Q642" i="2"/>
  <c r="Q333" i="2"/>
  <c r="Q334" i="2"/>
  <c r="Q256" i="2"/>
  <c r="Q643" i="2"/>
  <c r="Q644" i="2"/>
  <c r="Q645" i="2"/>
  <c r="Q646" i="2"/>
  <c r="Q647" i="2"/>
  <c r="Q648" i="2"/>
  <c r="Q257" i="2"/>
  <c r="Q958" i="2"/>
  <c r="Q649" i="2"/>
  <c r="Q650" i="2"/>
  <c r="Q651" i="2"/>
  <c r="Q652" i="2"/>
  <c r="Q335" i="2"/>
  <c r="Q653" i="2"/>
  <c r="Q258" i="2"/>
  <c r="Q654" i="2"/>
  <c r="Q655" i="2"/>
  <c r="Q656" i="2"/>
  <c r="Q657" i="2"/>
  <c r="Q658" i="2"/>
  <c r="Q659" i="2"/>
  <c r="Q259" i="2"/>
  <c r="Q959" i="2"/>
  <c r="Q660" i="2"/>
  <c r="Q260" i="2"/>
  <c r="Q661" i="2"/>
  <c r="Q662" i="2"/>
  <c r="Q663" i="2"/>
  <c r="Q664" i="2"/>
  <c r="Q665" i="2"/>
  <c r="Q666" i="2"/>
  <c r="Q667" i="2"/>
  <c r="Q336" i="2"/>
  <c r="Q960" i="2"/>
  <c r="Q668" i="2"/>
  <c r="Q961" i="2"/>
  <c r="Q669" i="2"/>
  <c r="Q670" i="2"/>
  <c r="Q962" i="2"/>
  <c r="Q671" i="2"/>
  <c r="Q672" i="2"/>
  <c r="Q673" i="2"/>
  <c r="Q963" i="2"/>
  <c r="Q964" i="2"/>
  <c r="Q674" i="2"/>
  <c r="Q965" i="2"/>
  <c r="Q675" i="2"/>
  <c r="Q676" i="2"/>
  <c r="Q261" i="2"/>
  <c r="Q677" i="2"/>
  <c r="Q678" i="2"/>
  <c r="Q679" i="2"/>
  <c r="Q262" i="2"/>
  <c r="Q680" i="2"/>
  <c r="Q966" i="2"/>
  <c r="Q681" i="2"/>
  <c r="Q263" i="2"/>
  <c r="Q264" i="2"/>
  <c r="Q682" i="2"/>
  <c r="Q683" i="2"/>
  <c r="Q684" i="2"/>
  <c r="Q685" i="2"/>
  <c r="Q265" i="2"/>
  <c r="Q686" i="2"/>
  <c r="Q687" i="2"/>
  <c r="Q688" i="2"/>
  <c r="Q689" i="2"/>
  <c r="Q690" i="2"/>
  <c r="Q691" i="2"/>
  <c r="Q692" i="2"/>
  <c r="Q266" i="2"/>
  <c r="Q693" i="2"/>
  <c r="Q267" i="2"/>
  <c r="Q694" i="2"/>
  <c r="Q695" i="2"/>
  <c r="Q696" i="2"/>
  <c r="Q697" i="2"/>
  <c r="Q698" i="2"/>
  <c r="Q699" i="2"/>
  <c r="Q700" i="2"/>
  <c r="Q701" i="2"/>
  <c r="Q702" i="2"/>
  <c r="Q703" i="2"/>
  <c r="Q704" i="2"/>
  <c r="Q967" i="2"/>
  <c r="Q705" i="2"/>
  <c r="Q268" i="2"/>
  <c r="Q706" i="2"/>
  <c r="Q968" i="2"/>
  <c r="Q707" i="2"/>
  <c r="Q708" i="2"/>
  <c r="Q969" i="2"/>
  <c r="Q709" i="2"/>
  <c r="Q337" i="2"/>
  <c r="Q710" i="2"/>
  <c r="Q711" i="2"/>
  <c r="Q712" i="2"/>
  <c r="Q713" i="2"/>
  <c r="Q714" i="2"/>
  <c r="Q715" i="2"/>
  <c r="Q716" i="2"/>
  <c r="Q717" i="2"/>
  <c r="Q970" i="2"/>
  <c r="Q971" i="2"/>
  <c r="Q718" i="2"/>
  <c r="Q338" i="2"/>
  <c r="Q719" i="2"/>
  <c r="Q972" i="2"/>
  <c r="Q720" i="2"/>
  <c r="Q269" i="2"/>
  <c r="Q721" i="2"/>
  <c r="Q722" i="2"/>
  <c r="Q339" i="2"/>
  <c r="Q723" i="2"/>
  <c r="Q340" i="2"/>
  <c r="Q724" i="2"/>
  <c r="Q725" i="2"/>
  <c r="Q726" i="2"/>
  <c r="Q727" i="2"/>
  <c r="Q270" i="2"/>
  <c r="Q728" i="2"/>
  <c r="Q729" i="2"/>
  <c r="Q730" i="2"/>
  <c r="Q271" i="2"/>
  <c r="Q272" i="2"/>
  <c r="Q273" i="2"/>
  <c r="Q731" i="2"/>
  <c r="Q973" i="2"/>
  <c r="Q732" i="2"/>
  <c r="Q974" i="2"/>
  <c r="Q733" i="2"/>
  <c r="Q734" i="2"/>
  <c r="Q274" i="2"/>
  <c r="Q975" i="2"/>
  <c r="Q735" i="2"/>
  <c r="Q736" i="2"/>
  <c r="Q737" i="2"/>
  <c r="Q738" i="2"/>
  <c r="Q275" i="2"/>
  <c r="Q739" i="2"/>
  <c r="Q276" i="2"/>
  <c r="Q740" i="2"/>
  <c r="Q741" i="2"/>
  <c r="Q976" i="2"/>
  <c r="Q977" i="2"/>
  <c r="Q978" i="2"/>
  <c r="Q277" i="2"/>
  <c r="Q742" i="2"/>
  <c r="Q979" i="2"/>
  <c r="Q278" i="2"/>
  <c r="Q743" i="2"/>
  <c r="Q744" i="2"/>
  <c r="Q745" i="2"/>
  <c r="Q746" i="2"/>
  <c r="Q747" i="2"/>
  <c r="Q980" i="2"/>
  <c r="Q748" i="2"/>
  <c r="Q749" i="2"/>
  <c r="Q750" i="2"/>
  <c r="Q751" i="2"/>
  <c r="Q752" i="2"/>
  <c r="Q279" i="2"/>
  <c r="Q753" i="2"/>
  <c r="Q754" i="2"/>
  <c r="Q755" i="2"/>
  <c r="Q756" i="2"/>
  <c r="Q981" i="2"/>
  <c r="Q982" i="2"/>
  <c r="Q757" i="2"/>
  <c r="Q983" i="2"/>
  <c r="Q758" i="2"/>
  <c r="Q759" i="2"/>
  <c r="Q760" i="2"/>
  <c r="Q761" i="2"/>
  <c r="Q762" i="2"/>
  <c r="Q984" i="2"/>
  <c r="Q763" i="2"/>
  <c r="Q764" i="2"/>
  <c r="Q985" i="2"/>
  <c r="Q765" i="2"/>
  <c r="Q766" i="2"/>
  <c r="Q986" i="2"/>
  <c r="Q767" i="2"/>
  <c r="Q768" i="2"/>
  <c r="Q280" i="2"/>
  <c r="Q769" i="2"/>
  <c r="Q770" i="2"/>
  <c r="Q771" i="2"/>
  <c r="Q987" i="2"/>
  <c r="Q772" i="2"/>
  <c r="Q773" i="2"/>
  <c r="Q774" i="2"/>
  <c r="Q775" i="2"/>
  <c r="Q776" i="2"/>
  <c r="Q777" i="2"/>
  <c r="Q778" i="2"/>
  <c r="Q779" i="2"/>
  <c r="Q780" i="2"/>
  <c r="Q781" i="2"/>
  <c r="Q782" i="2"/>
  <c r="Q783" i="2"/>
  <c r="Q784" i="2"/>
  <c r="Q785" i="2"/>
  <c r="Q988" i="2"/>
  <c r="Q786" i="2"/>
  <c r="Q787" i="2"/>
  <c r="Q788" i="2"/>
  <c r="Q789" i="2"/>
  <c r="Q790" i="2"/>
  <c r="Q791" i="2"/>
  <c r="Q989" i="2"/>
  <c r="Q990" i="2"/>
  <c r="Q792" i="2"/>
  <c r="Q793" i="2"/>
  <c r="Q794" i="2"/>
  <c r="Q795" i="2"/>
  <c r="Q796" i="2"/>
  <c r="Q797" i="2"/>
  <c r="Q798" i="2"/>
  <c r="Q799" i="2"/>
  <c r="Q800" i="2"/>
  <c r="Q801" i="2"/>
  <c r="Q991" i="2"/>
  <c r="Q802" i="2"/>
  <c r="Q992" i="2"/>
  <c r="Q341" i="2"/>
  <c r="Q803" i="2"/>
  <c r="Q993" i="2"/>
  <c r="Q804" i="2"/>
  <c r="Q805" i="2"/>
  <c r="Q806" i="2"/>
  <c r="Q994" i="2"/>
  <c r="Q281" i="2"/>
  <c r="Q807" i="2"/>
  <c r="Q808" i="2"/>
  <c r="Q809" i="2"/>
  <c r="Q282" i="2"/>
  <c r="Q810" i="2"/>
  <c r="Q811" i="2"/>
  <c r="Q812" i="2"/>
  <c r="Q813" i="2"/>
  <c r="Q995" i="2"/>
  <c r="Q996" i="2"/>
  <c r="Q814" i="2"/>
  <c r="Q997" i="2"/>
  <c r="Q998" i="2"/>
  <c r="Q815" i="2"/>
  <c r="Q342" i="2"/>
  <c r="Q816" i="2"/>
  <c r="Q817" i="2"/>
  <c r="Q818" i="2"/>
  <c r="Q819" i="2"/>
  <c r="Q820" i="2"/>
  <c r="Q821" i="2"/>
  <c r="Q283" i="2"/>
  <c r="Q822" i="2"/>
  <c r="Q999" i="2"/>
  <c r="Q343" i="2"/>
  <c r="Q1000" i="2"/>
  <c r="Q823" i="2"/>
  <c r="Q824" i="2"/>
  <c r="Q825" i="2"/>
  <c r="Q1001" i="2"/>
  <c r="Q826" i="2"/>
  <c r="T7" i="2"/>
  <c r="N344" i="2"/>
  <c r="N826" i="2"/>
  <c r="N1001" i="2"/>
  <c r="N825" i="2"/>
  <c r="N824" i="2"/>
  <c r="N823" i="2"/>
  <c r="N1000" i="2"/>
  <c r="N343" i="2"/>
  <c r="N999" i="2"/>
  <c r="N822" i="2"/>
  <c r="N283" i="2"/>
  <c r="N821" i="2"/>
  <c r="N820" i="2"/>
  <c r="N819" i="2"/>
  <c r="N818" i="2"/>
  <c r="N817" i="2"/>
  <c r="N816" i="2"/>
  <c r="N342" i="2"/>
  <c r="N815" i="2"/>
  <c r="N998" i="2"/>
  <c r="N997" i="2"/>
  <c r="N814" i="2"/>
  <c r="N996" i="2"/>
  <c r="N995" i="2"/>
  <c r="N813" i="2"/>
  <c r="N812" i="2"/>
  <c r="N811" i="2"/>
  <c r="N810" i="2"/>
  <c r="N282" i="2"/>
  <c r="N809" i="2"/>
  <c r="N808" i="2"/>
  <c r="N807" i="2"/>
  <c r="N281" i="2"/>
  <c r="N994" i="2"/>
  <c r="N806" i="2"/>
  <c r="N805" i="2"/>
  <c r="N804" i="2"/>
  <c r="N993" i="2"/>
  <c r="N803" i="2"/>
  <c r="N341" i="2"/>
  <c r="N992" i="2"/>
  <c r="N802" i="2"/>
  <c r="N991" i="2"/>
  <c r="N801" i="2"/>
  <c r="N800" i="2"/>
  <c r="N799" i="2"/>
  <c r="N798" i="2"/>
  <c r="N797" i="2"/>
  <c r="N796" i="2"/>
  <c r="N795" i="2"/>
  <c r="N794" i="2"/>
  <c r="N793" i="2"/>
  <c r="N792" i="2"/>
  <c r="N990" i="2"/>
  <c r="N989" i="2"/>
  <c r="N791" i="2"/>
  <c r="N790" i="2"/>
  <c r="N789" i="2"/>
  <c r="N788" i="2"/>
  <c r="N787" i="2"/>
  <c r="N786" i="2"/>
  <c r="N988" i="2"/>
  <c r="N785" i="2"/>
  <c r="N784" i="2"/>
  <c r="N783" i="2"/>
  <c r="N782" i="2"/>
  <c r="N781" i="2"/>
  <c r="N780" i="2"/>
  <c r="N779" i="2"/>
  <c r="N778" i="2"/>
  <c r="N777" i="2"/>
  <c r="N776" i="2"/>
  <c r="N775" i="2"/>
  <c r="N774" i="2"/>
  <c r="N773" i="2"/>
  <c r="N772" i="2"/>
  <c r="N987" i="2"/>
  <c r="N771" i="2"/>
  <c r="N770" i="2"/>
  <c r="N769" i="2"/>
  <c r="N280" i="2"/>
  <c r="N768" i="2"/>
  <c r="N767" i="2"/>
  <c r="N986" i="2"/>
  <c r="N766" i="2"/>
  <c r="N765" i="2"/>
  <c r="N985" i="2"/>
  <c r="N764" i="2"/>
  <c r="N763" i="2"/>
  <c r="N984" i="2"/>
  <c r="N762" i="2"/>
  <c r="N761" i="2"/>
  <c r="N760" i="2"/>
  <c r="N759" i="2"/>
  <c r="N758" i="2"/>
  <c r="N983" i="2"/>
  <c r="N757" i="2"/>
  <c r="N982" i="2"/>
  <c r="N981" i="2"/>
  <c r="N756" i="2"/>
  <c r="N755" i="2"/>
  <c r="N754" i="2"/>
  <c r="N753" i="2"/>
  <c r="N279" i="2"/>
  <c r="N752" i="2"/>
  <c r="N751" i="2"/>
  <c r="N750" i="2"/>
  <c r="N749" i="2"/>
  <c r="N748" i="2"/>
  <c r="N980" i="2"/>
  <c r="N747" i="2"/>
  <c r="N746" i="2"/>
  <c r="N745" i="2"/>
  <c r="N744" i="2"/>
  <c r="N743" i="2"/>
  <c r="N278" i="2"/>
  <c r="N979" i="2"/>
  <c r="N742" i="2"/>
  <c r="N277" i="2"/>
  <c r="N978" i="2"/>
  <c r="N977" i="2"/>
  <c r="N976" i="2"/>
  <c r="N741" i="2"/>
  <c r="N740" i="2"/>
  <c r="N276" i="2"/>
  <c r="N739" i="2"/>
  <c r="N275" i="2"/>
  <c r="N738" i="2"/>
  <c r="N737" i="2"/>
  <c r="N736" i="2"/>
  <c r="N735" i="2"/>
  <c r="N975" i="2"/>
  <c r="N274" i="2"/>
  <c r="N734" i="2"/>
  <c r="N733" i="2"/>
  <c r="N974" i="2"/>
  <c r="N732" i="2"/>
  <c r="N973" i="2"/>
  <c r="N731" i="2"/>
  <c r="N273" i="2"/>
  <c r="N272" i="2"/>
  <c r="N271" i="2"/>
  <c r="N730" i="2"/>
  <c r="N729" i="2"/>
  <c r="N728" i="2"/>
  <c r="N270" i="2"/>
  <c r="N727" i="2"/>
  <c r="N726" i="2"/>
  <c r="N725" i="2"/>
  <c r="N724" i="2"/>
  <c r="N340" i="2"/>
  <c r="N723" i="2"/>
  <c r="N339" i="2"/>
  <c r="N722" i="2"/>
  <c r="N721" i="2"/>
  <c r="N269" i="2"/>
  <c r="N720" i="2"/>
  <c r="N972" i="2"/>
  <c r="N719" i="2"/>
  <c r="N338" i="2"/>
  <c r="N718" i="2"/>
  <c r="N971" i="2"/>
  <c r="N970" i="2"/>
  <c r="N717" i="2"/>
  <c r="N716" i="2"/>
  <c r="N715" i="2"/>
  <c r="N714" i="2"/>
  <c r="N713" i="2"/>
  <c r="N712" i="2"/>
  <c r="N711" i="2"/>
  <c r="N710" i="2"/>
  <c r="N337" i="2"/>
  <c r="N709" i="2"/>
  <c r="N969" i="2"/>
  <c r="N708" i="2"/>
  <c r="N707" i="2"/>
  <c r="N968" i="2"/>
  <c r="N706" i="2"/>
  <c r="N268" i="2"/>
  <c r="N705" i="2"/>
  <c r="N967" i="2"/>
  <c r="N704" i="2"/>
  <c r="N703" i="2"/>
  <c r="N702" i="2"/>
  <c r="N701" i="2"/>
  <c r="N700" i="2"/>
  <c r="N699" i="2"/>
  <c r="N698" i="2"/>
  <c r="N697" i="2"/>
  <c r="N696" i="2"/>
  <c r="N695" i="2"/>
  <c r="N694" i="2"/>
  <c r="N267" i="2"/>
  <c r="N693" i="2"/>
  <c r="N266" i="2"/>
  <c r="N692" i="2"/>
  <c r="N691" i="2"/>
  <c r="N690" i="2"/>
  <c r="N689" i="2"/>
  <c r="N688" i="2"/>
  <c r="N687" i="2"/>
  <c r="N686" i="2"/>
  <c r="N265" i="2"/>
  <c r="N685" i="2"/>
  <c r="N684" i="2"/>
  <c r="N683" i="2"/>
  <c r="N682" i="2"/>
  <c r="N264" i="2"/>
  <c r="N263" i="2"/>
  <c r="N681" i="2"/>
  <c r="N966" i="2"/>
  <c r="N680" i="2"/>
  <c r="N262" i="2"/>
  <c r="N679" i="2"/>
  <c r="N678" i="2"/>
  <c r="N677" i="2"/>
  <c r="N261" i="2"/>
  <c r="N676" i="2"/>
  <c r="N675" i="2"/>
  <c r="N965" i="2"/>
  <c r="N674" i="2"/>
  <c r="N964" i="2"/>
  <c r="N963" i="2"/>
  <c r="N673" i="2"/>
  <c r="N672" i="2"/>
  <c r="N671" i="2"/>
  <c r="N962" i="2"/>
  <c r="N670" i="2"/>
  <c r="N669" i="2"/>
  <c r="N961" i="2"/>
  <c r="N668" i="2"/>
  <c r="N960" i="2"/>
  <c r="N336" i="2"/>
  <c r="N667" i="2"/>
  <c r="N666" i="2"/>
  <c r="N665" i="2"/>
  <c r="N664" i="2"/>
  <c r="N663" i="2"/>
  <c r="N662" i="2"/>
  <c r="N661" i="2"/>
  <c r="N260" i="2"/>
  <c r="N660" i="2"/>
  <c r="N959" i="2"/>
  <c r="N259" i="2"/>
  <c r="N659" i="2"/>
  <c r="N658" i="2"/>
  <c r="N657" i="2"/>
  <c r="N656" i="2"/>
  <c r="N655" i="2"/>
  <c r="N654" i="2"/>
  <c r="N258" i="2"/>
  <c r="N653" i="2"/>
  <c r="N335" i="2"/>
  <c r="N652" i="2"/>
  <c r="N651" i="2"/>
  <c r="N650" i="2"/>
  <c r="N649" i="2"/>
  <c r="N958" i="2"/>
  <c r="N257" i="2"/>
  <c r="N648" i="2"/>
  <c r="N647" i="2"/>
  <c r="N646" i="2"/>
  <c r="N645" i="2"/>
  <c r="N644" i="2"/>
  <c r="N643" i="2"/>
  <c r="N256" i="2"/>
  <c r="N334" i="2"/>
  <c r="N333" i="2"/>
  <c r="N642" i="2"/>
  <c r="N641" i="2"/>
  <c r="N640" i="2"/>
  <c r="N639" i="2"/>
  <c r="N638" i="2"/>
  <c r="N637" i="2"/>
  <c r="N255" i="2"/>
  <c r="N332" i="2"/>
  <c r="N254" i="2"/>
  <c r="N957" i="2"/>
  <c r="N636" i="2"/>
  <c r="N956" i="2"/>
  <c r="N635" i="2"/>
  <c r="N634" i="2"/>
  <c r="N633" i="2"/>
  <c r="N955" i="2"/>
  <c r="N954" i="2"/>
  <c r="N632" i="2"/>
  <c r="N631" i="2"/>
  <c r="N630" i="2"/>
  <c r="N629" i="2"/>
  <c r="N628" i="2"/>
  <c r="N627" i="2"/>
  <c r="N626" i="2"/>
  <c r="N625" i="2"/>
  <c r="N624" i="2"/>
  <c r="N623" i="2"/>
  <c r="N622" i="2"/>
  <c r="N621" i="2"/>
  <c r="N620" i="2"/>
  <c r="N331" i="2"/>
  <c r="N253" i="2"/>
  <c r="N619" i="2"/>
  <c r="N953" i="2"/>
  <c r="N252" i="2"/>
  <c r="N251" i="2"/>
  <c r="N618" i="2"/>
  <c r="N952" i="2"/>
  <c r="N951" i="2"/>
  <c r="N617" i="2"/>
  <c r="N616" i="2"/>
  <c r="N615" i="2"/>
  <c r="N330" i="2"/>
  <c r="N250" i="2"/>
  <c r="N614" i="2"/>
  <c r="N249" i="2"/>
  <c r="N613" i="2"/>
  <c r="N612" i="2"/>
  <c r="N611" i="2"/>
  <c r="N950" i="2"/>
  <c r="N248" i="2"/>
  <c r="N949" i="2"/>
  <c r="N610" i="2"/>
  <c r="N609" i="2"/>
  <c r="N948" i="2"/>
  <c r="N608" i="2"/>
  <c r="N607" i="2"/>
  <c r="N947" i="2"/>
  <c r="N247" i="2"/>
  <c r="N606" i="2"/>
  <c r="N605" i="2"/>
  <c r="N604" i="2"/>
  <c r="N603" i="2"/>
  <c r="N602" i="2"/>
  <c r="N601" i="2"/>
  <c r="N600" i="2"/>
  <c r="N599" i="2"/>
  <c r="N329" i="2"/>
  <c r="N946" i="2"/>
  <c r="N598" i="2"/>
  <c r="N945" i="2"/>
  <c r="N597" i="2"/>
  <c r="N596" i="2"/>
  <c r="N595" i="2"/>
  <c r="N594" i="2"/>
  <c r="N593" i="2"/>
  <c r="N592" i="2"/>
  <c r="N591" i="2"/>
  <c r="N590" i="2"/>
  <c r="N246" i="2"/>
  <c r="N589" i="2"/>
  <c r="N588" i="2"/>
  <c r="N587" i="2"/>
  <c r="N586" i="2"/>
  <c r="N585" i="2"/>
  <c r="N584" i="2"/>
  <c r="N583" i="2"/>
  <c r="N582" i="2"/>
  <c r="N581" i="2"/>
  <c r="N580" i="2"/>
  <c r="N579" i="2"/>
  <c r="N578" i="2"/>
  <c r="N577" i="2"/>
  <c r="N944" i="2"/>
  <c r="N576" i="2"/>
  <c r="N575" i="2"/>
  <c r="N328" i="2"/>
  <c r="N245" i="2"/>
  <c r="N574" i="2"/>
  <c r="N327" i="2"/>
  <c r="N943" i="2"/>
  <c r="N573" i="2"/>
  <c r="N572" i="2"/>
  <c r="N571" i="2"/>
  <c r="N942" i="2"/>
  <c r="N570" i="2"/>
  <c r="N569" i="2"/>
  <c r="N568" i="2"/>
  <c r="N567" i="2"/>
  <c r="N566" i="2"/>
  <c r="N565" i="2"/>
  <c r="N564" i="2"/>
  <c r="N941" i="2"/>
  <c r="N563" i="2"/>
  <c r="N244" i="2"/>
  <c r="N562" i="2"/>
  <c r="N940" i="2"/>
  <c r="N561" i="2"/>
  <c r="N939" i="2"/>
  <c r="N938" i="2"/>
  <c r="N243" i="2"/>
  <c r="N937" i="2"/>
  <c r="N560" i="2"/>
  <c r="N559" i="2"/>
  <c r="N558" i="2"/>
  <c r="N557" i="2"/>
  <c r="N556" i="2"/>
  <c r="N555" i="2"/>
  <c r="N554" i="2"/>
  <c r="N553" i="2"/>
  <c r="N552" i="2"/>
  <c r="N936" i="2"/>
  <c r="N242" i="2"/>
  <c r="N551" i="2"/>
  <c r="N326" i="2"/>
  <c r="N550" i="2"/>
  <c r="N935" i="2"/>
  <c r="N241" i="2"/>
  <c r="N934" i="2"/>
  <c r="N549" i="2"/>
  <c r="N933" i="2"/>
  <c r="N548" i="2"/>
  <c r="N547" i="2"/>
  <c r="N546" i="2"/>
  <c r="N932" i="2"/>
  <c r="N325" i="2"/>
  <c r="N545" i="2"/>
  <c r="N324" i="2"/>
  <c r="N544" i="2"/>
  <c r="N543" i="2"/>
  <c r="N931" i="2"/>
  <c r="N542" i="2"/>
  <c r="N541" i="2"/>
  <c r="N540" i="2"/>
  <c r="N539" i="2"/>
  <c r="N323" i="2"/>
  <c r="N538" i="2"/>
  <c r="N537" i="2"/>
  <c r="N930" i="2"/>
  <c r="N536" i="2"/>
  <c r="N240" i="2"/>
  <c r="N535" i="2"/>
  <c r="N534" i="2"/>
  <c r="N533" i="2"/>
  <c r="N532" i="2"/>
  <c r="N531" i="2"/>
  <c r="N530" i="2"/>
  <c r="N529" i="2"/>
  <c r="N239" i="2"/>
  <c r="N238" i="2"/>
  <c r="N528" i="2"/>
  <c r="N237" i="2"/>
  <c r="N527" i="2"/>
  <c r="N526" i="2"/>
  <c r="N525" i="2"/>
  <c r="N524" i="2"/>
  <c r="N929" i="2"/>
  <c r="N523" i="2"/>
  <c r="N522" i="2"/>
  <c r="N521" i="2"/>
  <c r="N520" i="2"/>
  <c r="N519" i="2"/>
  <c r="N518" i="2"/>
  <c r="N322" i="2"/>
  <c r="N928" i="2"/>
  <c r="N517" i="2"/>
  <c r="N516" i="2"/>
  <c r="N515" i="2"/>
  <c r="N321" i="2"/>
  <c r="N514" i="2"/>
  <c r="N513" i="2"/>
  <c r="N512" i="2"/>
  <c r="N511" i="2"/>
  <c r="N510" i="2"/>
  <c r="N927" i="2"/>
  <c r="N509" i="2"/>
  <c r="N926" i="2"/>
  <c r="N508" i="2"/>
  <c r="N507" i="2"/>
  <c r="N506" i="2"/>
  <c r="N505" i="2"/>
  <c r="N236" i="2"/>
  <c r="N504" i="2"/>
  <c r="N503" i="2"/>
  <c r="N235" i="2"/>
  <c r="N502" i="2"/>
  <c r="N925" i="2"/>
  <c r="N501" i="2"/>
  <c r="N924" i="2"/>
  <c r="N923" i="2"/>
  <c r="N500" i="2"/>
  <c r="N499" i="2"/>
  <c r="N922" i="2"/>
  <c r="N921" i="2"/>
  <c r="N920" i="2"/>
  <c r="N498" i="2"/>
  <c r="N497" i="2"/>
  <c r="N496" i="2"/>
  <c r="N495" i="2"/>
  <c r="N494" i="2"/>
  <c r="N493" i="2"/>
  <c r="N919" i="2"/>
  <c r="N492" i="2"/>
  <c r="N918" i="2"/>
  <c r="N491" i="2"/>
  <c r="N490" i="2"/>
  <c r="N489" i="2"/>
  <c r="N917" i="2"/>
  <c r="N488" i="2"/>
  <c r="N320" i="2"/>
  <c r="N487" i="2"/>
  <c r="N486" i="2"/>
  <c r="N485" i="2"/>
  <c r="N484" i="2"/>
  <c r="N916" i="2"/>
  <c r="N483" i="2"/>
  <c r="N482" i="2"/>
  <c r="N481" i="2"/>
  <c r="N480" i="2"/>
  <c r="N479" i="2"/>
  <c r="N478" i="2"/>
  <c r="N477" i="2"/>
  <c r="N476" i="2"/>
  <c r="N234" i="2"/>
  <c r="N233" i="2"/>
  <c r="N475" i="2"/>
  <c r="N915" i="2"/>
  <c r="N232" i="2"/>
  <c r="N231" i="2"/>
  <c r="N230" i="2"/>
  <c r="N474" i="2"/>
  <c r="N473" i="2"/>
  <c r="N914" i="2"/>
  <c r="N472" i="2"/>
  <c r="N229" i="2"/>
  <c r="N471" i="2"/>
  <c r="N470" i="2"/>
  <c r="N228" i="2"/>
  <c r="N913" i="2"/>
  <c r="N227" i="2"/>
  <c r="N469" i="2"/>
  <c r="N468" i="2"/>
  <c r="N226" i="2"/>
  <c r="N225" i="2"/>
  <c r="N912" i="2"/>
  <c r="N911" i="2"/>
  <c r="N224" i="2"/>
  <c r="N467" i="2"/>
  <c r="N223" i="2"/>
  <c r="N222" i="2"/>
  <c r="N466" i="2"/>
  <c r="N319" i="2"/>
  <c r="N221" i="2"/>
  <c r="N910" i="2"/>
  <c r="N318" i="2"/>
  <c r="N220" i="2"/>
  <c r="N317" i="2"/>
  <c r="N909" i="2"/>
  <c r="N219" i="2"/>
  <c r="N465" i="2"/>
  <c r="N218" i="2"/>
  <c r="N464" i="2"/>
  <c r="N217" i="2"/>
  <c r="N463" i="2"/>
  <c r="N216" i="2"/>
  <c r="N462" i="2"/>
  <c r="N316" i="2"/>
  <c r="N461" i="2"/>
  <c r="N215" i="2"/>
  <c r="N460" i="2"/>
  <c r="N908" i="2"/>
  <c r="N459" i="2"/>
  <c r="N907" i="2"/>
  <c r="N458" i="2"/>
  <c r="N906" i="2"/>
  <c r="N214" i="2"/>
  <c r="N905" i="2"/>
  <c r="N213" i="2"/>
  <c r="N212" i="2"/>
  <c r="N211" i="2"/>
  <c r="N904" i="2"/>
  <c r="N210" i="2"/>
  <c r="N209" i="2"/>
  <c r="N208" i="2"/>
  <c r="N903" i="2"/>
  <c r="N902" i="2"/>
  <c r="N207" i="2"/>
  <c r="N457" i="2"/>
  <c r="N206" i="2"/>
  <c r="N205" i="2"/>
  <c r="N901" i="2"/>
  <c r="N204" i="2"/>
  <c r="N900" i="2"/>
  <c r="N203" i="2"/>
  <c r="N202" i="2"/>
  <c r="N201" i="2"/>
  <c r="N456" i="2"/>
  <c r="N899" i="2"/>
  <c r="N455" i="2"/>
  <c r="N200" i="2"/>
  <c r="N454" i="2"/>
  <c r="N453" i="2"/>
  <c r="N199" i="2"/>
  <c r="N315" i="2"/>
  <c r="N452" i="2"/>
  <c r="N898" i="2"/>
  <c r="N451" i="2"/>
  <c r="N198" i="2"/>
  <c r="N197" i="2"/>
  <c r="N196" i="2"/>
  <c r="N195" i="2"/>
  <c r="N450" i="2"/>
  <c r="N897" i="2"/>
  <c r="N449" i="2"/>
  <c r="N194" i="2"/>
  <c r="N193" i="2"/>
  <c r="N448" i="2"/>
  <c r="N192" i="2"/>
  <c r="N447" i="2"/>
  <c r="N191" i="2"/>
  <c r="N190" i="2"/>
  <c r="N446" i="2"/>
  <c r="N445" i="2"/>
  <c r="N896" i="2"/>
  <c r="N189" i="2"/>
  <c r="N188" i="2"/>
  <c r="N314" i="2"/>
  <c r="N187" i="2"/>
  <c r="N186" i="2"/>
  <c r="N444" i="2"/>
  <c r="N895" i="2"/>
  <c r="N185" i="2"/>
  <c r="N443" i="2"/>
  <c r="N442" i="2"/>
  <c r="N184" i="2"/>
  <c r="N313" i="2"/>
  <c r="N183" i="2"/>
  <c r="N441" i="2"/>
  <c r="N894" i="2"/>
  <c r="N182" i="2"/>
  <c r="N440" i="2"/>
  <c r="N893" i="2"/>
  <c r="N892" i="2"/>
  <c r="N181" i="2"/>
  <c r="N180" i="2"/>
  <c r="N312" i="2"/>
  <c r="N439" i="2"/>
  <c r="N438" i="2"/>
  <c r="N179" i="2"/>
  <c r="N437" i="2"/>
  <c r="N436" i="2"/>
  <c r="N178" i="2"/>
  <c r="N311" i="2"/>
  <c r="N891" i="2"/>
  <c r="N890" i="2"/>
  <c r="N177" i="2"/>
  <c r="N310" i="2"/>
  <c r="N889" i="2"/>
  <c r="N176" i="2"/>
  <c r="N435" i="2"/>
  <c r="N888" i="2"/>
  <c r="N175" i="2"/>
  <c r="N174" i="2"/>
  <c r="N173" i="2"/>
  <c r="N172" i="2"/>
  <c r="N434" i="2"/>
  <c r="N433" i="2"/>
  <c r="N171" i="2"/>
  <c r="N170" i="2"/>
  <c r="N169" i="2"/>
  <c r="N168" i="2"/>
  <c r="N167" i="2"/>
  <c r="N166" i="2"/>
  <c r="N165" i="2"/>
  <c r="N309" i="2"/>
  <c r="N164" i="2"/>
  <c r="N163" i="2"/>
  <c r="N887" i="2"/>
  <c r="N886" i="2"/>
  <c r="N308" i="2"/>
  <c r="N162" i="2"/>
  <c r="N161" i="2"/>
  <c r="N885" i="2"/>
  <c r="N884" i="2"/>
  <c r="N432" i="2"/>
  <c r="N160" i="2"/>
  <c r="N159" i="2"/>
  <c r="N431" i="2"/>
  <c r="N883" i="2"/>
  <c r="N430" i="2"/>
  <c r="N158" i="2"/>
  <c r="N307" i="2"/>
  <c r="N882" i="2"/>
  <c r="N157" i="2"/>
  <c r="N306" i="2"/>
  <c r="N156" i="2"/>
  <c r="N429" i="2"/>
  <c r="N428" i="2"/>
  <c r="N881" i="2"/>
  <c r="N427" i="2"/>
  <c r="N155" i="2"/>
  <c r="N426" i="2"/>
  <c r="N305" i="2"/>
  <c r="N154" i="2"/>
  <c r="N425" i="2"/>
  <c r="N153" i="2"/>
  <c r="N880" i="2"/>
  <c r="N152" i="2"/>
  <c r="N879" i="2"/>
  <c r="N151" i="2"/>
  <c r="N150" i="2"/>
  <c r="N424" i="2"/>
  <c r="N149" i="2"/>
  <c r="N148" i="2"/>
  <c r="N878" i="2"/>
  <c r="N877" i="2"/>
  <c r="N423" i="2"/>
  <c r="N876" i="2"/>
  <c r="N147" i="2"/>
  <c r="N146" i="2"/>
  <c r="N422" i="2"/>
  <c r="N421" i="2"/>
  <c r="N420" i="2"/>
  <c r="N145" i="2"/>
  <c r="N304" i="2"/>
  <c r="N144" i="2"/>
  <c r="N875" i="2"/>
  <c r="N419" i="2"/>
  <c r="N143" i="2"/>
  <c r="N418" i="2"/>
  <c r="N142" i="2"/>
  <c r="N141" i="2"/>
  <c r="N140" i="2"/>
  <c r="N139" i="2"/>
  <c r="N874" i="2"/>
  <c r="N138" i="2"/>
  <c r="N137" i="2"/>
  <c r="N873" i="2"/>
  <c r="N136" i="2"/>
  <c r="N135" i="2"/>
  <c r="N134" i="2"/>
  <c r="N133" i="2"/>
  <c r="N132" i="2"/>
  <c r="N417" i="2"/>
  <c r="N416" i="2"/>
  <c r="N872" i="2"/>
  <c r="N131" i="2"/>
  <c r="N130" i="2"/>
  <c r="N415" i="2"/>
  <c r="N414" i="2"/>
  <c r="N129" i="2"/>
  <c r="N413" i="2"/>
  <c r="N128" i="2"/>
  <c r="N303" i="2"/>
  <c r="N871" i="2"/>
  <c r="N412" i="2"/>
  <c r="N127" i="2"/>
  <c r="N126" i="2"/>
  <c r="N125" i="2"/>
  <c r="N870" i="2"/>
  <c r="N411" i="2"/>
  <c r="N302" i="2"/>
  <c r="N869" i="2"/>
  <c r="N410" i="2"/>
  <c r="N124" i="2"/>
  <c r="N868" i="2"/>
  <c r="N301" i="2"/>
  <c r="N867" i="2"/>
  <c r="N300" i="2"/>
  <c r="N123" i="2"/>
  <c r="N122" i="2"/>
  <c r="N121" i="2"/>
  <c r="N120" i="2"/>
  <c r="N119" i="2"/>
  <c r="N409" i="2"/>
  <c r="N118" i="2"/>
  <c r="N117" i="2"/>
  <c r="N116" i="2"/>
  <c r="N866" i="2"/>
  <c r="N115" i="2"/>
  <c r="N114" i="2"/>
  <c r="N408" i="2"/>
  <c r="N299" i="2"/>
  <c r="N865" i="2"/>
  <c r="N113" i="2"/>
  <c r="N112" i="2"/>
  <c r="N111" i="2"/>
  <c r="N110" i="2"/>
  <c r="N109" i="2"/>
  <c r="N407" i="2"/>
  <c r="N108" i="2"/>
  <c r="N107" i="2"/>
  <c r="N406" i="2"/>
  <c r="N106" i="2"/>
  <c r="N105" i="2"/>
  <c r="N104" i="2"/>
  <c r="N103" i="2"/>
  <c r="N864" i="2"/>
  <c r="N102" i="2"/>
  <c r="N405" i="2"/>
  <c r="N101" i="2"/>
  <c r="N404" i="2"/>
  <c r="N863" i="2"/>
  <c r="N100" i="2"/>
  <c r="N403" i="2"/>
  <c r="N99" i="2"/>
  <c r="N862" i="2"/>
  <c r="N98" i="2"/>
  <c r="N861" i="2"/>
  <c r="N402" i="2"/>
  <c r="N401" i="2"/>
  <c r="N97" i="2"/>
  <c r="N400" i="2"/>
  <c r="N860" i="2"/>
  <c r="N859" i="2"/>
  <c r="N399" i="2"/>
  <c r="N398" i="2"/>
  <c r="N96" i="2"/>
  <c r="N95" i="2"/>
  <c r="N397" i="2"/>
  <c r="N858" i="2"/>
  <c r="N857" i="2"/>
  <c r="N94" i="2"/>
  <c r="N93" i="2"/>
  <c r="N396" i="2"/>
  <c r="N856" i="2"/>
  <c r="N92" i="2"/>
  <c r="N855" i="2"/>
  <c r="N298" i="2"/>
  <c r="N395" i="2"/>
  <c r="N91" i="2"/>
  <c r="N90" i="2"/>
  <c r="N89" i="2"/>
  <c r="N88" i="2"/>
  <c r="N297" i="2"/>
  <c r="N854" i="2"/>
  <c r="N87" i="2"/>
  <c r="N853" i="2"/>
  <c r="N394" i="2"/>
  <c r="N86" i="2"/>
  <c r="N85" i="2"/>
  <c r="N852" i="2"/>
  <c r="N296" i="2"/>
  <c r="N84" i="2"/>
  <c r="N393" i="2"/>
  <c r="N851" i="2"/>
  <c r="N850" i="2"/>
  <c r="N83" i="2"/>
  <c r="N82" i="2"/>
  <c r="N392" i="2"/>
  <c r="N391" i="2"/>
  <c r="N81" i="2"/>
  <c r="N390" i="2"/>
  <c r="N80" i="2"/>
  <c r="N79" i="2"/>
  <c r="N78" i="2"/>
  <c r="N295" i="2"/>
  <c r="N77" i="2"/>
  <c r="N849" i="2"/>
  <c r="N848" i="2"/>
  <c r="N76" i="2"/>
  <c r="N847" i="2"/>
  <c r="N389" i="2"/>
  <c r="N75" i="2"/>
  <c r="N74" i="2"/>
  <c r="N388" i="2"/>
  <c r="N387" i="2"/>
  <c r="N386" i="2"/>
  <c r="N73" i="2"/>
  <c r="N846" i="2"/>
  <c r="N385" i="2"/>
  <c r="N72" i="2"/>
  <c r="N384" i="2"/>
  <c r="N71" i="2"/>
  <c r="N70" i="2"/>
  <c r="N69" i="2"/>
  <c r="N68" i="2"/>
  <c r="N67" i="2"/>
  <c r="N66" i="2"/>
  <c r="N383" i="2"/>
  <c r="N382" i="2"/>
  <c r="N845" i="2"/>
  <c r="N381" i="2"/>
  <c r="N65" i="2"/>
  <c r="N64" i="2"/>
  <c r="N63" i="2"/>
  <c r="N62" i="2"/>
  <c r="N844" i="2"/>
  <c r="N380" i="2"/>
  <c r="N843" i="2"/>
  <c r="N842" i="2"/>
  <c r="N294" i="2"/>
  <c r="N379" i="2"/>
  <c r="N61" i="2"/>
  <c r="N841" i="2"/>
  <c r="N60" i="2"/>
  <c r="N59" i="2"/>
  <c r="N58" i="2"/>
  <c r="N57" i="2"/>
  <c r="N293" i="2"/>
  <c r="N378" i="2"/>
  <c r="N377" i="2"/>
  <c r="N56" i="2"/>
  <c r="N376" i="2"/>
  <c r="N375" i="2"/>
  <c r="N374" i="2"/>
  <c r="N373" i="2"/>
  <c r="N55" i="2"/>
  <c r="N372" i="2"/>
  <c r="N371" i="2"/>
  <c r="N54" i="2"/>
  <c r="N370" i="2"/>
  <c r="N53" i="2"/>
  <c r="N52" i="2"/>
  <c r="N369" i="2"/>
  <c r="N368" i="2"/>
  <c r="N51" i="2"/>
  <c r="N840" i="2"/>
  <c r="N50" i="2"/>
  <c r="N49" i="2"/>
  <c r="N367" i="2"/>
  <c r="N48" i="2"/>
  <c r="N47" i="2"/>
  <c r="N46" i="2"/>
  <c r="N45" i="2"/>
  <c r="N839" i="2"/>
  <c r="N292" i="2"/>
  <c r="N44" i="2"/>
  <c r="N366" i="2"/>
  <c r="N43" i="2"/>
  <c r="N42" i="2"/>
  <c r="N41" i="2"/>
  <c r="N40" i="2"/>
  <c r="N365" i="2"/>
  <c r="N838" i="2"/>
  <c r="N837" i="2"/>
  <c r="N39" i="2"/>
  <c r="N291" i="2"/>
  <c r="N38" i="2"/>
  <c r="N37" i="2"/>
  <c r="N290" i="2"/>
  <c r="N36" i="2"/>
  <c r="N289" i="2"/>
  <c r="N35" i="2"/>
  <c r="N34" i="2"/>
  <c r="N33" i="2"/>
  <c r="N364" i="2"/>
  <c r="N32" i="2"/>
  <c r="N31" i="2"/>
  <c r="N363" i="2"/>
  <c r="N362" i="2"/>
  <c r="N30" i="2"/>
  <c r="N29" i="2"/>
  <c r="N361" i="2"/>
  <c r="N360" i="2"/>
  <c r="N288" i="2"/>
  <c r="N359" i="2"/>
  <c r="N836" i="2"/>
  <c r="N358" i="2"/>
  <c r="N835" i="2"/>
  <c r="N28" i="2"/>
  <c r="N834" i="2"/>
  <c r="N27" i="2"/>
  <c r="N357" i="2"/>
  <c r="N26" i="2"/>
  <c r="N356" i="2"/>
  <c r="N355" i="2"/>
  <c r="N25" i="2"/>
  <c r="N24" i="2"/>
  <c r="N287" i="2"/>
  <c r="N23" i="2"/>
  <c r="N354" i="2"/>
  <c r="N22" i="2"/>
  <c r="N21" i="2"/>
  <c r="N20" i="2"/>
  <c r="N19" i="2"/>
  <c r="N18" i="2"/>
  <c r="N17" i="2"/>
  <c r="N833" i="2"/>
  <c r="N832" i="2"/>
  <c r="N16" i="2"/>
  <c r="N15" i="2"/>
  <c r="N14" i="2"/>
  <c r="N13" i="2"/>
  <c r="N353" i="2"/>
  <c r="N831" i="2"/>
  <c r="N12" i="2"/>
  <c r="N11" i="2"/>
  <c r="N352" i="2"/>
  <c r="N830" i="2"/>
  <c r="N351" i="2"/>
  <c r="N829" i="2"/>
  <c r="N350" i="2"/>
  <c r="N10" i="2"/>
  <c r="N349" i="2"/>
  <c r="N9" i="2"/>
  <c r="N8" i="2"/>
  <c r="N7" i="2"/>
  <c r="N348" i="2"/>
  <c r="N347" i="2"/>
  <c r="N286" i="2"/>
  <c r="N828" i="2"/>
  <c r="N6" i="2"/>
  <c r="N285" i="2"/>
  <c r="N5" i="2"/>
  <c r="N346" i="2"/>
  <c r="N284" i="2"/>
  <c r="N4" i="2"/>
  <c r="N3" i="2"/>
  <c r="N345" i="2"/>
  <c r="N827" i="2"/>
  <c r="N2" i="2"/>
  <c r="D344" i="2" a="1"/>
  <c r="D344" i="2" s="1"/>
  <c r="D2" i="2" a="1"/>
  <c r="D2" i="2" s="1"/>
  <c r="D827" i="2" a="1"/>
  <c r="D827" i="2" s="1"/>
  <c r="D345" i="2" a="1"/>
  <c r="D345" i="2" s="1"/>
  <c r="D3" i="2" a="1"/>
  <c r="D3" i="2" s="1"/>
  <c r="D4" i="2" a="1"/>
  <c r="D4" i="2" s="1"/>
  <c r="D284" i="2" a="1"/>
  <c r="D284" i="2" s="1"/>
  <c r="D346" i="2" a="1"/>
  <c r="D346" i="2" s="1"/>
  <c r="D5" i="2" a="1"/>
  <c r="D5" i="2" s="1"/>
  <c r="D285" i="2" a="1"/>
  <c r="D285" i="2" s="1"/>
  <c r="D6" i="2" a="1"/>
  <c r="D6" i="2" s="1"/>
  <c r="D828" i="2" a="1"/>
  <c r="D828" i="2" s="1"/>
  <c r="D286" i="2" a="1"/>
  <c r="D286" i="2" s="1"/>
  <c r="D347" i="2" a="1"/>
  <c r="D347" i="2" s="1"/>
  <c r="D348" i="2" a="1"/>
  <c r="D348" i="2" s="1"/>
  <c r="D7" i="2" a="1"/>
  <c r="D7" i="2" s="1"/>
  <c r="D8" i="2" a="1"/>
  <c r="D8" i="2" s="1"/>
  <c r="D9" i="2" a="1"/>
  <c r="D9" i="2" s="1"/>
  <c r="D349" i="2" a="1"/>
  <c r="D349" i="2" s="1"/>
  <c r="D10" i="2" a="1"/>
  <c r="D10" i="2" s="1"/>
  <c r="D350" i="2" a="1"/>
  <c r="D350" i="2" s="1"/>
  <c r="D829" i="2" a="1"/>
  <c r="D829" i="2" s="1"/>
  <c r="D351" i="2" a="1"/>
  <c r="D351" i="2" s="1"/>
  <c r="D830" i="2" a="1"/>
  <c r="D830" i="2" s="1"/>
  <c r="D352" i="2" a="1"/>
  <c r="D352" i="2" s="1"/>
  <c r="D11" i="2" a="1"/>
  <c r="D11" i="2" s="1"/>
  <c r="D12" i="2" a="1"/>
  <c r="D12" i="2" s="1"/>
  <c r="D831" i="2" a="1"/>
  <c r="D831" i="2" s="1"/>
  <c r="D353" i="2" a="1"/>
  <c r="D353" i="2" s="1"/>
  <c r="D13" i="2" a="1"/>
  <c r="D13" i="2" s="1"/>
  <c r="D14" i="2" a="1"/>
  <c r="D14" i="2" s="1"/>
  <c r="D15" i="2" a="1"/>
  <c r="D15" i="2" s="1"/>
  <c r="D16" i="2" a="1"/>
  <c r="D16" i="2" s="1"/>
  <c r="D832" i="2" a="1"/>
  <c r="D832" i="2" s="1"/>
  <c r="D833" i="2" a="1"/>
  <c r="D833" i="2" s="1"/>
  <c r="D17" i="2" a="1"/>
  <c r="D17" i="2" s="1"/>
  <c r="D18" i="2" a="1"/>
  <c r="D18" i="2" s="1"/>
  <c r="D19" i="2" a="1"/>
  <c r="D19" i="2" s="1"/>
  <c r="D20" i="2" a="1"/>
  <c r="D20" i="2" s="1"/>
  <c r="D21" i="2" a="1"/>
  <c r="D21" i="2" s="1"/>
  <c r="D22" i="2" a="1"/>
  <c r="D22" i="2" s="1"/>
  <c r="D354" i="2" a="1"/>
  <c r="D354" i="2" s="1"/>
  <c r="D23" i="2" a="1"/>
  <c r="D23" i="2" s="1"/>
  <c r="D287" i="2" a="1"/>
  <c r="D287" i="2" s="1"/>
  <c r="D24" i="2" a="1"/>
  <c r="D24" i="2" s="1"/>
  <c r="D25" i="2" a="1"/>
  <c r="D25" i="2" s="1"/>
  <c r="D355" i="2" a="1"/>
  <c r="D355" i="2" s="1"/>
  <c r="D356" i="2" a="1"/>
  <c r="D356" i="2" s="1"/>
  <c r="D26" i="2" a="1"/>
  <c r="D26" i="2" s="1"/>
  <c r="D357" i="2" a="1"/>
  <c r="D357" i="2" s="1"/>
  <c r="D27" i="2" a="1"/>
  <c r="D27" i="2" s="1"/>
  <c r="D834" i="2" a="1"/>
  <c r="D834" i="2" s="1"/>
  <c r="D28" i="2" a="1"/>
  <c r="D28" i="2" s="1"/>
  <c r="D835" i="2" a="1"/>
  <c r="D835" i="2" s="1"/>
  <c r="D358" i="2" a="1"/>
  <c r="D358" i="2" s="1"/>
  <c r="D836" i="2" a="1"/>
  <c r="D836" i="2" s="1"/>
  <c r="D359" i="2" a="1"/>
  <c r="D359" i="2" s="1"/>
  <c r="D288" i="2" a="1"/>
  <c r="D288" i="2" s="1"/>
  <c r="D360" i="2" a="1"/>
  <c r="D360" i="2" s="1"/>
  <c r="D361" i="2" a="1"/>
  <c r="D361" i="2" s="1"/>
  <c r="D29" i="2" a="1"/>
  <c r="D29" i="2" s="1"/>
  <c r="D30" i="2" a="1"/>
  <c r="D30" i="2" s="1"/>
  <c r="D362" i="2" a="1"/>
  <c r="D362" i="2" s="1"/>
  <c r="D363" i="2" a="1"/>
  <c r="D363" i="2" s="1"/>
  <c r="D31" i="2" a="1"/>
  <c r="D31" i="2" s="1"/>
  <c r="D32" i="2" a="1"/>
  <c r="D32" i="2" s="1"/>
  <c r="D364" i="2" a="1"/>
  <c r="D364" i="2" s="1"/>
  <c r="D33" i="2" a="1"/>
  <c r="D33" i="2" s="1"/>
  <c r="D34" i="2" a="1"/>
  <c r="D34" i="2" s="1"/>
  <c r="D35" i="2" a="1"/>
  <c r="D35" i="2" s="1"/>
  <c r="D289" i="2" a="1"/>
  <c r="D289" i="2" s="1"/>
  <c r="D36" i="2" a="1"/>
  <c r="D36" i="2" s="1"/>
  <c r="D290" i="2" a="1"/>
  <c r="D290" i="2" s="1"/>
  <c r="D37" i="2" a="1"/>
  <c r="D37" i="2" s="1"/>
  <c r="D38" i="2" a="1"/>
  <c r="D38" i="2" s="1"/>
  <c r="D291" i="2" a="1"/>
  <c r="D291" i="2" s="1"/>
  <c r="D39" i="2" a="1"/>
  <c r="D39" i="2" s="1"/>
  <c r="D837" i="2" a="1"/>
  <c r="D837" i="2" s="1"/>
  <c r="D838" i="2" a="1"/>
  <c r="D838" i="2" s="1"/>
  <c r="D365" i="2" a="1"/>
  <c r="D365" i="2" s="1"/>
  <c r="D40" i="2" a="1"/>
  <c r="D40" i="2" s="1"/>
  <c r="D41" i="2" a="1"/>
  <c r="D41" i="2" s="1"/>
  <c r="D42" i="2" a="1"/>
  <c r="D42" i="2" s="1"/>
  <c r="D43" i="2" a="1"/>
  <c r="D43" i="2" s="1"/>
  <c r="D366" i="2" a="1"/>
  <c r="D366" i="2" s="1"/>
  <c r="D44" i="2" a="1"/>
  <c r="D44" i="2" s="1"/>
  <c r="D292" i="2" a="1"/>
  <c r="D292" i="2" s="1"/>
  <c r="D839" i="2" a="1"/>
  <c r="D839" i="2" s="1"/>
  <c r="D45" i="2" a="1"/>
  <c r="D45" i="2" s="1"/>
  <c r="D46" i="2" a="1"/>
  <c r="D46" i="2" s="1"/>
  <c r="D47" i="2" a="1"/>
  <c r="D47" i="2" s="1"/>
  <c r="D48" i="2" a="1"/>
  <c r="D48" i="2" s="1"/>
  <c r="D367" i="2" a="1"/>
  <c r="D367" i="2" s="1"/>
  <c r="D49" i="2" a="1"/>
  <c r="D49" i="2" s="1"/>
  <c r="D50" i="2" a="1"/>
  <c r="D50" i="2" s="1"/>
  <c r="D840" i="2" a="1"/>
  <c r="D840" i="2" s="1"/>
  <c r="D51" i="2" a="1"/>
  <c r="D51" i="2" s="1"/>
  <c r="D368" i="2" a="1"/>
  <c r="D368" i="2" s="1"/>
  <c r="D369" i="2" a="1"/>
  <c r="D369" i="2" s="1"/>
  <c r="D52" i="2" a="1"/>
  <c r="D52" i="2" s="1"/>
  <c r="D53" i="2" a="1"/>
  <c r="D53" i="2" s="1"/>
  <c r="D370" i="2" a="1"/>
  <c r="D370" i="2" s="1"/>
  <c r="D54" i="2" a="1"/>
  <c r="D54" i="2" s="1"/>
  <c r="D371" i="2" a="1"/>
  <c r="D371" i="2" s="1"/>
  <c r="D372" i="2" a="1"/>
  <c r="D372" i="2" s="1"/>
  <c r="D55" i="2" a="1"/>
  <c r="D55" i="2" s="1"/>
  <c r="D373" i="2" a="1"/>
  <c r="D373" i="2" s="1"/>
  <c r="D374" i="2" a="1"/>
  <c r="D374" i="2" s="1"/>
  <c r="D375" i="2" a="1"/>
  <c r="D375" i="2" s="1"/>
  <c r="D376" i="2" a="1"/>
  <c r="D376" i="2" s="1"/>
  <c r="D56" i="2" a="1"/>
  <c r="D56" i="2" s="1"/>
  <c r="D377" i="2" a="1"/>
  <c r="D377" i="2" s="1"/>
  <c r="D378" i="2" a="1"/>
  <c r="D378" i="2" s="1"/>
  <c r="D293" i="2" a="1"/>
  <c r="D293" i="2" s="1"/>
  <c r="D57" i="2" a="1"/>
  <c r="D57" i="2" s="1"/>
  <c r="D58" i="2" a="1"/>
  <c r="D58" i="2" s="1"/>
  <c r="D59" i="2" a="1"/>
  <c r="D59" i="2" s="1"/>
  <c r="D60" i="2" a="1"/>
  <c r="D60" i="2" s="1"/>
  <c r="D841" i="2" a="1"/>
  <c r="D841" i="2" s="1"/>
  <c r="D61" i="2" a="1"/>
  <c r="D61" i="2" s="1"/>
  <c r="D379" i="2" a="1"/>
  <c r="D379" i="2" s="1"/>
  <c r="D294" i="2" a="1"/>
  <c r="D294" i="2" s="1"/>
  <c r="D842" i="2" a="1"/>
  <c r="D842" i="2" s="1"/>
  <c r="D843" i="2" a="1"/>
  <c r="D843" i="2" s="1"/>
  <c r="D380" i="2" a="1"/>
  <c r="D380" i="2" s="1"/>
  <c r="D844" i="2" a="1"/>
  <c r="D844" i="2" s="1"/>
  <c r="D62" i="2" a="1"/>
  <c r="D62" i="2" s="1"/>
  <c r="D63" i="2" a="1"/>
  <c r="D63" i="2" s="1"/>
  <c r="D64" i="2" a="1"/>
  <c r="D64" i="2" s="1"/>
  <c r="D65" i="2" a="1"/>
  <c r="D65" i="2" s="1"/>
  <c r="D381" i="2" a="1"/>
  <c r="D381" i="2" s="1"/>
  <c r="D845" i="2" a="1"/>
  <c r="D845" i="2" s="1"/>
  <c r="D382" i="2" a="1"/>
  <c r="D382" i="2" s="1"/>
  <c r="D383" i="2" a="1"/>
  <c r="D383" i="2" s="1"/>
  <c r="D66" i="2" a="1"/>
  <c r="D66" i="2" s="1"/>
  <c r="D67" i="2" a="1"/>
  <c r="D67" i="2" s="1"/>
  <c r="D68" i="2" a="1"/>
  <c r="D68" i="2" s="1"/>
  <c r="D69" i="2" a="1"/>
  <c r="D69" i="2" s="1"/>
  <c r="D70" i="2" a="1"/>
  <c r="D70" i="2" s="1"/>
  <c r="D71" i="2" a="1"/>
  <c r="D71" i="2" s="1"/>
  <c r="D384" i="2" a="1"/>
  <c r="D384" i="2" s="1"/>
  <c r="D72" i="2" a="1"/>
  <c r="D72" i="2" s="1"/>
  <c r="D385" i="2" a="1"/>
  <c r="D385" i="2" s="1"/>
  <c r="D846" i="2" a="1"/>
  <c r="D846" i="2" s="1"/>
  <c r="D73" i="2" a="1"/>
  <c r="D73" i="2" s="1"/>
  <c r="D386" i="2" a="1"/>
  <c r="D386" i="2" s="1"/>
  <c r="D387" i="2" a="1"/>
  <c r="D387" i="2" s="1"/>
  <c r="D388" i="2" a="1"/>
  <c r="D388" i="2" s="1"/>
  <c r="D74" i="2" a="1"/>
  <c r="D74" i="2" s="1"/>
  <c r="D75" i="2" a="1"/>
  <c r="D75" i="2" s="1"/>
  <c r="D389" i="2" a="1"/>
  <c r="D389" i="2" s="1"/>
  <c r="D847" i="2" a="1"/>
  <c r="D847" i="2" s="1"/>
  <c r="D76" i="2" a="1"/>
  <c r="D76" i="2" s="1"/>
  <c r="D848" i="2" a="1"/>
  <c r="D848" i="2" s="1"/>
  <c r="D849" i="2" a="1"/>
  <c r="D849" i="2" s="1"/>
  <c r="D77" i="2" a="1"/>
  <c r="D77" i="2" s="1"/>
  <c r="D295" i="2" a="1"/>
  <c r="D295" i="2" s="1"/>
  <c r="D78" i="2" a="1"/>
  <c r="D78" i="2" s="1"/>
  <c r="D79" i="2" a="1"/>
  <c r="D79" i="2" s="1"/>
  <c r="D80" i="2" a="1"/>
  <c r="D80" i="2" s="1"/>
  <c r="D390" i="2" a="1"/>
  <c r="D390" i="2" s="1"/>
  <c r="D81" i="2" a="1"/>
  <c r="D81" i="2" s="1"/>
  <c r="D391" i="2" a="1"/>
  <c r="D391" i="2" s="1"/>
  <c r="D392" i="2" a="1"/>
  <c r="D392" i="2" s="1"/>
  <c r="D82" i="2" a="1"/>
  <c r="D82" i="2" s="1"/>
  <c r="D83" i="2" a="1"/>
  <c r="D83" i="2" s="1"/>
  <c r="D850" i="2" a="1"/>
  <c r="D850" i="2" s="1"/>
  <c r="D851" i="2" a="1"/>
  <c r="D851" i="2" s="1"/>
  <c r="D393" i="2" a="1"/>
  <c r="D393" i="2" s="1"/>
  <c r="D84" i="2" a="1"/>
  <c r="D84" i="2" s="1"/>
  <c r="D296" i="2" a="1"/>
  <c r="D296" i="2" s="1"/>
  <c r="D852" i="2" a="1"/>
  <c r="D852" i="2" s="1"/>
  <c r="D85" i="2" a="1"/>
  <c r="D85" i="2" s="1"/>
  <c r="D86" i="2" a="1"/>
  <c r="D86" i="2" s="1"/>
  <c r="D394" i="2" a="1"/>
  <c r="D394" i="2" s="1"/>
  <c r="D853" i="2" a="1"/>
  <c r="D853" i="2" s="1"/>
  <c r="D87" i="2" a="1"/>
  <c r="D87" i="2" s="1"/>
  <c r="D854" i="2" a="1"/>
  <c r="D854" i="2" s="1"/>
  <c r="D297" i="2" a="1"/>
  <c r="D297" i="2" s="1"/>
  <c r="D88" i="2" a="1"/>
  <c r="D88" i="2" s="1"/>
  <c r="D89" i="2" a="1"/>
  <c r="D89" i="2" s="1"/>
  <c r="D90" i="2" a="1"/>
  <c r="D90" i="2" s="1"/>
  <c r="D91" i="2" a="1"/>
  <c r="D91" i="2" s="1"/>
  <c r="D395" i="2" a="1"/>
  <c r="D395" i="2" s="1"/>
  <c r="D298" i="2" a="1"/>
  <c r="D298" i="2" s="1"/>
  <c r="D855" i="2" a="1"/>
  <c r="D855" i="2" s="1"/>
  <c r="D92" i="2" a="1"/>
  <c r="D92" i="2" s="1"/>
  <c r="D856" i="2" a="1"/>
  <c r="D856" i="2" s="1"/>
  <c r="D396" i="2" a="1"/>
  <c r="D396" i="2" s="1"/>
  <c r="D93" i="2" a="1"/>
  <c r="D93" i="2" s="1"/>
  <c r="D94" i="2" a="1"/>
  <c r="D94" i="2" s="1"/>
  <c r="D857" i="2" a="1"/>
  <c r="D857" i="2" s="1"/>
  <c r="D858" i="2" a="1"/>
  <c r="D858" i="2" s="1"/>
  <c r="D397" i="2" a="1"/>
  <c r="D397" i="2" s="1"/>
  <c r="D95" i="2" a="1"/>
  <c r="D95" i="2" s="1"/>
  <c r="D96" i="2" a="1"/>
  <c r="D96" i="2" s="1"/>
  <c r="D398" i="2" a="1"/>
  <c r="D398" i="2" s="1"/>
  <c r="D399" i="2" a="1"/>
  <c r="D399" i="2" s="1"/>
  <c r="D859" i="2" a="1"/>
  <c r="D859" i="2" s="1"/>
  <c r="D860" i="2" a="1"/>
  <c r="D860" i="2" s="1"/>
  <c r="D400" i="2" a="1"/>
  <c r="D400" i="2" s="1"/>
  <c r="D97" i="2" a="1"/>
  <c r="D97" i="2" s="1"/>
  <c r="D401" i="2" a="1"/>
  <c r="D401" i="2" s="1"/>
  <c r="D402" i="2" a="1"/>
  <c r="D402" i="2" s="1"/>
  <c r="D861" i="2" a="1"/>
  <c r="D861" i="2" s="1"/>
  <c r="D98" i="2" a="1"/>
  <c r="D98" i="2" s="1"/>
  <c r="D862" i="2" a="1"/>
  <c r="D862" i="2" s="1"/>
  <c r="D99" i="2" a="1"/>
  <c r="D99" i="2" s="1"/>
  <c r="D403" i="2" a="1"/>
  <c r="D403" i="2" s="1"/>
  <c r="D100" i="2" a="1"/>
  <c r="D100" i="2" s="1"/>
  <c r="D863" i="2" a="1"/>
  <c r="D863" i="2" s="1"/>
  <c r="D404" i="2" a="1"/>
  <c r="D404" i="2" s="1"/>
  <c r="D101" i="2" a="1"/>
  <c r="D101" i="2" s="1"/>
  <c r="D405" i="2" a="1"/>
  <c r="D405" i="2" s="1"/>
  <c r="D102" i="2" a="1"/>
  <c r="D102" i="2" s="1"/>
  <c r="D864" i="2" a="1"/>
  <c r="D864" i="2" s="1"/>
  <c r="D103" i="2" a="1"/>
  <c r="D103" i="2" s="1"/>
  <c r="D104" i="2" a="1"/>
  <c r="D104" i="2" s="1"/>
  <c r="D105" i="2" a="1"/>
  <c r="D105" i="2" s="1"/>
  <c r="D106" i="2" a="1"/>
  <c r="D106" i="2" s="1"/>
  <c r="D406" i="2" a="1"/>
  <c r="D406" i="2" s="1"/>
  <c r="D107" i="2" a="1"/>
  <c r="D107" i="2" s="1"/>
  <c r="D108" i="2" a="1"/>
  <c r="D108" i="2" s="1"/>
  <c r="D407" i="2" a="1"/>
  <c r="D407" i="2" s="1"/>
  <c r="D109" i="2" a="1"/>
  <c r="D109" i="2" s="1"/>
  <c r="D110" i="2" a="1"/>
  <c r="D110" i="2" s="1"/>
  <c r="D111" i="2" a="1"/>
  <c r="D111" i="2" s="1"/>
  <c r="D112" i="2" a="1"/>
  <c r="D112" i="2" s="1"/>
  <c r="D113" i="2" a="1"/>
  <c r="D113" i="2" s="1"/>
  <c r="D865" i="2" a="1"/>
  <c r="D865" i="2" s="1"/>
  <c r="D299" i="2" a="1"/>
  <c r="D299" i="2" s="1"/>
  <c r="D408" i="2" a="1"/>
  <c r="D408" i="2" s="1"/>
  <c r="D114" i="2" a="1"/>
  <c r="D114" i="2" s="1"/>
  <c r="D115" i="2" a="1"/>
  <c r="D115" i="2" s="1"/>
  <c r="D866" i="2" a="1"/>
  <c r="D866" i="2" s="1"/>
  <c r="D116" i="2" a="1"/>
  <c r="D116" i="2" s="1"/>
  <c r="D117" i="2" a="1"/>
  <c r="D117" i="2" s="1"/>
  <c r="D118" i="2" a="1"/>
  <c r="D118" i="2" s="1"/>
  <c r="D409" i="2" a="1"/>
  <c r="D409" i="2" s="1"/>
  <c r="D119" i="2" a="1"/>
  <c r="D119" i="2" s="1"/>
  <c r="D120" i="2" a="1"/>
  <c r="D120" i="2" s="1"/>
  <c r="D121" i="2" a="1"/>
  <c r="D121" i="2" s="1"/>
  <c r="D122" i="2" a="1"/>
  <c r="D122" i="2" s="1"/>
  <c r="D123" i="2" a="1"/>
  <c r="D123" i="2" s="1"/>
  <c r="D300" i="2" a="1"/>
  <c r="D300" i="2" s="1"/>
  <c r="D867" i="2" a="1"/>
  <c r="D867" i="2" s="1"/>
  <c r="D301" i="2" a="1"/>
  <c r="D301" i="2" s="1"/>
  <c r="D868" i="2" a="1"/>
  <c r="D868" i="2" s="1"/>
  <c r="D124" i="2" a="1"/>
  <c r="D124" i="2" s="1"/>
  <c r="D410" i="2" a="1"/>
  <c r="D410" i="2" s="1"/>
  <c r="D869" i="2" a="1"/>
  <c r="D869" i="2" s="1"/>
  <c r="D302" i="2" a="1"/>
  <c r="D302" i="2" s="1"/>
  <c r="D411" i="2" a="1"/>
  <c r="D411" i="2" s="1"/>
  <c r="D870" i="2" a="1"/>
  <c r="D870" i="2" s="1"/>
  <c r="D125" i="2" a="1"/>
  <c r="D125" i="2" s="1"/>
  <c r="D126" i="2" a="1"/>
  <c r="D126" i="2" s="1"/>
  <c r="D127" i="2" a="1"/>
  <c r="D127" i="2" s="1"/>
  <c r="D412" i="2" a="1"/>
  <c r="D412" i="2" s="1"/>
  <c r="D871" i="2" a="1"/>
  <c r="D871" i="2" s="1"/>
  <c r="D303" i="2" a="1"/>
  <c r="D303" i="2" s="1"/>
  <c r="D128" i="2" a="1"/>
  <c r="D128" i="2" s="1"/>
  <c r="D413" i="2" a="1"/>
  <c r="D413" i="2" s="1"/>
  <c r="D129" i="2" a="1"/>
  <c r="D129" i="2" s="1"/>
  <c r="D414" i="2" a="1"/>
  <c r="D414" i="2" s="1"/>
  <c r="D415" i="2" a="1"/>
  <c r="D415" i="2" s="1"/>
  <c r="D130" i="2" a="1"/>
  <c r="D130" i="2" s="1"/>
  <c r="D131" i="2" a="1"/>
  <c r="D131" i="2" s="1"/>
  <c r="D872" i="2" a="1"/>
  <c r="D872" i="2" s="1"/>
  <c r="D416" i="2" a="1"/>
  <c r="D416" i="2" s="1"/>
  <c r="D417" i="2" a="1"/>
  <c r="D417" i="2" s="1"/>
  <c r="D132" i="2" a="1"/>
  <c r="D132" i="2" s="1"/>
  <c r="D133" i="2" a="1"/>
  <c r="D133" i="2" s="1"/>
  <c r="D134" i="2" a="1"/>
  <c r="D134" i="2" s="1"/>
  <c r="D135" i="2" a="1"/>
  <c r="D135" i="2" s="1"/>
  <c r="D136" i="2" a="1"/>
  <c r="D136" i="2" s="1"/>
  <c r="D873" i="2" a="1"/>
  <c r="D873" i="2" s="1"/>
  <c r="D137" i="2" a="1"/>
  <c r="D137" i="2" s="1"/>
  <c r="D138" i="2" a="1"/>
  <c r="D138" i="2" s="1"/>
  <c r="D874" i="2" a="1"/>
  <c r="D874" i="2" s="1"/>
  <c r="D139" i="2" a="1"/>
  <c r="D139" i="2" s="1"/>
  <c r="D140" i="2" a="1"/>
  <c r="D140" i="2" s="1"/>
  <c r="D141" i="2" a="1"/>
  <c r="D141" i="2" s="1"/>
  <c r="D142" i="2" a="1"/>
  <c r="D142" i="2" s="1"/>
  <c r="D418" i="2" a="1"/>
  <c r="D418" i="2" s="1"/>
  <c r="D143" i="2" a="1"/>
  <c r="D143" i="2" s="1"/>
  <c r="D419" i="2" a="1"/>
  <c r="D419" i="2" s="1"/>
  <c r="D875" i="2" a="1"/>
  <c r="D875" i="2" s="1"/>
  <c r="D144" i="2" a="1"/>
  <c r="D144" i="2" s="1"/>
  <c r="D304" i="2" a="1"/>
  <c r="D304" i="2" s="1"/>
  <c r="D145" i="2" a="1"/>
  <c r="D145" i="2" s="1"/>
  <c r="D420" i="2" a="1"/>
  <c r="D420" i="2" s="1"/>
  <c r="D421" i="2" a="1"/>
  <c r="D421" i="2" s="1"/>
  <c r="D422" i="2" a="1"/>
  <c r="D422" i="2" s="1"/>
  <c r="D146" i="2" a="1"/>
  <c r="D146" i="2" s="1"/>
  <c r="D147" i="2" a="1"/>
  <c r="D147" i="2" s="1"/>
  <c r="D876" i="2" a="1"/>
  <c r="D876" i="2" s="1"/>
  <c r="D423" i="2" a="1"/>
  <c r="D423" i="2" s="1"/>
  <c r="D877" i="2" a="1"/>
  <c r="D877" i="2" s="1"/>
  <c r="D878" i="2" a="1"/>
  <c r="D878" i="2" s="1"/>
  <c r="D148" i="2" a="1"/>
  <c r="D148" i="2" s="1"/>
  <c r="D149" i="2" a="1"/>
  <c r="D149" i="2" s="1"/>
  <c r="D424" i="2" a="1"/>
  <c r="D424" i="2" s="1"/>
  <c r="D150" i="2" a="1"/>
  <c r="D150" i="2" s="1"/>
  <c r="D151" i="2" a="1"/>
  <c r="D151" i="2" s="1"/>
  <c r="D879" i="2" a="1"/>
  <c r="D879" i="2" s="1"/>
  <c r="D152" i="2" a="1"/>
  <c r="D152" i="2" s="1"/>
  <c r="D880" i="2" a="1"/>
  <c r="D880" i="2" s="1"/>
  <c r="D153" i="2" a="1"/>
  <c r="D153" i="2" s="1"/>
  <c r="D425" i="2" a="1"/>
  <c r="D425" i="2" s="1"/>
  <c r="D154" i="2" a="1"/>
  <c r="D154" i="2" s="1"/>
  <c r="D305" i="2" a="1"/>
  <c r="D305" i="2" s="1"/>
  <c r="D426" i="2" a="1"/>
  <c r="D426" i="2" s="1"/>
  <c r="D155" i="2" a="1"/>
  <c r="D155" i="2" s="1"/>
  <c r="D427" i="2" a="1"/>
  <c r="D427" i="2" s="1"/>
  <c r="D881" i="2" a="1"/>
  <c r="D881" i="2" s="1"/>
  <c r="D428" i="2" a="1"/>
  <c r="D428" i="2" s="1"/>
  <c r="D429" i="2" a="1"/>
  <c r="D429" i="2" s="1"/>
  <c r="D156" i="2" a="1"/>
  <c r="D156" i="2" s="1"/>
  <c r="D306" i="2" a="1"/>
  <c r="D306" i="2" s="1"/>
  <c r="D157" i="2" a="1"/>
  <c r="D157" i="2" s="1"/>
  <c r="D882" i="2" a="1"/>
  <c r="D882" i="2" s="1"/>
  <c r="D307" i="2" a="1"/>
  <c r="D307" i="2" s="1"/>
  <c r="D158" i="2" a="1"/>
  <c r="D158" i="2" s="1"/>
  <c r="D430" i="2" a="1"/>
  <c r="D430" i="2" s="1"/>
  <c r="D883" i="2" a="1"/>
  <c r="D883" i="2" s="1"/>
  <c r="D431" i="2" a="1"/>
  <c r="D431" i="2" s="1"/>
  <c r="D159" i="2" a="1"/>
  <c r="D159" i="2" s="1"/>
  <c r="D160" i="2" a="1"/>
  <c r="D160" i="2" s="1"/>
  <c r="D432" i="2" a="1"/>
  <c r="D432" i="2" s="1"/>
  <c r="D884" i="2" a="1"/>
  <c r="D884" i="2" s="1"/>
  <c r="D885" i="2" a="1"/>
  <c r="D885" i="2" s="1"/>
  <c r="D161" i="2" a="1"/>
  <c r="D161" i="2" s="1"/>
  <c r="D162" i="2" a="1"/>
  <c r="D162" i="2" s="1"/>
  <c r="D308" i="2" a="1"/>
  <c r="D308" i="2" s="1"/>
  <c r="D886" i="2" a="1"/>
  <c r="D886" i="2" s="1"/>
  <c r="D887" i="2" a="1"/>
  <c r="D887" i="2" s="1"/>
  <c r="D163" i="2" a="1"/>
  <c r="D163" i="2" s="1"/>
  <c r="D164" i="2" a="1"/>
  <c r="D164" i="2" s="1"/>
  <c r="D309" i="2" a="1"/>
  <c r="D309" i="2" s="1"/>
  <c r="D165" i="2" a="1"/>
  <c r="D165" i="2" s="1"/>
  <c r="D166" i="2" a="1"/>
  <c r="D166" i="2" s="1"/>
  <c r="D167" i="2" a="1"/>
  <c r="D167" i="2" s="1"/>
  <c r="D168" i="2" a="1"/>
  <c r="D168" i="2" s="1"/>
  <c r="D169" i="2" a="1"/>
  <c r="D169" i="2" s="1"/>
  <c r="D170" i="2" a="1"/>
  <c r="D170" i="2" s="1"/>
  <c r="D171" i="2" a="1"/>
  <c r="D171" i="2" s="1"/>
  <c r="D433" i="2" a="1"/>
  <c r="D433" i="2" s="1"/>
  <c r="D434" i="2" a="1"/>
  <c r="D434" i="2" s="1"/>
  <c r="D172" i="2" a="1"/>
  <c r="D172" i="2" s="1"/>
  <c r="D173" i="2" a="1"/>
  <c r="D173" i="2" s="1"/>
  <c r="D174" i="2" a="1"/>
  <c r="D174" i="2" s="1"/>
  <c r="D175" i="2" a="1"/>
  <c r="D175" i="2" s="1"/>
  <c r="D888" i="2" a="1"/>
  <c r="D888" i="2" s="1"/>
  <c r="D435" i="2" a="1"/>
  <c r="D435" i="2" s="1"/>
  <c r="D176" i="2" a="1"/>
  <c r="D176" i="2" s="1"/>
  <c r="D889" i="2" a="1"/>
  <c r="D889" i="2" s="1"/>
  <c r="D310" i="2" a="1"/>
  <c r="D310" i="2" s="1"/>
  <c r="D177" i="2" a="1"/>
  <c r="D177" i="2" s="1"/>
  <c r="D890" i="2" a="1"/>
  <c r="D890" i="2" s="1"/>
  <c r="D891" i="2" a="1"/>
  <c r="D891" i="2" s="1"/>
  <c r="D311" i="2" a="1"/>
  <c r="D311" i="2" s="1"/>
  <c r="D178" i="2" a="1"/>
  <c r="D178" i="2" s="1"/>
  <c r="D436" i="2" a="1"/>
  <c r="D436" i="2" s="1"/>
  <c r="D437" i="2" a="1"/>
  <c r="D437" i="2" s="1"/>
  <c r="D179" i="2" a="1"/>
  <c r="D179" i="2" s="1"/>
  <c r="D438" i="2" a="1"/>
  <c r="D438" i="2" s="1"/>
  <c r="D439" i="2" a="1"/>
  <c r="D439" i="2" s="1"/>
  <c r="D312" i="2" a="1"/>
  <c r="D312" i="2" s="1"/>
  <c r="D180" i="2" a="1"/>
  <c r="D180" i="2" s="1"/>
  <c r="D181" i="2" a="1"/>
  <c r="D181" i="2" s="1"/>
  <c r="D892" i="2" a="1"/>
  <c r="D892" i="2" s="1"/>
  <c r="D893" i="2" a="1"/>
  <c r="D893" i="2" s="1"/>
  <c r="D440" i="2" a="1"/>
  <c r="D440" i="2" s="1"/>
  <c r="D182" i="2" a="1"/>
  <c r="D182" i="2" s="1"/>
  <c r="D894" i="2" a="1"/>
  <c r="D894" i="2" s="1"/>
  <c r="D441" i="2" a="1"/>
  <c r="D441" i="2" s="1"/>
  <c r="D183" i="2" a="1"/>
  <c r="D183" i="2" s="1"/>
  <c r="D313" i="2" a="1"/>
  <c r="D313" i="2" s="1"/>
  <c r="D184" i="2" a="1"/>
  <c r="D184" i="2" s="1"/>
  <c r="D442" i="2" a="1"/>
  <c r="D442" i="2" s="1"/>
  <c r="D443" i="2" a="1"/>
  <c r="D443" i="2" s="1"/>
  <c r="D185" i="2" a="1"/>
  <c r="D185" i="2" s="1"/>
  <c r="D895" i="2" a="1"/>
  <c r="D895" i="2" s="1"/>
  <c r="D444" i="2" a="1"/>
  <c r="D444" i="2" s="1"/>
  <c r="D186" i="2" a="1"/>
  <c r="D186" i="2" s="1"/>
  <c r="D187" i="2" a="1"/>
  <c r="D187" i="2" s="1"/>
  <c r="D314" i="2" a="1"/>
  <c r="D314" i="2" s="1"/>
  <c r="D188" i="2" a="1"/>
  <c r="D188" i="2" s="1"/>
  <c r="D189" i="2" a="1"/>
  <c r="D189" i="2" s="1"/>
  <c r="D896" i="2" a="1"/>
  <c r="D896" i="2" s="1"/>
  <c r="D445" i="2" a="1"/>
  <c r="D445" i="2" s="1"/>
  <c r="D446" i="2" a="1"/>
  <c r="D446" i="2" s="1"/>
  <c r="D190" i="2" a="1"/>
  <c r="D190" i="2" s="1"/>
  <c r="D191" i="2" a="1"/>
  <c r="D191" i="2" s="1"/>
  <c r="D447" i="2" a="1"/>
  <c r="D447" i="2" s="1"/>
  <c r="D192" i="2" a="1"/>
  <c r="D192" i="2" s="1"/>
  <c r="D448" i="2" a="1"/>
  <c r="D448" i="2" s="1"/>
  <c r="D193" i="2" a="1"/>
  <c r="D193" i="2" s="1"/>
  <c r="D194" i="2" a="1"/>
  <c r="D194" i="2" s="1"/>
  <c r="D449" i="2" a="1"/>
  <c r="D449" i="2" s="1"/>
  <c r="D897" i="2" a="1"/>
  <c r="D897" i="2" s="1"/>
  <c r="D450" i="2" a="1"/>
  <c r="D450" i="2" s="1"/>
  <c r="D195" i="2" a="1"/>
  <c r="D195" i="2" s="1"/>
  <c r="D196" i="2" a="1"/>
  <c r="D196" i="2" s="1"/>
  <c r="D197" i="2" a="1"/>
  <c r="D197" i="2" s="1"/>
  <c r="D198" i="2" a="1"/>
  <c r="D198" i="2" s="1"/>
  <c r="D451" i="2" a="1"/>
  <c r="D451" i="2" s="1"/>
  <c r="D898" i="2" a="1"/>
  <c r="D898" i="2" s="1"/>
  <c r="D452" i="2" a="1"/>
  <c r="D452" i="2" s="1"/>
  <c r="D315" i="2" a="1"/>
  <c r="D315" i="2" s="1"/>
  <c r="D199" i="2" a="1"/>
  <c r="D199" i="2" s="1"/>
  <c r="D453" i="2" a="1"/>
  <c r="D453" i="2" s="1"/>
  <c r="D454" i="2" a="1"/>
  <c r="D454" i="2" s="1"/>
  <c r="D200" i="2" a="1"/>
  <c r="D200" i="2" s="1"/>
  <c r="D455" i="2" a="1"/>
  <c r="D455" i="2" s="1"/>
  <c r="D899" i="2" a="1"/>
  <c r="D899" i="2" s="1"/>
  <c r="D456" i="2" a="1"/>
  <c r="D456" i="2" s="1"/>
  <c r="D201" i="2" a="1"/>
  <c r="D201" i="2" s="1"/>
  <c r="D202" i="2" a="1"/>
  <c r="D202" i="2" s="1"/>
  <c r="D203" i="2" a="1"/>
  <c r="D203" i="2" s="1"/>
  <c r="D900" i="2" a="1"/>
  <c r="D900" i="2" s="1"/>
  <c r="D204" i="2" a="1"/>
  <c r="D204" i="2" s="1"/>
  <c r="D901" i="2" a="1"/>
  <c r="D901" i="2" s="1"/>
  <c r="D205" i="2" a="1"/>
  <c r="D205" i="2" s="1"/>
  <c r="D206" i="2" a="1"/>
  <c r="D206" i="2" s="1"/>
  <c r="D457" i="2" a="1"/>
  <c r="D457" i="2" s="1"/>
  <c r="D207" i="2" a="1"/>
  <c r="D207" i="2" s="1"/>
  <c r="D902" i="2" a="1"/>
  <c r="D902" i="2" s="1"/>
  <c r="D903" i="2" a="1"/>
  <c r="D903" i="2" s="1"/>
  <c r="D208" i="2" a="1"/>
  <c r="D208" i="2" s="1"/>
  <c r="D209" i="2" a="1"/>
  <c r="D209" i="2" s="1"/>
  <c r="D210" i="2" a="1"/>
  <c r="D210" i="2" s="1"/>
  <c r="D904" i="2" a="1"/>
  <c r="D904" i="2" s="1"/>
  <c r="D211" i="2" a="1"/>
  <c r="D211" i="2" s="1"/>
  <c r="D212" i="2" a="1"/>
  <c r="D212" i="2" s="1"/>
  <c r="D213" i="2" a="1"/>
  <c r="D213" i="2" s="1"/>
  <c r="D905" i="2" a="1"/>
  <c r="D905" i="2" s="1"/>
  <c r="D214" i="2" a="1"/>
  <c r="D214" i="2" s="1"/>
  <c r="D906" i="2" a="1"/>
  <c r="D906" i="2" s="1"/>
  <c r="D458" i="2" a="1"/>
  <c r="D458" i="2" s="1"/>
  <c r="D907" i="2" a="1"/>
  <c r="D907" i="2" s="1"/>
  <c r="D459" i="2" a="1"/>
  <c r="D459" i="2" s="1"/>
  <c r="D908" i="2" a="1"/>
  <c r="D908" i="2" s="1"/>
  <c r="D460" i="2" a="1"/>
  <c r="D460" i="2" s="1"/>
  <c r="D215" i="2" a="1"/>
  <c r="D215" i="2" s="1"/>
  <c r="D461" i="2" a="1"/>
  <c r="D461" i="2" s="1"/>
  <c r="D316" i="2" a="1"/>
  <c r="D316" i="2" s="1"/>
  <c r="D462" i="2" a="1"/>
  <c r="D462" i="2" s="1"/>
  <c r="D216" i="2" a="1"/>
  <c r="D216" i="2" s="1"/>
  <c r="D463" i="2" a="1"/>
  <c r="D463" i="2" s="1"/>
  <c r="D217" i="2" a="1"/>
  <c r="D217" i="2" s="1"/>
  <c r="D464" i="2" a="1"/>
  <c r="D464" i="2" s="1"/>
  <c r="D218" i="2" a="1"/>
  <c r="D218" i="2" s="1"/>
  <c r="D465" i="2" a="1"/>
  <c r="D465" i="2" s="1"/>
  <c r="D219" i="2" a="1"/>
  <c r="D219" i="2" s="1"/>
  <c r="D909" i="2" a="1"/>
  <c r="D909" i="2" s="1"/>
  <c r="D317" i="2" a="1"/>
  <c r="D317" i="2" s="1"/>
  <c r="D220" i="2" a="1"/>
  <c r="D220" i="2" s="1"/>
  <c r="D318" i="2" a="1"/>
  <c r="D318" i="2" s="1"/>
  <c r="D910" i="2" a="1"/>
  <c r="D910" i="2" s="1"/>
  <c r="D221" i="2" a="1"/>
  <c r="D221" i="2" s="1"/>
  <c r="D319" i="2" a="1"/>
  <c r="D319" i="2" s="1"/>
  <c r="D466" i="2" a="1"/>
  <c r="D466" i="2" s="1"/>
  <c r="D222" i="2" a="1"/>
  <c r="D222" i="2" s="1"/>
  <c r="D223" i="2" a="1"/>
  <c r="D223" i="2" s="1"/>
  <c r="D467" i="2" a="1"/>
  <c r="D467" i="2" s="1"/>
  <c r="D224" i="2" a="1"/>
  <c r="D224" i="2" s="1"/>
  <c r="D911" i="2" a="1"/>
  <c r="D911" i="2" s="1"/>
  <c r="D912" i="2" a="1"/>
  <c r="D912" i="2" s="1"/>
  <c r="D225" i="2" a="1"/>
  <c r="D225" i="2" s="1"/>
  <c r="D226" i="2" a="1"/>
  <c r="D226" i="2" s="1"/>
  <c r="D468" i="2" a="1"/>
  <c r="D468" i="2" s="1"/>
  <c r="D469" i="2" a="1"/>
  <c r="D469" i="2" s="1"/>
  <c r="D227" i="2" a="1"/>
  <c r="D227" i="2" s="1"/>
  <c r="D913" i="2" a="1"/>
  <c r="D913" i="2" s="1"/>
  <c r="D228" i="2" a="1"/>
  <c r="D228" i="2" s="1"/>
  <c r="D470" i="2" a="1"/>
  <c r="D470" i="2" s="1"/>
  <c r="D471" i="2" a="1"/>
  <c r="D471" i="2" s="1"/>
  <c r="D229" i="2" a="1"/>
  <c r="D229" i="2" s="1"/>
  <c r="D472" i="2" a="1"/>
  <c r="D472" i="2" s="1"/>
  <c r="D914" i="2" a="1"/>
  <c r="D914" i="2" s="1"/>
  <c r="D473" i="2" a="1"/>
  <c r="D473" i="2" s="1"/>
  <c r="D474" i="2" a="1"/>
  <c r="D474" i="2" s="1"/>
  <c r="D230" i="2" a="1"/>
  <c r="D230" i="2" s="1"/>
  <c r="D231" i="2" a="1"/>
  <c r="D231" i="2" s="1"/>
  <c r="D232" i="2" a="1"/>
  <c r="D232" i="2" s="1"/>
  <c r="D915" i="2" a="1"/>
  <c r="D915" i="2" s="1"/>
  <c r="D475" i="2" a="1"/>
  <c r="D475" i="2" s="1"/>
  <c r="D233" i="2" a="1"/>
  <c r="D233" i="2" s="1"/>
  <c r="D234" i="2" a="1"/>
  <c r="D234" i="2" s="1"/>
  <c r="D476" i="2" a="1"/>
  <c r="D476" i="2" s="1"/>
  <c r="D477" i="2" a="1"/>
  <c r="D477" i="2" s="1"/>
  <c r="D478" i="2" a="1"/>
  <c r="D478" i="2" s="1"/>
  <c r="D479" i="2" a="1"/>
  <c r="D479" i="2" s="1"/>
  <c r="D480" i="2" a="1"/>
  <c r="D480" i="2" s="1"/>
  <c r="D481" i="2" a="1"/>
  <c r="D481" i="2" s="1"/>
  <c r="D482" i="2" a="1"/>
  <c r="D482" i="2" s="1"/>
  <c r="D483" i="2" a="1"/>
  <c r="D483" i="2" s="1"/>
  <c r="D916" i="2" a="1"/>
  <c r="D916" i="2" s="1"/>
  <c r="D484" i="2" a="1"/>
  <c r="D484" i="2" s="1"/>
  <c r="D485" i="2" a="1"/>
  <c r="D485" i="2" s="1"/>
  <c r="D486" i="2" a="1"/>
  <c r="D486" i="2" s="1"/>
  <c r="D487" i="2" a="1"/>
  <c r="D487" i="2" s="1"/>
  <c r="D320" i="2" a="1"/>
  <c r="D320" i="2" s="1"/>
  <c r="D488" i="2" a="1"/>
  <c r="D488" i="2" s="1"/>
  <c r="D917" i="2" a="1"/>
  <c r="D917" i="2" s="1"/>
  <c r="D489" i="2" a="1"/>
  <c r="D489" i="2" s="1"/>
  <c r="D490" i="2" a="1"/>
  <c r="D490" i="2" s="1"/>
  <c r="D491" i="2" a="1"/>
  <c r="D491" i="2" s="1"/>
  <c r="D918" i="2" a="1"/>
  <c r="D918" i="2" s="1"/>
  <c r="D492" i="2" a="1"/>
  <c r="D492" i="2" s="1"/>
  <c r="D919" i="2" a="1"/>
  <c r="D919" i="2" s="1"/>
  <c r="D493" i="2" a="1"/>
  <c r="D493" i="2" s="1"/>
  <c r="D494" i="2" a="1"/>
  <c r="D494" i="2" s="1"/>
  <c r="D495" i="2" a="1"/>
  <c r="D495" i="2" s="1"/>
  <c r="D496" i="2" a="1"/>
  <c r="D496" i="2" s="1"/>
  <c r="D497" i="2" a="1"/>
  <c r="D497" i="2" s="1"/>
  <c r="D498" i="2" a="1"/>
  <c r="D498" i="2" s="1"/>
  <c r="D920" i="2" a="1"/>
  <c r="D920" i="2" s="1"/>
  <c r="D921" i="2" a="1"/>
  <c r="D921" i="2" s="1"/>
  <c r="D922" i="2" a="1"/>
  <c r="D922" i="2" s="1"/>
  <c r="D499" i="2" a="1"/>
  <c r="D499" i="2" s="1"/>
  <c r="D500" i="2" a="1"/>
  <c r="D500" i="2" s="1"/>
  <c r="D923" i="2" a="1"/>
  <c r="D923" i="2" s="1"/>
  <c r="D924" i="2" a="1"/>
  <c r="D924" i="2" s="1"/>
  <c r="D501" i="2" a="1"/>
  <c r="D501" i="2" s="1"/>
  <c r="D925" i="2" a="1"/>
  <c r="D925" i="2" s="1"/>
  <c r="D502" i="2" a="1"/>
  <c r="D502" i="2" s="1"/>
  <c r="D235" i="2" a="1"/>
  <c r="D235" i="2" s="1"/>
  <c r="D503" i="2" a="1"/>
  <c r="D503" i="2" s="1"/>
  <c r="D504" i="2" a="1"/>
  <c r="D504" i="2" s="1"/>
  <c r="D236" i="2" a="1"/>
  <c r="D236" i="2" s="1"/>
  <c r="D505" i="2" a="1"/>
  <c r="D505" i="2" s="1"/>
  <c r="D506" i="2" a="1"/>
  <c r="D506" i="2" s="1"/>
  <c r="D507" i="2" a="1"/>
  <c r="D507" i="2" s="1"/>
  <c r="D508" i="2" a="1"/>
  <c r="D508" i="2" s="1"/>
  <c r="D926" i="2" a="1"/>
  <c r="D926" i="2" s="1"/>
  <c r="D509" i="2" a="1"/>
  <c r="D509" i="2" s="1"/>
  <c r="D927" i="2" a="1"/>
  <c r="D927" i="2" s="1"/>
  <c r="D510" i="2" a="1"/>
  <c r="D510" i="2" s="1"/>
  <c r="D511" i="2" a="1"/>
  <c r="D511" i="2" s="1"/>
  <c r="D512" i="2" a="1"/>
  <c r="D512" i="2" s="1"/>
  <c r="D513" i="2" a="1"/>
  <c r="D513" i="2" s="1"/>
  <c r="D514" i="2" a="1"/>
  <c r="D514" i="2" s="1"/>
  <c r="D321" i="2" a="1"/>
  <c r="D321" i="2" s="1"/>
  <c r="D515" i="2" a="1"/>
  <c r="D515" i="2" s="1"/>
  <c r="D516" i="2" a="1"/>
  <c r="D516" i="2" s="1"/>
  <c r="D517" i="2" a="1"/>
  <c r="D517" i="2" s="1"/>
  <c r="D928" i="2" a="1"/>
  <c r="D928" i="2" s="1"/>
  <c r="D322" i="2" a="1"/>
  <c r="D322" i="2" s="1"/>
  <c r="D518" i="2" a="1"/>
  <c r="D518" i="2" s="1"/>
  <c r="D519" i="2" a="1"/>
  <c r="D519" i="2" s="1"/>
  <c r="D520" i="2" a="1"/>
  <c r="D520" i="2" s="1"/>
  <c r="D521" i="2" a="1"/>
  <c r="D521" i="2" s="1"/>
  <c r="D522" i="2" a="1"/>
  <c r="D522" i="2" s="1"/>
  <c r="D523" i="2" a="1"/>
  <c r="D523" i="2" s="1"/>
  <c r="D929" i="2" a="1"/>
  <c r="D929" i="2" s="1"/>
  <c r="D524" i="2" a="1"/>
  <c r="D524" i="2" s="1"/>
  <c r="D525" i="2" a="1"/>
  <c r="D525" i="2" s="1"/>
  <c r="D526" i="2" a="1"/>
  <c r="D526" i="2" s="1"/>
  <c r="D527" i="2" a="1"/>
  <c r="D527" i="2" s="1"/>
  <c r="D237" i="2" a="1"/>
  <c r="D237" i="2" s="1"/>
  <c r="D528" i="2" a="1"/>
  <c r="D528" i="2" s="1"/>
  <c r="D238" i="2" a="1"/>
  <c r="D238" i="2" s="1"/>
  <c r="D239" i="2" a="1"/>
  <c r="D239" i="2" s="1"/>
  <c r="D529" i="2" a="1"/>
  <c r="D529" i="2" s="1"/>
  <c r="D530" i="2" a="1"/>
  <c r="D530" i="2" s="1"/>
  <c r="D531" i="2" a="1"/>
  <c r="D531" i="2" s="1"/>
  <c r="D532" i="2" a="1"/>
  <c r="D532" i="2" s="1"/>
  <c r="D533" i="2" a="1"/>
  <c r="D533" i="2" s="1"/>
  <c r="D534" i="2" a="1"/>
  <c r="D534" i="2" s="1"/>
  <c r="D535" i="2" a="1"/>
  <c r="D535" i="2" s="1"/>
  <c r="D240" i="2" a="1"/>
  <c r="D240" i="2" s="1"/>
  <c r="D536" i="2" a="1"/>
  <c r="D536" i="2" s="1"/>
  <c r="D930" i="2" a="1"/>
  <c r="D930" i="2" s="1"/>
  <c r="D537" i="2" a="1"/>
  <c r="D537" i="2" s="1"/>
  <c r="D538" i="2" a="1"/>
  <c r="D538" i="2" s="1"/>
  <c r="D323" i="2" a="1"/>
  <c r="D323" i="2" s="1"/>
  <c r="D539" i="2" a="1"/>
  <c r="D539" i="2" s="1"/>
  <c r="D540" i="2" a="1"/>
  <c r="D540" i="2" s="1"/>
  <c r="D541" i="2" a="1"/>
  <c r="D541" i="2" s="1"/>
  <c r="D542" i="2" a="1"/>
  <c r="D542" i="2" s="1"/>
  <c r="D931" i="2" a="1"/>
  <c r="D931" i="2" s="1"/>
  <c r="D543" i="2" a="1"/>
  <c r="D543" i="2" s="1"/>
  <c r="D544" i="2" a="1"/>
  <c r="D544" i="2" s="1"/>
  <c r="D324" i="2" a="1"/>
  <c r="D324" i="2" s="1"/>
  <c r="D545" i="2" a="1"/>
  <c r="D545" i="2" s="1"/>
  <c r="D325" i="2" a="1"/>
  <c r="D325" i="2" s="1"/>
  <c r="D932" i="2" a="1"/>
  <c r="D932" i="2" s="1"/>
  <c r="D546" i="2" a="1"/>
  <c r="D546" i="2" s="1"/>
  <c r="D547" i="2" a="1"/>
  <c r="D547" i="2" s="1"/>
  <c r="D548" i="2" a="1"/>
  <c r="D548" i="2" s="1"/>
  <c r="D933" i="2" a="1"/>
  <c r="D933" i="2" s="1"/>
  <c r="D549" i="2" a="1"/>
  <c r="D549" i="2" s="1"/>
  <c r="D934" i="2" a="1"/>
  <c r="D934" i="2" s="1"/>
  <c r="D241" i="2" a="1"/>
  <c r="D241" i="2" s="1"/>
  <c r="D935" i="2" a="1"/>
  <c r="D935" i="2" s="1"/>
  <c r="D550" i="2" a="1"/>
  <c r="D550" i="2" s="1"/>
  <c r="D326" i="2" a="1"/>
  <c r="D326" i="2" s="1"/>
  <c r="D551" i="2" a="1"/>
  <c r="D551" i="2" s="1"/>
  <c r="D242" i="2" a="1"/>
  <c r="D242" i="2" s="1"/>
  <c r="D936" i="2" a="1"/>
  <c r="D936" i="2" s="1"/>
  <c r="D552" i="2" a="1"/>
  <c r="D552" i="2" s="1"/>
  <c r="D553" i="2" a="1"/>
  <c r="D553" i="2" s="1"/>
  <c r="D554" i="2" a="1"/>
  <c r="D554" i="2" s="1"/>
  <c r="D555" i="2" a="1"/>
  <c r="D555" i="2" s="1"/>
  <c r="D556" i="2" a="1"/>
  <c r="D556" i="2" s="1"/>
  <c r="D557" i="2" a="1"/>
  <c r="D557" i="2" s="1"/>
  <c r="D558" i="2" a="1"/>
  <c r="D558" i="2" s="1"/>
  <c r="D559" i="2" a="1"/>
  <c r="D559" i="2" s="1"/>
  <c r="D560" i="2" a="1"/>
  <c r="D560" i="2" s="1"/>
  <c r="D937" i="2" a="1"/>
  <c r="D937" i="2" s="1"/>
  <c r="D243" i="2" a="1"/>
  <c r="D243" i="2" s="1"/>
  <c r="D938" i="2" a="1"/>
  <c r="D938" i="2" s="1"/>
  <c r="D939" i="2" a="1"/>
  <c r="D939" i="2" s="1"/>
  <c r="D561" i="2" a="1"/>
  <c r="D561" i="2" s="1"/>
  <c r="D940" i="2" a="1"/>
  <c r="D940" i="2" s="1"/>
  <c r="D562" i="2" a="1"/>
  <c r="D562" i="2" s="1"/>
  <c r="D244" i="2" a="1"/>
  <c r="D244" i="2" s="1"/>
  <c r="D563" i="2" a="1"/>
  <c r="D563" i="2" s="1"/>
  <c r="D941" i="2" a="1"/>
  <c r="D941" i="2" s="1"/>
  <c r="D564" i="2" a="1"/>
  <c r="D564" i="2" s="1"/>
  <c r="D565" i="2" a="1"/>
  <c r="D565" i="2" s="1"/>
  <c r="D566" i="2" a="1"/>
  <c r="D566" i="2" s="1"/>
  <c r="D567" i="2" a="1"/>
  <c r="D567" i="2" s="1"/>
  <c r="D568" i="2" a="1"/>
  <c r="D568" i="2" s="1"/>
  <c r="D569" i="2" a="1"/>
  <c r="D569" i="2" s="1"/>
  <c r="D570" i="2" a="1"/>
  <c r="D570" i="2" s="1"/>
  <c r="D942" i="2" a="1"/>
  <c r="D942" i="2" s="1"/>
  <c r="D571" i="2" a="1"/>
  <c r="D571" i="2" s="1"/>
  <c r="D572" i="2" a="1"/>
  <c r="D572" i="2" s="1"/>
  <c r="D573" i="2" a="1"/>
  <c r="D573" i="2" s="1"/>
  <c r="D943" i="2" a="1"/>
  <c r="D943" i="2" s="1"/>
  <c r="D327" i="2" a="1"/>
  <c r="D327" i="2" s="1"/>
  <c r="D574" i="2" a="1"/>
  <c r="D574" i="2" s="1"/>
  <c r="D245" i="2" a="1"/>
  <c r="D245" i="2" s="1"/>
  <c r="D328" i="2" a="1"/>
  <c r="D328" i="2" s="1"/>
  <c r="D575" i="2" a="1"/>
  <c r="D575" i="2" s="1"/>
  <c r="D576" i="2" a="1"/>
  <c r="D576" i="2" s="1"/>
  <c r="D944" i="2" a="1"/>
  <c r="D944" i="2" s="1"/>
  <c r="D577" i="2" a="1"/>
  <c r="D577" i="2" s="1"/>
  <c r="D578" i="2" a="1"/>
  <c r="D578" i="2" s="1"/>
  <c r="D579" i="2" a="1"/>
  <c r="D579" i="2" s="1"/>
  <c r="D580" i="2" a="1"/>
  <c r="D580" i="2" s="1"/>
  <c r="D581" i="2" a="1"/>
  <c r="D581" i="2" s="1"/>
  <c r="D582" i="2" a="1"/>
  <c r="D582" i="2" s="1"/>
  <c r="D583" i="2" a="1"/>
  <c r="D583" i="2" s="1"/>
  <c r="D584" i="2" a="1"/>
  <c r="D584" i="2" s="1"/>
  <c r="D585" i="2" a="1"/>
  <c r="D585" i="2" s="1"/>
  <c r="D586" i="2" a="1"/>
  <c r="D586" i="2" s="1"/>
  <c r="D587" i="2" a="1"/>
  <c r="D587" i="2" s="1"/>
  <c r="D588" i="2" a="1"/>
  <c r="D588" i="2" s="1"/>
  <c r="D589" i="2" a="1"/>
  <c r="D589" i="2" s="1"/>
  <c r="D246" i="2" a="1"/>
  <c r="D246" i="2" s="1"/>
  <c r="D590" i="2" a="1"/>
  <c r="D590" i="2" s="1"/>
  <c r="D591" i="2" a="1"/>
  <c r="D591" i="2" s="1"/>
  <c r="D592" i="2" a="1"/>
  <c r="D592" i="2" s="1"/>
  <c r="D593" i="2" a="1"/>
  <c r="D593" i="2" s="1"/>
  <c r="D594" i="2" a="1"/>
  <c r="D594" i="2" s="1"/>
  <c r="D595" i="2" a="1"/>
  <c r="D595" i="2" s="1"/>
  <c r="D596" i="2" a="1"/>
  <c r="D596" i="2" s="1"/>
  <c r="D597" i="2" a="1"/>
  <c r="D597" i="2" s="1"/>
  <c r="D945" i="2" a="1"/>
  <c r="D945" i="2" s="1"/>
  <c r="D598" i="2" a="1"/>
  <c r="D598" i="2" s="1"/>
  <c r="D946" i="2" a="1"/>
  <c r="D946" i="2" s="1"/>
  <c r="D329" i="2" a="1"/>
  <c r="D329" i="2" s="1"/>
  <c r="D599" i="2" a="1"/>
  <c r="D599" i="2" s="1"/>
  <c r="D600" i="2" a="1"/>
  <c r="D600" i="2" s="1"/>
  <c r="D601" i="2" a="1"/>
  <c r="D601" i="2" s="1"/>
  <c r="D602" i="2" a="1"/>
  <c r="D602" i="2" s="1"/>
  <c r="D603" i="2" a="1"/>
  <c r="D603" i="2" s="1"/>
  <c r="D604" i="2" a="1"/>
  <c r="D604" i="2" s="1"/>
  <c r="D605" i="2" a="1"/>
  <c r="D605" i="2" s="1"/>
  <c r="D606" i="2" a="1"/>
  <c r="D606" i="2" s="1"/>
  <c r="D247" i="2" a="1"/>
  <c r="D247" i="2" s="1"/>
  <c r="D947" i="2" a="1"/>
  <c r="D947" i="2" s="1"/>
  <c r="D607" i="2" a="1"/>
  <c r="D607" i="2" s="1"/>
  <c r="D608" i="2" a="1"/>
  <c r="D608" i="2" s="1"/>
  <c r="D948" i="2" a="1"/>
  <c r="D948" i="2" s="1"/>
  <c r="D609" i="2" a="1"/>
  <c r="D609" i="2" s="1"/>
  <c r="D610" i="2" a="1"/>
  <c r="D610" i="2" s="1"/>
  <c r="D949" i="2" a="1"/>
  <c r="D949" i="2" s="1"/>
  <c r="D248" i="2" a="1"/>
  <c r="D248" i="2" s="1"/>
  <c r="D950" i="2" a="1"/>
  <c r="D950" i="2" s="1"/>
  <c r="D611" i="2" a="1"/>
  <c r="D611" i="2" s="1"/>
  <c r="D612" i="2" a="1"/>
  <c r="D612" i="2" s="1"/>
  <c r="D613" i="2" a="1"/>
  <c r="D613" i="2" s="1"/>
  <c r="D249" i="2" a="1"/>
  <c r="D249" i="2" s="1"/>
  <c r="D614" i="2" a="1"/>
  <c r="D614" i="2" s="1"/>
  <c r="D250" i="2" a="1"/>
  <c r="D250" i="2" s="1"/>
  <c r="D330" i="2" a="1"/>
  <c r="D330" i="2" s="1"/>
  <c r="D615" i="2" a="1"/>
  <c r="D615" i="2" s="1"/>
  <c r="D616" i="2" a="1"/>
  <c r="D616" i="2" s="1"/>
  <c r="D617" i="2" a="1"/>
  <c r="D617" i="2" s="1"/>
  <c r="D951" i="2" a="1"/>
  <c r="D951" i="2" s="1"/>
  <c r="D952" i="2" a="1"/>
  <c r="D952" i="2" s="1"/>
  <c r="D618" i="2" a="1"/>
  <c r="D618" i="2" s="1"/>
  <c r="D251" i="2" a="1"/>
  <c r="D251" i="2" s="1"/>
  <c r="D252" i="2" a="1"/>
  <c r="D252" i="2" s="1"/>
  <c r="D953" i="2" a="1"/>
  <c r="D953" i="2" s="1"/>
  <c r="D619" i="2" a="1"/>
  <c r="D619" i="2" s="1"/>
  <c r="D253" i="2" a="1"/>
  <c r="D253" i="2" s="1"/>
  <c r="D331" i="2" a="1"/>
  <c r="D331" i="2" s="1"/>
  <c r="D620" i="2" a="1"/>
  <c r="D620" i="2" s="1"/>
  <c r="D621" i="2" a="1"/>
  <c r="D621" i="2" s="1"/>
  <c r="D622" i="2" a="1"/>
  <c r="D622" i="2" s="1"/>
  <c r="D623" i="2" a="1"/>
  <c r="D623" i="2" s="1"/>
  <c r="D624" i="2" a="1"/>
  <c r="D624" i="2" s="1"/>
  <c r="D625" i="2" a="1"/>
  <c r="D625" i="2" s="1"/>
  <c r="D626" i="2" a="1"/>
  <c r="D626" i="2" s="1"/>
  <c r="D627" i="2" a="1"/>
  <c r="D627" i="2" s="1"/>
  <c r="D628" i="2" a="1"/>
  <c r="D628" i="2" s="1"/>
  <c r="D629" i="2" a="1"/>
  <c r="D629" i="2" s="1"/>
  <c r="D630" i="2" a="1"/>
  <c r="D630" i="2" s="1"/>
  <c r="D631" i="2" a="1"/>
  <c r="D631" i="2" s="1"/>
  <c r="D632" i="2" a="1"/>
  <c r="D632" i="2" s="1"/>
  <c r="D954" i="2" a="1"/>
  <c r="D954" i="2" s="1"/>
  <c r="D955" i="2" a="1"/>
  <c r="D955" i="2" s="1"/>
  <c r="D633" i="2" a="1"/>
  <c r="D633" i="2" s="1"/>
  <c r="D634" i="2" a="1"/>
  <c r="D634" i="2" s="1"/>
  <c r="D635" i="2" a="1"/>
  <c r="D635" i="2" s="1"/>
  <c r="D956" i="2" a="1"/>
  <c r="D956" i="2" s="1"/>
  <c r="D636" i="2" a="1"/>
  <c r="D636" i="2" s="1"/>
  <c r="D957" i="2" a="1"/>
  <c r="D957" i="2" s="1"/>
  <c r="D254" i="2" a="1"/>
  <c r="D254" i="2" s="1"/>
  <c r="D332" i="2" a="1"/>
  <c r="D332" i="2" s="1"/>
  <c r="D255" i="2" a="1"/>
  <c r="D255" i="2" s="1"/>
  <c r="D637" i="2" a="1"/>
  <c r="D637" i="2" s="1"/>
  <c r="D638" i="2" a="1"/>
  <c r="D638" i="2" s="1"/>
  <c r="D639" i="2" a="1"/>
  <c r="D639" i="2" s="1"/>
  <c r="D640" i="2" a="1"/>
  <c r="D640" i="2" s="1"/>
  <c r="D641" i="2" a="1"/>
  <c r="D641" i="2" s="1"/>
  <c r="D642" i="2" a="1"/>
  <c r="D642" i="2" s="1"/>
  <c r="D333" i="2" a="1"/>
  <c r="D333" i="2" s="1"/>
  <c r="D334" i="2" a="1"/>
  <c r="D334" i="2" s="1"/>
  <c r="D256" i="2" a="1"/>
  <c r="D256" i="2" s="1"/>
  <c r="D643" i="2" a="1"/>
  <c r="D643" i="2" s="1"/>
  <c r="D644" i="2" a="1"/>
  <c r="D644" i="2" s="1"/>
  <c r="D645" i="2" a="1"/>
  <c r="D645" i="2" s="1"/>
  <c r="D646" i="2" a="1"/>
  <c r="D646" i="2" s="1"/>
  <c r="D647" i="2" a="1"/>
  <c r="D647" i="2" s="1"/>
  <c r="D648" i="2" a="1"/>
  <c r="D648" i="2" s="1"/>
  <c r="D257" i="2" a="1"/>
  <c r="D257" i="2" s="1"/>
  <c r="D958" i="2" a="1"/>
  <c r="D958" i="2" s="1"/>
  <c r="D649" i="2" a="1"/>
  <c r="D649" i="2" s="1"/>
  <c r="D650" i="2" a="1"/>
  <c r="D650" i="2" s="1"/>
  <c r="D651" i="2" a="1"/>
  <c r="D651" i="2" s="1"/>
  <c r="D652" i="2" a="1"/>
  <c r="D652" i="2" s="1"/>
  <c r="D335" i="2" a="1"/>
  <c r="D335" i="2" s="1"/>
  <c r="D653" i="2" a="1"/>
  <c r="D653" i="2" s="1"/>
  <c r="D258" i="2" a="1"/>
  <c r="D258" i="2" s="1"/>
  <c r="D654" i="2" a="1"/>
  <c r="D654" i="2" s="1"/>
  <c r="D655" i="2" a="1"/>
  <c r="D655" i="2" s="1"/>
  <c r="D656" i="2" a="1"/>
  <c r="D656" i="2" s="1"/>
  <c r="D657" i="2" a="1"/>
  <c r="D657" i="2" s="1"/>
  <c r="D658" i="2" a="1"/>
  <c r="D658" i="2" s="1"/>
  <c r="D659" i="2" a="1"/>
  <c r="D659" i="2" s="1"/>
  <c r="D259" i="2" a="1"/>
  <c r="D259" i="2" s="1"/>
  <c r="D959" i="2" a="1"/>
  <c r="D959" i="2" s="1"/>
  <c r="D660" i="2" a="1"/>
  <c r="D660" i="2" s="1"/>
  <c r="D260" i="2" a="1"/>
  <c r="D260" i="2" s="1"/>
  <c r="D661" i="2" a="1"/>
  <c r="D661" i="2" s="1"/>
  <c r="D662" i="2" a="1"/>
  <c r="D662" i="2" s="1"/>
  <c r="D663" i="2" a="1"/>
  <c r="D663" i="2" s="1"/>
  <c r="D664" i="2" a="1"/>
  <c r="D664" i="2" s="1"/>
  <c r="D665" i="2" a="1"/>
  <c r="D665" i="2" s="1"/>
  <c r="D666" i="2" a="1"/>
  <c r="D666" i="2" s="1"/>
  <c r="D667" i="2" a="1"/>
  <c r="D667" i="2" s="1"/>
  <c r="D336" i="2" a="1"/>
  <c r="D336" i="2" s="1"/>
  <c r="D960" i="2" a="1"/>
  <c r="D960" i="2" s="1"/>
  <c r="D668" i="2" a="1"/>
  <c r="D668" i="2" s="1"/>
  <c r="D961" i="2" a="1"/>
  <c r="D961" i="2" s="1"/>
  <c r="D669" i="2" a="1"/>
  <c r="D669" i="2" s="1"/>
  <c r="D670" i="2" a="1"/>
  <c r="D670" i="2" s="1"/>
  <c r="D962" i="2" a="1"/>
  <c r="D962" i="2" s="1"/>
  <c r="D671" i="2" a="1"/>
  <c r="D671" i="2" s="1"/>
  <c r="D672" i="2" a="1"/>
  <c r="D672" i="2" s="1"/>
  <c r="D673" i="2" a="1"/>
  <c r="D673" i="2" s="1"/>
  <c r="D963" i="2" a="1"/>
  <c r="D963" i="2" s="1"/>
  <c r="D964" i="2" a="1"/>
  <c r="D964" i="2" s="1"/>
  <c r="D674" i="2" a="1"/>
  <c r="D674" i="2" s="1"/>
  <c r="D965" i="2" a="1"/>
  <c r="D965" i="2" s="1"/>
  <c r="D675" i="2" a="1"/>
  <c r="D675" i="2" s="1"/>
  <c r="D676" i="2" a="1"/>
  <c r="D676" i="2" s="1"/>
  <c r="D261" i="2" a="1"/>
  <c r="D261" i="2" s="1"/>
  <c r="D677" i="2" a="1"/>
  <c r="D677" i="2" s="1"/>
  <c r="D678" i="2" a="1"/>
  <c r="D678" i="2" s="1"/>
  <c r="D679" i="2" a="1"/>
  <c r="D679" i="2" s="1"/>
  <c r="D262" i="2" a="1"/>
  <c r="D262" i="2" s="1"/>
  <c r="D680" i="2" a="1"/>
  <c r="D680" i="2" s="1"/>
  <c r="D966" i="2" a="1"/>
  <c r="D966" i="2" s="1"/>
  <c r="D681" i="2" a="1"/>
  <c r="D681" i="2" s="1"/>
  <c r="D263" i="2" a="1"/>
  <c r="D263" i="2" s="1"/>
  <c r="D264" i="2" a="1"/>
  <c r="D264" i="2" s="1"/>
  <c r="D682" i="2" a="1"/>
  <c r="D682" i="2" s="1"/>
  <c r="D683" i="2" a="1"/>
  <c r="D683" i="2" s="1"/>
  <c r="D684" i="2" a="1"/>
  <c r="D684" i="2" s="1"/>
  <c r="D685" i="2" a="1"/>
  <c r="D685" i="2" s="1"/>
  <c r="D265" i="2" a="1"/>
  <c r="D265" i="2" s="1"/>
  <c r="D686" i="2" a="1"/>
  <c r="D686" i="2" s="1"/>
  <c r="D687" i="2" a="1"/>
  <c r="D687" i="2" s="1"/>
  <c r="D688" i="2" a="1"/>
  <c r="D688" i="2" s="1"/>
  <c r="D689" i="2" a="1"/>
  <c r="D689" i="2" s="1"/>
  <c r="D690" i="2" a="1"/>
  <c r="D690" i="2" s="1"/>
  <c r="D691" i="2" a="1"/>
  <c r="D691" i="2" s="1"/>
  <c r="D692" i="2" a="1"/>
  <c r="D692" i="2" s="1"/>
  <c r="D266" i="2" a="1"/>
  <c r="D266" i="2" s="1"/>
  <c r="D693" i="2" a="1"/>
  <c r="D693" i="2" s="1"/>
  <c r="D267" i="2" a="1"/>
  <c r="D267" i="2" s="1"/>
  <c r="D694" i="2" a="1"/>
  <c r="D694" i="2" s="1"/>
  <c r="D695" i="2" a="1"/>
  <c r="D695" i="2" s="1"/>
  <c r="D696" i="2" a="1"/>
  <c r="D696" i="2" s="1"/>
  <c r="D697" i="2" a="1"/>
  <c r="D697" i="2" s="1"/>
  <c r="D698" i="2" a="1"/>
  <c r="D698" i="2" s="1"/>
  <c r="D699" i="2" a="1"/>
  <c r="D699" i="2" s="1"/>
  <c r="D700" i="2" a="1"/>
  <c r="D700" i="2" s="1"/>
  <c r="D701" i="2" a="1"/>
  <c r="D701" i="2" s="1"/>
  <c r="D702" i="2" a="1"/>
  <c r="D702" i="2" s="1"/>
  <c r="D703" i="2" a="1"/>
  <c r="D703" i="2" s="1"/>
  <c r="D704" i="2" a="1"/>
  <c r="D704" i="2" s="1"/>
  <c r="D967" i="2" a="1"/>
  <c r="D967" i="2" s="1"/>
  <c r="D705" i="2" a="1"/>
  <c r="D705" i="2" s="1"/>
  <c r="D268" i="2" a="1"/>
  <c r="D268" i="2" s="1"/>
  <c r="D706" i="2" a="1"/>
  <c r="D706" i="2" s="1"/>
  <c r="D968" i="2" a="1"/>
  <c r="D968" i="2" s="1"/>
  <c r="D707" i="2" a="1"/>
  <c r="D707" i="2" s="1"/>
  <c r="D708" i="2" a="1"/>
  <c r="D708" i="2" s="1"/>
  <c r="D969" i="2" a="1"/>
  <c r="D969" i="2" s="1"/>
  <c r="D709" i="2" a="1"/>
  <c r="D709" i="2" s="1"/>
  <c r="D337" i="2" a="1"/>
  <c r="D337" i="2" s="1"/>
  <c r="D710" i="2" a="1"/>
  <c r="D710" i="2" s="1"/>
  <c r="D711" i="2" a="1"/>
  <c r="D711" i="2" s="1"/>
  <c r="D712" i="2" a="1"/>
  <c r="D712" i="2" s="1"/>
  <c r="D713" i="2" a="1"/>
  <c r="D713" i="2" s="1"/>
  <c r="D714" i="2" a="1"/>
  <c r="D714" i="2" s="1"/>
  <c r="D715" i="2" a="1"/>
  <c r="D715" i="2" s="1"/>
  <c r="D716" i="2" a="1"/>
  <c r="D716" i="2" s="1"/>
  <c r="D717" i="2" a="1"/>
  <c r="D717" i="2" s="1"/>
  <c r="D970" i="2" a="1"/>
  <c r="D970" i="2" s="1"/>
  <c r="D971" i="2" a="1"/>
  <c r="D971" i="2" s="1"/>
  <c r="D718" i="2" a="1"/>
  <c r="D718" i="2" s="1"/>
  <c r="D338" i="2" a="1"/>
  <c r="D338" i="2" s="1"/>
  <c r="D719" i="2" a="1"/>
  <c r="D719" i="2" s="1"/>
  <c r="D972" i="2" a="1"/>
  <c r="D972" i="2" s="1"/>
  <c r="D720" i="2" a="1"/>
  <c r="D720" i="2" s="1"/>
  <c r="D269" i="2" a="1"/>
  <c r="D269" i="2" s="1"/>
  <c r="D721" i="2" a="1"/>
  <c r="D721" i="2" s="1"/>
  <c r="D722" i="2" a="1"/>
  <c r="D722" i="2" s="1"/>
  <c r="D339" i="2" a="1"/>
  <c r="D339" i="2" s="1"/>
  <c r="D723" i="2" a="1"/>
  <c r="D723" i="2" s="1"/>
  <c r="D340" i="2" a="1"/>
  <c r="D340" i="2" s="1"/>
  <c r="D724" i="2" a="1"/>
  <c r="D724" i="2" s="1"/>
  <c r="D725" i="2" a="1"/>
  <c r="D725" i="2" s="1"/>
  <c r="D726" i="2" a="1"/>
  <c r="D726" i="2" s="1"/>
  <c r="D727" i="2" a="1"/>
  <c r="D727" i="2" s="1"/>
  <c r="D270" i="2" a="1"/>
  <c r="D270" i="2" s="1"/>
  <c r="D728" i="2" a="1"/>
  <c r="D728" i="2" s="1"/>
  <c r="D729" i="2" a="1"/>
  <c r="D729" i="2" s="1"/>
  <c r="D730" i="2" a="1"/>
  <c r="D730" i="2" s="1"/>
  <c r="D271" i="2" a="1"/>
  <c r="D271" i="2" s="1"/>
  <c r="D272" i="2" a="1"/>
  <c r="D272" i="2" s="1"/>
  <c r="D273" i="2" a="1"/>
  <c r="D273" i="2" s="1"/>
  <c r="D731" i="2" a="1"/>
  <c r="D731" i="2" s="1"/>
  <c r="D973" i="2" a="1"/>
  <c r="D973" i="2" s="1"/>
  <c r="D732" i="2" a="1"/>
  <c r="D732" i="2" s="1"/>
  <c r="D974" i="2" a="1"/>
  <c r="D974" i="2" s="1"/>
  <c r="D733" i="2" a="1"/>
  <c r="D733" i="2" s="1"/>
  <c r="D734" i="2" a="1"/>
  <c r="D734" i="2" s="1"/>
  <c r="D274" i="2" a="1"/>
  <c r="D274" i="2" s="1"/>
  <c r="D975" i="2" a="1"/>
  <c r="D975" i="2" s="1"/>
  <c r="D735" i="2" a="1"/>
  <c r="D735" i="2" s="1"/>
  <c r="D736" i="2" a="1"/>
  <c r="D736" i="2" s="1"/>
  <c r="D737" i="2" a="1"/>
  <c r="D737" i="2" s="1"/>
  <c r="D738" i="2" a="1"/>
  <c r="D738" i="2" s="1"/>
  <c r="D275" i="2" a="1"/>
  <c r="D275" i="2" s="1"/>
  <c r="D739" i="2" a="1"/>
  <c r="D739" i="2" s="1"/>
  <c r="D276" i="2" a="1"/>
  <c r="D276" i="2" s="1"/>
  <c r="D740" i="2" a="1"/>
  <c r="D740" i="2" s="1"/>
  <c r="D741" i="2" a="1"/>
  <c r="D741" i="2" s="1"/>
  <c r="D976" i="2" a="1"/>
  <c r="D976" i="2" s="1"/>
  <c r="D977" i="2" a="1"/>
  <c r="D977" i="2" s="1"/>
  <c r="D978" i="2" a="1"/>
  <c r="D978" i="2" s="1"/>
  <c r="D277" i="2" a="1"/>
  <c r="D277" i="2" s="1"/>
  <c r="D742" i="2" a="1"/>
  <c r="D742" i="2" s="1"/>
  <c r="D979" i="2" a="1"/>
  <c r="D979" i="2" s="1"/>
  <c r="D278" i="2" a="1"/>
  <c r="D278" i="2" s="1"/>
  <c r="D743" i="2" a="1"/>
  <c r="D743" i="2" s="1"/>
  <c r="D744" i="2" a="1"/>
  <c r="D744" i="2" s="1"/>
  <c r="D745" i="2" a="1"/>
  <c r="D745" i="2" s="1"/>
  <c r="D746" i="2" a="1"/>
  <c r="D746" i="2" s="1"/>
  <c r="D747" i="2" a="1"/>
  <c r="D747" i="2" s="1"/>
  <c r="D980" i="2" a="1"/>
  <c r="D980" i="2" s="1"/>
  <c r="D748" i="2" a="1"/>
  <c r="D748" i="2" s="1"/>
  <c r="D749" i="2" a="1"/>
  <c r="D749" i="2" s="1"/>
  <c r="D750" i="2" a="1"/>
  <c r="D750" i="2" s="1"/>
  <c r="D751" i="2" a="1"/>
  <c r="D751" i="2" s="1"/>
  <c r="D752" i="2" a="1"/>
  <c r="D752" i="2" s="1"/>
  <c r="D279" i="2" a="1"/>
  <c r="D279" i="2" s="1"/>
  <c r="D753" i="2" a="1"/>
  <c r="D753" i="2" s="1"/>
  <c r="D754" i="2" a="1"/>
  <c r="D754" i="2" s="1"/>
  <c r="D755" i="2" a="1"/>
  <c r="D755" i="2" s="1"/>
  <c r="D756" i="2" a="1"/>
  <c r="D756" i="2" s="1"/>
  <c r="D981" i="2" a="1"/>
  <c r="D981" i="2" s="1"/>
  <c r="D982" i="2" a="1"/>
  <c r="D982" i="2" s="1"/>
  <c r="D757" i="2" a="1"/>
  <c r="D757" i="2" s="1"/>
  <c r="D983" i="2" a="1"/>
  <c r="D983" i="2" s="1"/>
  <c r="D758" i="2" a="1"/>
  <c r="D758" i="2" s="1"/>
  <c r="D759" i="2" a="1"/>
  <c r="D759" i="2" s="1"/>
  <c r="D760" i="2" a="1"/>
  <c r="D760" i="2" s="1"/>
  <c r="D761" i="2" a="1"/>
  <c r="D761" i="2" s="1"/>
  <c r="D762" i="2" a="1"/>
  <c r="D762" i="2" s="1"/>
  <c r="D984" i="2" a="1"/>
  <c r="D984" i="2" s="1"/>
  <c r="D763" i="2" a="1"/>
  <c r="D763" i="2" s="1"/>
  <c r="D764" i="2" a="1"/>
  <c r="D764" i="2" s="1"/>
  <c r="D985" i="2" a="1"/>
  <c r="D985" i="2" s="1"/>
  <c r="D765" i="2" a="1"/>
  <c r="D765" i="2" s="1"/>
  <c r="D766" i="2" a="1"/>
  <c r="D766" i="2" s="1"/>
  <c r="D986" i="2" a="1"/>
  <c r="D986" i="2" s="1"/>
  <c r="D767" i="2" a="1"/>
  <c r="D767" i="2" s="1"/>
  <c r="D768" i="2" a="1"/>
  <c r="D768" i="2" s="1"/>
  <c r="D280" i="2" a="1"/>
  <c r="D280" i="2" s="1"/>
  <c r="D769" i="2" a="1"/>
  <c r="D769" i="2" s="1"/>
  <c r="D770" i="2" a="1"/>
  <c r="D770" i="2" s="1"/>
  <c r="D771" i="2" a="1"/>
  <c r="D771" i="2" s="1"/>
  <c r="D987" i="2" a="1"/>
  <c r="D987" i="2" s="1"/>
  <c r="D772" i="2" a="1"/>
  <c r="D772" i="2" s="1"/>
  <c r="D773" i="2" a="1"/>
  <c r="D773" i="2" s="1"/>
  <c r="D774" i="2" a="1"/>
  <c r="D774" i="2" s="1"/>
  <c r="D775" i="2" a="1"/>
  <c r="D775" i="2" s="1"/>
  <c r="D776" i="2" a="1"/>
  <c r="D776" i="2" s="1"/>
  <c r="D777" i="2" a="1"/>
  <c r="D777" i="2" s="1"/>
  <c r="D778" i="2" a="1"/>
  <c r="D778" i="2" s="1"/>
  <c r="D779" i="2" a="1"/>
  <c r="D779" i="2" s="1"/>
  <c r="D780" i="2" a="1"/>
  <c r="D780" i="2" s="1"/>
  <c r="D781" i="2" a="1"/>
  <c r="D781" i="2" s="1"/>
  <c r="D782" i="2" a="1"/>
  <c r="D782" i="2" s="1"/>
  <c r="D783" i="2" a="1"/>
  <c r="D783" i="2" s="1"/>
  <c r="D784" i="2" a="1"/>
  <c r="D784" i="2" s="1"/>
  <c r="D785" i="2" a="1"/>
  <c r="D785" i="2" s="1"/>
  <c r="D988" i="2" a="1"/>
  <c r="D988" i="2" s="1"/>
  <c r="D786" i="2" a="1"/>
  <c r="D786" i="2" s="1"/>
  <c r="D787" i="2" a="1"/>
  <c r="D787" i="2" s="1"/>
  <c r="D788" i="2" a="1"/>
  <c r="D788" i="2" s="1"/>
  <c r="D789" i="2" a="1"/>
  <c r="D789" i="2" s="1"/>
  <c r="D790" i="2" a="1"/>
  <c r="D790" i="2" s="1"/>
  <c r="D791" i="2" a="1"/>
  <c r="D791" i="2" s="1"/>
  <c r="D989" i="2" a="1"/>
  <c r="D989" i="2" s="1"/>
  <c r="D990" i="2" a="1"/>
  <c r="D990" i="2" s="1"/>
  <c r="D792" i="2" a="1"/>
  <c r="D792" i="2" s="1"/>
  <c r="D793" i="2" a="1"/>
  <c r="D793" i="2" s="1"/>
  <c r="D794" i="2" a="1"/>
  <c r="D794" i="2" s="1"/>
  <c r="D795" i="2" a="1"/>
  <c r="D795" i="2" s="1"/>
  <c r="D796" i="2" a="1"/>
  <c r="D796" i="2" s="1"/>
  <c r="D797" i="2" a="1"/>
  <c r="D797" i="2" s="1"/>
  <c r="D798" i="2" a="1"/>
  <c r="D798" i="2" s="1"/>
  <c r="D799" i="2" a="1"/>
  <c r="D799" i="2" s="1"/>
  <c r="D800" i="2" a="1"/>
  <c r="D800" i="2" s="1"/>
  <c r="D801" i="2" a="1"/>
  <c r="D801" i="2" s="1"/>
  <c r="D991" i="2" a="1"/>
  <c r="D991" i="2" s="1"/>
  <c r="D802" i="2" a="1"/>
  <c r="D802" i="2" s="1"/>
  <c r="D992" i="2" a="1"/>
  <c r="D992" i="2" s="1"/>
  <c r="D341" i="2" a="1"/>
  <c r="D341" i="2" s="1"/>
  <c r="D803" i="2" a="1"/>
  <c r="D803" i="2" s="1"/>
  <c r="D993" i="2" a="1"/>
  <c r="D993" i="2" s="1"/>
  <c r="D804" i="2" a="1"/>
  <c r="D804" i="2" s="1"/>
  <c r="D805" i="2" a="1"/>
  <c r="D805" i="2" s="1"/>
  <c r="D806" i="2" a="1"/>
  <c r="D806" i="2" s="1"/>
  <c r="D994" i="2" a="1"/>
  <c r="D994" i="2" s="1"/>
  <c r="D281" i="2" a="1"/>
  <c r="D281" i="2" s="1"/>
  <c r="D807" i="2" a="1"/>
  <c r="D807" i="2" s="1"/>
  <c r="D808" i="2" a="1"/>
  <c r="D808" i="2" s="1"/>
  <c r="D809" i="2" a="1"/>
  <c r="D809" i="2" s="1"/>
  <c r="D282" i="2" a="1"/>
  <c r="D282" i="2" s="1"/>
  <c r="D810" i="2" a="1"/>
  <c r="D810" i="2" s="1"/>
  <c r="D811" i="2" a="1"/>
  <c r="D811" i="2" s="1"/>
  <c r="D812" i="2" a="1"/>
  <c r="D812" i="2" s="1"/>
  <c r="D813" i="2" a="1"/>
  <c r="D813" i="2" s="1"/>
  <c r="D995" i="2" a="1"/>
  <c r="D995" i="2" s="1"/>
  <c r="D996" i="2" a="1"/>
  <c r="D996" i="2" s="1"/>
  <c r="D814" i="2" a="1"/>
  <c r="D814" i="2" s="1"/>
  <c r="D997" i="2" a="1"/>
  <c r="D997" i="2" s="1"/>
  <c r="D998" i="2" a="1"/>
  <c r="D998" i="2" s="1"/>
  <c r="D815" i="2" a="1"/>
  <c r="D815" i="2" s="1"/>
  <c r="D342" i="2" a="1"/>
  <c r="D342" i="2" s="1"/>
  <c r="D816" i="2" a="1"/>
  <c r="D816" i="2" s="1"/>
  <c r="D817" i="2" a="1"/>
  <c r="D817" i="2" s="1"/>
  <c r="D818" i="2" a="1"/>
  <c r="D818" i="2" s="1"/>
  <c r="D819" i="2" a="1"/>
  <c r="D819" i="2" s="1"/>
  <c r="D820" i="2" a="1"/>
  <c r="D820" i="2" s="1"/>
  <c r="D821" i="2" a="1"/>
  <c r="D821" i="2" s="1"/>
  <c r="D283" i="2" a="1"/>
  <c r="D283" i="2" s="1"/>
  <c r="D822" i="2" a="1"/>
  <c r="D822" i="2" s="1"/>
  <c r="D999" i="2" a="1"/>
  <c r="D999" i="2" s="1"/>
  <c r="D343" i="2" a="1"/>
  <c r="D343" i="2" s="1"/>
  <c r="D1000" i="2" a="1"/>
  <c r="D1000" i="2" s="1"/>
  <c r="D823" i="2" a="1"/>
  <c r="D823" i="2" s="1"/>
  <c r="D824" i="2" a="1"/>
  <c r="D824" i="2" s="1"/>
  <c r="D825" i="2" a="1"/>
  <c r="D825" i="2" s="1"/>
  <c r="D1001" i="2" a="1"/>
  <c r="D1001" i="2" s="1"/>
  <c r="D826" i="2" a="1"/>
  <c r="D826" i="2" s="1"/>
  <c r="O344" i="2" a="1"/>
  <c r="O344" i="2" s="1"/>
  <c r="O2" i="2" a="1"/>
  <c r="O2" i="2" s="1"/>
  <c r="O827" i="2" a="1"/>
  <c r="O827" i="2" s="1"/>
  <c r="O345" i="2" a="1"/>
  <c r="O345" i="2" s="1"/>
  <c r="O3" i="2" a="1"/>
  <c r="O3" i="2" s="1"/>
  <c r="O4" i="2" a="1"/>
  <c r="O4" i="2" s="1"/>
  <c r="O284" i="2" a="1"/>
  <c r="O284" i="2" s="1"/>
  <c r="O346" i="2" a="1"/>
  <c r="O346" i="2" s="1"/>
  <c r="O5" i="2" a="1"/>
  <c r="O5" i="2" s="1"/>
  <c r="O285" i="2" a="1"/>
  <c r="O285" i="2" s="1"/>
  <c r="O6" i="2" a="1"/>
  <c r="O6" i="2" s="1"/>
  <c r="O828" i="2" a="1"/>
  <c r="O828" i="2" s="1"/>
  <c r="O286" i="2" a="1"/>
  <c r="O286" i="2" s="1"/>
  <c r="O347" i="2" a="1"/>
  <c r="O347" i="2" s="1"/>
  <c r="O348" i="2" a="1"/>
  <c r="O348" i="2" s="1"/>
  <c r="O7" i="2" a="1"/>
  <c r="O7" i="2" s="1"/>
  <c r="O8" i="2" a="1"/>
  <c r="O8" i="2" s="1"/>
  <c r="O9" i="2" a="1"/>
  <c r="O9" i="2" s="1"/>
  <c r="O349" i="2" a="1"/>
  <c r="O349" i="2" s="1"/>
  <c r="O10" i="2" a="1"/>
  <c r="O10" i="2" s="1"/>
  <c r="O350" i="2" a="1"/>
  <c r="O350" i="2" s="1"/>
  <c r="O829" i="2" a="1"/>
  <c r="O829" i="2" s="1"/>
  <c r="O351" i="2" a="1"/>
  <c r="O351" i="2" s="1"/>
  <c r="O830" i="2" a="1"/>
  <c r="O830" i="2" s="1"/>
  <c r="O352" i="2" a="1"/>
  <c r="O352" i="2" s="1"/>
  <c r="O11" i="2" a="1"/>
  <c r="O11" i="2" s="1"/>
  <c r="O12" i="2" a="1"/>
  <c r="O12" i="2" s="1"/>
  <c r="O831" i="2" a="1"/>
  <c r="O831" i="2" s="1"/>
  <c r="O353" i="2" a="1"/>
  <c r="O353" i="2" s="1"/>
  <c r="O13" i="2" a="1"/>
  <c r="O13" i="2" s="1"/>
  <c r="O14" i="2" a="1"/>
  <c r="O14" i="2" s="1"/>
  <c r="O15" i="2" a="1"/>
  <c r="O15" i="2" s="1"/>
  <c r="O16" i="2" a="1"/>
  <c r="O16" i="2" s="1"/>
  <c r="O832" i="2" a="1"/>
  <c r="O832" i="2" s="1"/>
  <c r="O833" i="2" a="1"/>
  <c r="O833" i="2" s="1"/>
  <c r="O17" i="2" a="1"/>
  <c r="O17" i="2" s="1"/>
  <c r="O18" i="2" a="1"/>
  <c r="O18" i="2" s="1"/>
  <c r="O19" i="2" a="1"/>
  <c r="O19" i="2" s="1"/>
  <c r="O20" i="2" a="1"/>
  <c r="O20" i="2" s="1"/>
  <c r="O21" i="2" a="1"/>
  <c r="O21" i="2" s="1"/>
  <c r="O22" i="2" a="1"/>
  <c r="O22" i="2" s="1"/>
  <c r="O354" i="2" a="1"/>
  <c r="O354" i="2" s="1"/>
  <c r="O23" i="2" a="1"/>
  <c r="O23" i="2" s="1"/>
  <c r="O287" i="2" a="1"/>
  <c r="O287" i="2" s="1"/>
  <c r="O24" i="2" a="1"/>
  <c r="O24" i="2" s="1"/>
  <c r="O25" i="2" a="1"/>
  <c r="O25" i="2" s="1"/>
  <c r="O355" i="2" a="1"/>
  <c r="O355" i="2" s="1"/>
  <c r="O356" i="2" a="1"/>
  <c r="O356" i="2" s="1"/>
  <c r="O26" i="2" a="1"/>
  <c r="O26" i="2" s="1"/>
  <c r="O357" i="2" a="1"/>
  <c r="O357" i="2" s="1"/>
  <c r="O27" i="2" a="1"/>
  <c r="O27" i="2" s="1"/>
  <c r="O834" i="2" a="1"/>
  <c r="O834" i="2" s="1"/>
  <c r="O28" i="2" a="1"/>
  <c r="O28" i="2" s="1"/>
  <c r="O835" i="2" a="1"/>
  <c r="O835" i="2" s="1"/>
  <c r="O358" i="2" a="1"/>
  <c r="O358" i="2" s="1"/>
  <c r="O836" i="2" a="1"/>
  <c r="O836" i="2" s="1"/>
  <c r="O359" i="2" a="1"/>
  <c r="O359" i="2" s="1"/>
  <c r="O288" i="2" a="1"/>
  <c r="O288" i="2" s="1"/>
  <c r="O360" i="2" a="1"/>
  <c r="O360" i="2" s="1"/>
  <c r="O361" i="2" a="1"/>
  <c r="O361" i="2" s="1"/>
  <c r="O29" i="2" a="1"/>
  <c r="O29" i="2" s="1"/>
  <c r="O30" i="2" a="1"/>
  <c r="O30" i="2" s="1"/>
  <c r="O362" i="2" a="1"/>
  <c r="O362" i="2" s="1"/>
  <c r="O363" i="2" a="1"/>
  <c r="O363" i="2" s="1"/>
  <c r="O31" i="2" a="1"/>
  <c r="O31" i="2" s="1"/>
  <c r="O32" i="2" a="1"/>
  <c r="O32" i="2" s="1"/>
  <c r="O364" i="2" a="1"/>
  <c r="O364" i="2" s="1"/>
  <c r="O33" i="2" a="1"/>
  <c r="O33" i="2" s="1"/>
  <c r="O34" i="2" a="1"/>
  <c r="O34" i="2" s="1"/>
  <c r="O35" i="2" a="1"/>
  <c r="O35" i="2" s="1"/>
  <c r="O289" i="2" a="1"/>
  <c r="O289" i="2" s="1"/>
  <c r="O36" i="2" a="1"/>
  <c r="O36" i="2" s="1"/>
  <c r="O290" i="2" a="1"/>
  <c r="O290" i="2" s="1"/>
  <c r="O37" i="2" a="1"/>
  <c r="O37" i="2" s="1"/>
  <c r="O38" i="2" a="1"/>
  <c r="O38" i="2" s="1"/>
  <c r="O291" i="2" a="1"/>
  <c r="O291" i="2" s="1"/>
  <c r="O39" i="2" a="1"/>
  <c r="O39" i="2" s="1"/>
  <c r="O837" i="2" a="1"/>
  <c r="O837" i="2" s="1"/>
  <c r="O838" i="2" a="1"/>
  <c r="O838" i="2" s="1"/>
  <c r="O365" i="2" a="1"/>
  <c r="O365" i="2" s="1"/>
  <c r="O40" i="2" a="1"/>
  <c r="O40" i="2" s="1"/>
  <c r="O41" i="2" a="1"/>
  <c r="O41" i="2" s="1"/>
  <c r="O42" i="2" a="1"/>
  <c r="O42" i="2" s="1"/>
  <c r="O43" i="2" a="1"/>
  <c r="O43" i="2" s="1"/>
  <c r="O366" i="2" a="1"/>
  <c r="O366" i="2" s="1"/>
  <c r="O44" i="2" a="1"/>
  <c r="O44" i="2" s="1"/>
  <c r="O292" i="2" a="1"/>
  <c r="O292" i="2" s="1"/>
  <c r="O839" i="2" a="1"/>
  <c r="O839" i="2" s="1"/>
  <c r="O45" i="2" a="1"/>
  <c r="O45" i="2" s="1"/>
  <c r="O46" i="2" a="1"/>
  <c r="O46" i="2" s="1"/>
  <c r="O47" i="2" a="1"/>
  <c r="O47" i="2" s="1"/>
  <c r="O48" i="2" a="1"/>
  <c r="O48" i="2" s="1"/>
  <c r="O367" i="2" a="1"/>
  <c r="O367" i="2" s="1"/>
  <c r="O49" i="2" a="1"/>
  <c r="O49" i="2" s="1"/>
  <c r="O50" i="2" a="1"/>
  <c r="O50" i="2" s="1"/>
  <c r="O840" i="2" a="1"/>
  <c r="O840" i="2" s="1"/>
  <c r="O51" i="2" a="1"/>
  <c r="O51" i="2" s="1"/>
  <c r="O368" i="2" a="1"/>
  <c r="O368" i="2" s="1"/>
  <c r="O369" i="2" a="1"/>
  <c r="O369" i="2" s="1"/>
  <c r="O52" i="2" a="1"/>
  <c r="O52" i="2" s="1"/>
  <c r="O53" i="2" a="1"/>
  <c r="O53" i="2" s="1"/>
  <c r="O370" i="2" a="1"/>
  <c r="O370" i="2" s="1"/>
  <c r="O54" i="2" a="1"/>
  <c r="O54" i="2" s="1"/>
  <c r="O371" i="2" a="1"/>
  <c r="O371" i="2" s="1"/>
  <c r="O372" i="2" a="1"/>
  <c r="O372" i="2" s="1"/>
  <c r="O55" i="2" a="1"/>
  <c r="O55" i="2" s="1"/>
  <c r="O373" i="2" a="1"/>
  <c r="O373" i="2" s="1"/>
  <c r="O374" i="2" a="1"/>
  <c r="O374" i="2" s="1"/>
  <c r="O375" i="2" a="1"/>
  <c r="O375" i="2" s="1"/>
  <c r="O376" i="2" a="1"/>
  <c r="O376" i="2" s="1"/>
  <c r="O56" i="2" a="1"/>
  <c r="O56" i="2" s="1"/>
  <c r="O377" i="2" a="1"/>
  <c r="O377" i="2" s="1"/>
  <c r="O378" i="2" a="1"/>
  <c r="O378" i="2" s="1"/>
  <c r="O293" i="2" a="1"/>
  <c r="O293" i="2" s="1"/>
  <c r="O57" i="2" a="1"/>
  <c r="O57" i="2" s="1"/>
  <c r="O58" i="2" a="1"/>
  <c r="O58" i="2" s="1"/>
  <c r="O59" i="2" a="1"/>
  <c r="O59" i="2" s="1"/>
  <c r="O60" i="2" a="1"/>
  <c r="O60" i="2" s="1"/>
  <c r="O841" i="2" a="1"/>
  <c r="O841" i="2" s="1"/>
  <c r="O61" i="2" a="1"/>
  <c r="O61" i="2" s="1"/>
  <c r="O379" i="2" a="1"/>
  <c r="O379" i="2" s="1"/>
  <c r="O294" i="2" a="1"/>
  <c r="O294" i="2" s="1"/>
  <c r="O842" i="2" a="1"/>
  <c r="O842" i="2" s="1"/>
  <c r="O843" i="2" a="1"/>
  <c r="O843" i="2" s="1"/>
  <c r="O380" i="2" a="1"/>
  <c r="O380" i="2" s="1"/>
  <c r="O844" i="2" a="1"/>
  <c r="O844" i="2" s="1"/>
  <c r="O62" i="2" a="1"/>
  <c r="O62" i="2" s="1"/>
  <c r="O63" i="2" a="1"/>
  <c r="O63" i="2" s="1"/>
  <c r="O64" i="2" a="1"/>
  <c r="O64" i="2" s="1"/>
  <c r="O65" i="2" a="1"/>
  <c r="O65" i="2" s="1"/>
  <c r="O381" i="2" a="1"/>
  <c r="O381" i="2" s="1"/>
  <c r="O845" i="2" a="1"/>
  <c r="O845" i="2" s="1"/>
  <c r="O382" i="2" a="1"/>
  <c r="O382" i="2" s="1"/>
  <c r="O383" i="2" a="1"/>
  <c r="O383" i="2" s="1"/>
  <c r="O66" i="2" a="1"/>
  <c r="O66" i="2" s="1"/>
  <c r="O67" i="2" a="1"/>
  <c r="O67" i="2" s="1"/>
  <c r="O68" i="2" a="1"/>
  <c r="O68" i="2" s="1"/>
  <c r="O69" i="2" a="1"/>
  <c r="O69" i="2" s="1"/>
  <c r="O70" i="2" a="1"/>
  <c r="O70" i="2" s="1"/>
  <c r="O71" i="2" a="1"/>
  <c r="O71" i="2" s="1"/>
  <c r="O384" i="2" a="1"/>
  <c r="O384" i="2" s="1"/>
  <c r="O72" i="2" a="1"/>
  <c r="O72" i="2" s="1"/>
  <c r="O385" i="2" a="1"/>
  <c r="O385" i="2" s="1"/>
  <c r="O846" i="2" a="1"/>
  <c r="O846" i="2" s="1"/>
  <c r="O73" i="2" a="1"/>
  <c r="O73" i="2" s="1"/>
  <c r="O386" i="2" a="1"/>
  <c r="O386" i="2" s="1"/>
  <c r="O387" i="2" a="1"/>
  <c r="O387" i="2" s="1"/>
  <c r="O388" i="2" a="1"/>
  <c r="O388" i="2" s="1"/>
  <c r="O74" i="2" a="1"/>
  <c r="O74" i="2" s="1"/>
  <c r="O75" i="2" a="1"/>
  <c r="O75" i="2" s="1"/>
  <c r="O389" i="2" a="1"/>
  <c r="O389" i="2" s="1"/>
  <c r="O847" i="2" a="1"/>
  <c r="O847" i="2" s="1"/>
  <c r="O76" i="2" a="1"/>
  <c r="O76" i="2" s="1"/>
  <c r="O848" i="2" a="1"/>
  <c r="O848" i="2" s="1"/>
  <c r="O849" i="2" a="1"/>
  <c r="O849" i="2" s="1"/>
  <c r="O77" i="2" a="1"/>
  <c r="O77" i="2" s="1"/>
  <c r="O295" i="2" a="1"/>
  <c r="O295" i="2" s="1"/>
  <c r="O78" i="2" a="1"/>
  <c r="O78" i="2" s="1"/>
  <c r="O79" i="2" a="1"/>
  <c r="O79" i="2" s="1"/>
  <c r="O80" i="2" a="1"/>
  <c r="O80" i="2" s="1"/>
  <c r="O390" i="2" a="1"/>
  <c r="O390" i="2" s="1"/>
  <c r="O81" i="2" a="1"/>
  <c r="O81" i="2" s="1"/>
  <c r="O391" i="2" a="1"/>
  <c r="O391" i="2" s="1"/>
  <c r="O392" i="2" a="1"/>
  <c r="O392" i="2" s="1"/>
  <c r="O82" i="2" a="1"/>
  <c r="O82" i="2" s="1"/>
  <c r="O83" i="2" a="1"/>
  <c r="O83" i="2" s="1"/>
  <c r="O850" i="2" a="1"/>
  <c r="O850" i="2" s="1"/>
  <c r="O851" i="2" a="1"/>
  <c r="O851" i="2" s="1"/>
  <c r="O393" i="2" a="1"/>
  <c r="O393" i="2" s="1"/>
  <c r="O84" i="2" a="1"/>
  <c r="O84" i="2" s="1"/>
  <c r="O296" i="2" a="1"/>
  <c r="O296" i="2" s="1"/>
  <c r="O852" i="2" a="1"/>
  <c r="O852" i="2" s="1"/>
  <c r="O85" i="2" a="1"/>
  <c r="O85" i="2" s="1"/>
  <c r="O86" i="2" a="1"/>
  <c r="O86" i="2" s="1"/>
  <c r="O394" i="2" a="1"/>
  <c r="O394" i="2" s="1"/>
  <c r="O853" i="2" a="1"/>
  <c r="O853" i="2" s="1"/>
  <c r="O87" i="2" a="1"/>
  <c r="O87" i="2" s="1"/>
  <c r="O854" i="2" a="1"/>
  <c r="O854" i="2" s="1"/>
  <c r="O297" i="2" a="1"/>
  <c r="O297" i="2" s="1"/>
  <c r="O88" i="2" a="1"/>
  <c r="O88" i="2" s="1"/>
  <c r="O89" i="2" a="1"/>
  <c r="O89" i="2" s="1"/>
  <c r="O90" i="2" a="1"/>
  <c r="O90" i="2" s="1"/>
  <c r="O91" i="2" a="1"/>
  <c r="O91" i="2" s="1"/>
  <c r="O395" i="2" a="1"/>
  <c r="O395" i="2" s="1"/>
  <c r="O298" i="2" a="1"/>
  <c r="O298" i="2" s="1"/>
  <c r="O855" i="2" a="1"/>
  <c r="O855" i="2" s="1"/>
  <c r="O92" i="2" a="1"/>
  <c r="O92" i="2" s="1"/>
  <c r="O856" i="2" a="1"/>
  <c r="O856" i="2" s="1"/>
  <c r="O396" i="2" a="1"/>
  <c r="O396" i="2" s="1"/>
  <c r="O93" i="2" a="1"/>
  <c r="O93" i="2" s="1"/>
  <c r="O94" i="2" a="1"/>
  <c r="O94" i="2" s="1"/>
  <c r="O857" i="2" a="1"/>
  <c r="O857" i="2" s="1"/>
  <c r="O858" i="2" a="1"/>
  <c r="O858" i="2" s="1"/>
  <c r="O397" i="2" a="1"/>
  <c r="O397" i="2" s="1"/>
  <c r="O95" i="2" a="1"/>
  <c r="O95" i="2" s="1"/>
  <c r="O96" i="2" a="1"/>
  <c r="O96" i="2" s="1"/>
  <c r="O398" i="2" a="1"/>
  <c r="O398" i="2" s="1"/>
  <c r="O399" i="2" a="1"/>
  <c r="O399" i="2" s="1"/>
  <c r="O859" i="2" a="1"/>
  <c r="O859" i="2" s="1"/>
  <c r="O860" i="2" a="1"/>
  <c r="O860" i="2" s="1"/>
  <c r="O400" i="2" a="1"/>
  <c r="O400" i="2" s="1"/>
  <c r="O97" i="2" a="1"/>
  <c r="O97" i="2" s="1"/>
  <c r="O401" i="2" a="1"/>
  <c r="O401" i="2" s="1"/>
  <c r="O402" i="2" a="1"/>
  <c r="O402" i="2" s="1"/>
  <c r="O861" i="2" a="1"/>
  <c r="O861" i="2" s="1"/>
  <c r="O98" i="2" a="1"/>
  <c r="O98" i="2" s="1"/>
  <c r="O862" i="2" a="1"/>
  <c r="O862" i="2" s="1"/>
  <c r="O99" i="2" a="1"/>
  <c r="O99" i="2" s="1"/>
  <c r="O403" i="2" a="1"/>
  <c r="O403" i="2" s="1"/>
  <c r="O100" i="2" a="1"/>
  <c r="O100" i="2" s="1"/>
  <c r="O863" i="2" a="1"/>
  <c r="O863" i="2" s="1"/>
  <c r="O404" i="2" a="1"/>
  <c r="O404" i="2" s="1"/>
  <c r="O101" i="2" a="1"/>
  <c r="O101" i="2" s="1"/>
  <c r="O405" i="2" a="1"/>
  <c r="O405" i="2" s="1"/>
  <c r="O102" i="2" a="1"/>
  <c r="O102" i="2" s="1"/>
  <c r="O864" i="2" a="1"/>
  <c r="O864" i="2" s="1"/>
  <c r="O103" i="2" a="1"/>
  <c r="O103" i="2" s="1"/>
  <c r="O104" i="2" a="1"/>
  <c r="O104" i="2" s="1"/>
  <c r="O105" i="2" a="1"/>
  <c r="O105" i="2" s="1"/>
  <c r="O106" i="2" a="1"/>
  <c r="O106" i="2" s="1"/>
  <c r="O406" i="2" a="1"/>
  <c r="O406" i="2" s="1"/>
  <c r="O107" i="2" a="1"/>
  <c r="O107" i="2" s="1"/>
  <c r="O108" i="2" a="1"/>
  <c r="O108" i="2" s="1"/>
  <c r="O407" i="2" a="1"/>
  <c r="O407" i="2" s="1"/>
  <c r="O109" i="2" a="1"/>
  <c r="O109" i="2" s="1"/>
  <c r="O110" i="2" a="1"/>
  <c r="O110" i="2" s="1"/>
  <c r="O111" i="2" a="1"/>
  <c r="O111" i="2" s="1"/>
  <c r="O112" i="2" a="1"/>
  <c r="O112" i="2" s="1"/>
  <c r="O113" i="2" a="1"/>
  <c r="O113" i="2" s="1"/>
  <c r="O865" i="2" a="1"/>
  <c r="O865" i="2" s="1"/>
  <c r="O299" i="2" a="1"/>
  <c r="O299" i="2" s="1"/>
  <c r="O408" i="2" a="1"/>
  <c r="O408" i="2" s="1"/>
  <c r="O114" i="2" a="1"/>
  <c r="O114" i="2" s="1"/>
  <c r="O115" i="2" a="1"/>
  <c r="O115" i="2" s="1"/>
  <c r="O866" i="2" a="1"/>
  <c r="O866" i="2" s="1"/>
  <c r="O116" i="2" a="1"/>
  <c r="O116" i="2" s="1"/>
  <c r="O117" i="2" a="1"/>
  <c r="O117" i="2" s="1"/>
  <c r="O118" i="2" a="1"/>
  <c r="O118" i="2" s="1"/>
  <c r="O409" i="2" a="1"/>
  <c r="O409" i="2" s="1"/>
  <c r="O119" i="2" a="1"/>
  <c r="O119" i="2" s="1"/>
  <c r="O120" i="2" a="1"/>
  <c r="O120" i="2" s="1"/>
  <c r="O121" i="2" a="1"/>
  <c r="O121" i="2" s="1"/>
  <c r="O122" i="2" a="1"/>
  <c r="O122" i="2" s="1"/>
  <c r="O123" i="2" a="1"/>
  <c r="O123" i="2" s="1"/>
  <c r="O300" i="2" a="1"/>
  <c r="O300" i="2" s="1"/>
  <c r="O867" i="2" a="1"/>
  <c r="O867" i="2" s="1"/>
  <c r="O301" i="2" a="1"/>
  <c r="O301" i="2" s="1"/>
  <c r="O868" i="2" a="1"/>
  <c r="O868" i="2" s="1"/>
  <c r="O124" i="2" a="1"/>
  <c r="O124" i="2" s="1"/>
  <c r="O410" i="2" a="1"/>
  <c r="O410" i="2" s="1"/>
  <c r="O869" i="2" a="1"/>
  <c r="O869" i="2" s="1"/>
  <c r="O302" i="2" a="1"/>
  <c r="O302" i="2" s="1"/>
  <c r="O411" i="2" a="1"/>
  <c r="O411" i="2" s="1"/>
  <c r="O870" i="2" a="1"/>
  <c r="O870" i="2" s="1"/>
  <c r="O125" i="2" a="1"/>
  <c r="O125" i="2" s="1"/>
  <c r="O126" i="2" a="1"/>
  <c r="O126" i="2" s="1"/>
  <c r="O127" i="2" a="1"/>
  <c r="O127" i="2" s="1"/>
  <c r="O412" i="2" a="1"/>
  <c r="O412" i="2" s="1"/>
  <c r="O871" i="2" a="1"/>
  <c r="O871" i="2" s="1"/>
  <c r="O303" i="2" a="1"/>
  <c r="O303" i="2" s="1"/>
  <c r="O128" i="2" a="1"/>
  <c r="O128" i="2" s="1"/>
  <c r="O413" i="2" a="1"/>
  <c r="O413" i="2" s="1"/>
  <c r="O129" i="2" a="1"/>
  <c r="O129" i="2" s="1"/>
  <c r="O414" i="2" a="1"/>
  <c r="O414" i="2" s="1"/>
  <c r="O415" i="2" a="1"/>
  <c r="O415" i="2" s="1"/>
  <c r="O130" i="2" a="1"/>
  <c r="O130" i="2" s="1"/>
  <c r="O131" i="2" a="1"/>
  <c r="O131" i="2" s="1"/>
  <c r="O872" i="2" a="1"/>
  <c r="O872" i="2" s="1"/>
  <c r="O416" i="2" a="1"/>
  <c r="O416" i="2" s="1"/>
  <c r="O417" i="2" a="1"/>
  <c r="O417" i="2" s="1"/>
  <c r="O132" i="2" a="1"/>
  <c r="O132" i="2" s="1"/>
  <c r="O133" i="2" a="1"/>
  <c r="O133" i="2" s="1"/>
  <c r="O134" i="2" a="1"/>
  <c r="O134" i="2" s="1"/>
  <c r="O135" i="2" a="1"/>
  <c r="O135" i="2" s="1"/>
  <c r="O136" i="2" a="1"/>
  <c r="O136" i="2" s="1"/>
  <c r="O873" i="2" a="1"/>
  <c r="O873" i="2" s="1"/>
  <c r="O137" i="2" a="1"/>
  <c r="O137" i="2" s="1"/>
  <c r="O138" i="2" a="1"/>
  <c r="O138" i="2" s="1"/>
  <c r="O874" i="2" a="1"/>
  <c r="O874" i="2" s="1"/>
  <c r="O139" i="2" a="1"/>
  <c r="O139" i="2" s="1"/>
  <c r="O140" i="2" a="1"/>
  <c r="O140" i="2" s="1"/>
  <c r="O141" i="2" a="1"/>
  <c r="O141" i="2" s="1"/>
  <c r="O142" i="2" a="1"/>
  <c r="O142" i="2" s="1"/>
  <c r="O418" i="2" a="1"/>
  <c r="O418" i="2" s="1"/>
  <c r="O143" i="2" a="1"/>
  <c r="O143" i="2" s="1"/>
  <c r="O419" i="2" a="1"/>
  <c r="O419" i="2" s="1"/>
  <c r="O875" i="2" a="1"/>
  <c r="O875" i="2" s="1"/>
  <c r="O144" i="2" a="1"/>
  <c r="O144" i="2" s="1"/>
  <c r="O304" i="2" a="1"/>
  <c r="O304" i="2" s="1"/>
  <c r="O145" i="2" a="1"/>
  <c r="O145" i="2" s="1"/>
  <c r="O420" i="2" a="1"/>
  <c r="O420" i="2" s="1"/>
  <c r="O421" i="2" a="1"/>
  <c r="O421" i="2" s="1"/>
  <c r="O422" i="2" a="1"/>
  <c r="O422" i="2" s="1"/>
  <c r="O146" i="2" a="1"/>
  <c r="O146" i="2" s="1"/>
  <c r="O147" i="2" a="1"/>
  <c r="O147" i="2" s="1"/>
  <c r="O876" i="2" a="1"/>
  <c r="O876" i="2" s="1"/>
  <c r="O423" i="2" a="1"/>
  <c r="O423" i="2" s="1"/>
  <c r="O877" i="2" a="1"/>
  <c r="O877" i="2" s="1"/>
  <c r="O878" i="2" a="1"/>
  <c r="O878" i="2" s="1"/>
  <c r="O148" i="2" a="1"/>
  <c r="O148" i="2" s="1"/>
  <c r="O149" i="2" a="1"/>
  <c r="O149" i="2" s="1"/>
  <c r="O424" i="2" a="1"/>
  <c r="O424" i="2" s="1"/>
  <c r="O150" i="2" a="1"/>
  <c r="O150" i="2" s="1"/>
  <c r="O151" i="2" a="1"/>
  <c r="O151" i="2" s="1"/>
  <c r="O879" i="2" a="1"/>
  <c r="O879" i="2" s="1"/>
  <c r="O152" i="2" a="1"/>
  <c r="O152" i="2" s="1"/>
  <c r="O880" i="2" a="1"/>
  <c r="O880" i="2" s="1"/>
  <c r="O153" i="2" a="1"/>
  <c r="O153" i="2" s="1"/>
  <c r="O425" i="2" a="1"/>
  <c r="O425" i="2" s="1"/>
  <c r="O154" i="2" a="1"/>
  <c r="O154" i="2" s="1"/>
  <c r="O305" i="2" a="1"/>
  <c r="O305" i="2" s="1"/>
  <c r="O426" i="2" a="1"/>
  <c r="O426" i="2" s="1"/>
  <c r="O155" i="2" a="1"/>
  <c r="O155" i="2" s="1"/>
  <c r="O427" i="2" a="1"/>
  <c r="O427" i="2" s="1"/>
  <c r="O881" i="2" a="1"/>
  <c r="O881" i="2" s="1"/>
  <c r="O428" i="2" a="1"/>
  <c r="O428" i="2" s="1"/>
  <c r="O429" i="2" a="1"/>
  <c r="O429" i="2" s="1"/>
  <c r="O156" i="2" a="1"/>
  <c r="O156" i="2" s="1"/>
  <c r="O306" i="2" a="1"/>
  <c r="O306" i="2" s="1"/>
  <c r="O157" i="2" a="1"/>
  <c r="O157" i="2" s="1"/>
  <c r="O882" i="2" a="1"/>
  <c r="O882" i="2" s="1"/>
  <c r="O307" i="2" a="1"/>
  <c r="O307" i="2" s="1"/>
  <c r="O158" i="2" a="1"/>
  <c r="O158" i="2" s="1"/>
  <c r="O430" i="2" a="1"/>
  <c r="O430" i="2" s="1"/>
  <c r="O883" i="2" a="1"/>
  <c r="O883" i="2" s="1"/>
  <c r="O431" i="2" a="1"/>
  <c r="O431" i="2" s="1"/>
  <c r="O159" i="2" a="1"/>
  <c r="O159" i="2" s="1"/>
  <c r="O160" i="2" a="1"/>
  <c r="O160" i="2" s="1"/>
  <c r="O432" i="2" a="1"/>
  <c r="O432" i="2" s="1"/>
  <c r="O884" i="2" a="1"/>
  <c r="O884" i="2" s="1"/>
  <c r="O885" i="2" a="1"/>
  <c r="O885" i="2" s="1"/>
  <c r="O161" i="2" a="1"/>
  <c r="O161" i="2" s="1"/>
  <c r="O162" i="2" a="1"/>
  <c r="O162" i="2" s="1"/>
  <c r="O308" i="2" a="1"/>
  <c r="O308" i="2" s="1"/>
  <c r="O886" i="2" a="1"/>
  <c r="O886" i="2" s="1"/>
  <c r="O887" i="2" a="1"/>
  <c r="O887" i="2" s="1"/>
  <c r="O163" i="2" a="1"/>
  <c r="O163" i="2" s="1"/>
  <c r="O164" i="2" a="1"/>
  <c r="O164" i="2" s="1"/>
  <c r="O309" i="2" a="1"/>
  <c r="O309" i="2" s="1"/>
  <c r="O165" i="2" a="1"/>
  <c r="O165" i="2" s="1"/>
  <c r="O166" i="2" a="1"/>
  <c r="O166" i="2" s="1"/>
  <c r="O167" i="2" a="1"/>
  <c r="O167" i="2" s="1"/>
  <c r="O168" i="2" a="1"/>
  <c r="O168" i="2" s="1"/>
  <c r="O169" i="2" a="1"/>
  <c r="O169" i="2" s="1"/>
  <c r="O170" i="2" a="1"/>
  <c r="O170" i="2" s="1"/>
  <c r="O171" i="2" a="1"/>
  <c r="O171" i="2" s="1"/>
  <c r="O433" i="2" a="1"/>
  <c r="O433" i="2" s="1"/>
  <c r="O434" i="2" a="1"/>
  <c r="O434" i="2" s="1"/>
  <c r="O172" i="2" a="1"/>
  <c r="O172" i="2" s="1"/>
  <c r="O173" i="2" a="1"/>
  <c r="O173" i="2" s="1"/>
  <c r="O174" i="2" a="1"/>
  <c r="O174" i="2" s="1"/>
  <c r="O175" i="2" a="1"/>
  <c r="O175" i="2" s="1"/>
  <c r="O888" i="2" a="1"/>
  <c r="O888" i="2" s="1"/>
  <c r="O435" i="2" a="1"/>
  <c r="O435" i="2" s="1"/>
  <c r="O176" i="2" a="1"/>
  <c r="O176" i="2" s="1"/>
  <c r="O889" i="2" a="1"/>
  <c r="O889" i="2" s="1"/>
  <c r="O310" i="2" a="1"/>
  <c r="O310" i="2" s="1"/>
  <c r="O177" i="2" a="1"/>
  <c r="O177" i="2" s="1"/>
  <c r="O890" i="2" a="1"/>
  <c r="O890" i="2" s="1"/>
  <c r="O891" i="2" a="1"/>
  <c r="O891" i="2" s="1"/>
  <c r="O311" i="2" a="1"/>
  <c r="O311" i="2" s="1"/>
  <c r="O178" i="2" a="1"/>
  <c r="O178" i="2" s="1"/>
  <c r="O436" i="2" a="1"/>
  <c r="O436" i="2" s="1"/>
  <c r="O437" i="2" a="1"/>
  <c r="O437" i="2" s="1"/>
  <c r="O179" i="2" a="1"/>
  <c r="O179" i="2" s="1"/>
  <c r="O438" i="2" a="1"/>
  <c r="O438" i="2" s="1"/>
  <c r="O439" i="2" a="1"/>
  <c r="O439" i="2" s="1"/>
  <c r="O312" i="2" a="1"/>
  <c r="O312" i="2" s="1"/>
  <c r="O180" i="2" a="1"/>
  <c r="O180" i="2" s="1"/>
  <c r="O181" i="2" a="1"/>
  <c r="O181" i="2" s="1"/>
  <c r="O892" i="2" a="1"/>
  <c r="O892" i="2" s="1"/>
  <c r="O893" i="2" a="1"/>
  <c r="O893" i="2" s="1"/>
  <c r="O440" i="2" a="1"/>
  <c r="O440" i="2" s="1"/>
  <c r="O182" i="2" a="1"/>
  <c r="O182" i="2" s="1"/>
  <c r="O894" i="2" a="1"/>
  <c r="O894" i="2" s="1"/>
  <c r="O441" i="2" a="1"/>
  <c r="O441" i="2" s="1"/>
  <c r="O183" i="2" a="1"/>
  <c r="O183" i="2" s="1"/>
  <c r="O313" i="2" a="1"/>
  <c r="O313" i="2" s="1"/>
  <c r="O184" i="2" a="1"/>
  <c r="O184" i="2" s="1"/>
  <c r="O442" i="2" a="1"/>
  <c r="O442" i="2" s="1"/>
  <c r="O443" i="2" a="1"/>
  <c r="O443" i="2" s="1"/>
  <c r="O185" i="2" a="1"/>
  <c r="O185" i="2" s="1"/>
  <c r="O895" i="2" a="1"/>
  <c r="O895" i="2" s="1"/>
  <c r="O444" i="2" a="1"/>
  <c r="O444" i="2" s="1"/>
  <c r="O186" i="2" a="1"/>
  <c r="O186" i="2" s="1"/>
  <c r="O187" i="2" a="1"/>
  <c r="O187" i="2" s="1"/>
  <c r="O314" i="2" a="1"/>
  <c r="O314" i="2" s="1"/>
  <c r="O188" i="2" a="1"/>
  <c r="O188" i="2" s="1"/>
  <c r="O189" i="2" a="1"/>
  <c r="O189" i="2" s="1"/>
  <c r="O896" i="2" a="1"/>
  <c r="O896" i="2" s="1"/>
  <c r="O445" i="2" a="1"/>
  <c r="O445" i="2" s="1"/>
  <c r="O446" i="2" a="1"/>
  <c r="O446" i="2" s="1"/>
  <c r="O190" i="2" a="1"/>
  <c r="O190" i="2" s="1"/>
  <c r="O191" i="2" a="1"/>
  <c r="O191" i="2" s="1"/>
  <c r="O447" i="2" a="1"/>
  <c r="O447" i="2" s="1"/>
  <c r="O192" i="2" a="1"/>
  <c r="O192" i="2" s="1"/>
  <c r="O448" i="2" a="1"/>
  <c r="O448" i="2" s="1"/>
  <c r="O193" i="2" a="1"/>
  <c r="O193" i="2" s="1"/>
  <c r="O194" i="2" a="1"/>
  <c r="O194" i="2" s="1"/>
  <c r="O449" i="2" a="1"/>
  <c r="O449" i="2" s="1"/>
  <c r="O897" i="2" a="1"/>
  <c r="O897" i="2" s="1"/>
  <c r="O450" i="2" a="1"/>
  <c r="O450" i="2" s="1"/>
  <c r="O195" i="2" a="1"/>
  <c r="O195" i="2" s="1"/>
  <c r="O196" i="2" a="1"/>
  <c r="O196" i="2" s="1"/>
  <c r="O197" i="2" a="1"/>
  <c r="O197" i="2" s="1"/>
  <c r="O198" i="2" a="1"/>
  <c r="O198" i="2" s="1"/>
  <c r="O451" i="2" a="1"/>
  <c r="O451" i="2" s="1"/>
  <c r="O898" i="2" a="1"/>
  <c r="O898" i="2" s="1"/>
  <c r="O452" i="2" a="1"/>
  <c r="O452" i="2" s="1"/>
  <c r="O315" i="2" a="1"/>
  <c r="O315" i="2" s="1"/>
  <c r="O199" i="2" a="1"/>
  <c r="O199" i="2" s="1"/>
  <c r="O453" i="2" a="1"/>
  <c r="O453" i="2" s="1"/>
  <c r="O454" i="2" a="1"/>
  <c r="O454" i="2" s="1"/>
  <c r="O200" i="2" a="1"/>
  <c r="O200" i="2" s="1"/>
  <c r="O455" i="2" a="1"/>
  <c r="O455" i="2" s="1"/>
  <c r="O899" i="2" a="1"/>
  <c r="O899" i="2" s="1"/>
  <c r="O456" i="2" a="1"/>
  <c r="O456" i="2" s="1"/>
  <c r="O201" i="2" a="1"/>
  <c r="O201" i="2" s="1"/>
  <c r="O202" i="2" a="1"/>
  <c r="O202" i="2" s="1"/>
  <c r="O203" i="2" a="1"/>
  <c r="O203" i="2" s="1"/>
  <c r="O900" i="2" a="1"/>
  <c r="O900" i="2" s="1"/>
  <c r="O204" i="2" a="1"/>
  <c r="O204" i="2" s="1"/>
  <c r="O901" i="2" a="1"/>
  <c r="O901" i="2" s="1"/>
  <c r="O205" i="2" a="1"/>
  <c r="O205" i="2" s="1"/>
  <c r="O206" i="2" a="1"/>
  <c r="O206" i="2" s="1"/>
  <c r="O457" i="2" a="1"/>
  <c r="O457" i="2" s="1"/>
  <c r="O207" i="2" a="1"/>
  <c r="O207" i="2" s="1"/>
  <c r="O902" i="2" a="1"/>
  <c r="O902" i="2" s="1"/>
  <c r="O903" i="2" a="1"/>
  <c r="O903" i="2" s="1"/>
  <c r="O208" i="2" a="1"/>
  <c r="O208" i="2" s="1"/>
  <c r="O209" i="2" a="1"/>
  <c r="O209" i="2" s="1"/>
  <c r="O210" i="2" a="1"/>
  <c r="O210" i="2" s="1"/>
  <c r="O904" i="2" a="1"/>
  <c r="O904" i="2" s="1"/>
  <c r="O211" i="2" a="1"/>
  <c r="O211" i="2" s="1"/>
  <c r="O212" i="2" a="1"/>
  <c r="O212" i="2" s="1"/>
  <c r="O213" i="2" a="1"/>
  <c r="O213" i="2" s="1"/>
  <c r="O905" i="2" a="1"/>
  <c r="O905" i="2" s="1"/>
  <c r="O214" i="2" a="1"/>
  <c r="O214" i="2" s="1"/>
  <c r="O906" i="2" a="1"/>
  <c r="O906" i="2" s="1"/>
  <c r="O458" i="2" a="1"/>
  <c r="O458" i="2" s="1"/>
  <c r="O907" i="2" a="1"/>
  <c r="O907" i="2" s="1"/>
  <c r="O459" i="2" a="1"/>
  <c r="O459" i="2" s="1"/>
  <c r="O908" i="2" a="1"/>
  <c r="O908" i="2" s="1"/>
  <c r="O460" i="2" a="1"/>
  <c r="O460" i="2" s="1"/>
  <c r="O215" i="2" a="1"/>
  <c r="O215" i="2" s="1"/>
  <c r="O461" i="2" a="1"/>
  <c r="O461" i="2" s="1"/>
  <c r="O316" i="2" a="1"/>
  <c r="O316" i="2" s="1"/>
  <c r="O462" i="2" a="1"/>
  <c r="O462" i="2" s="1"/>
  <c r="O216" i="2" a="1"/>
  <c r="O216" i="2" s="1"/>
  <c r="O463" i="2" a="1"/>
  <c r="O463" i="2" s="1"/>
  <c r="O217" i="2" a="1"/>
  <c r="O217" i="2" s="1"/>
  <c r="O464" i="2" a="1"/>
  <c r="O464" i="2" s="1"/>
  <c r="O218" i="2" a="1"/>
  <c r="O218" i="2" s="1"/>
  <c r="O465" i="2" a="1"/>
  <c r="O465" i="2" s="1"/>
  <c r="O219" i="2" a="1"/>
  <c r="O219" i="2" s="1"/>
  <c r="O909" i="2" a="1"/>
  <c r="O909" i="2" s="1"/>
  <c r="O317" i="2" a="1"/>
  <c r="O317" i="2" s="1"/>
  <c r="O220" i="2" a="1"/>
  <c r="O220" i="2" s="1"/>
  <c r="O318" i="2" a="1"/>
  <c r="O318" i="2" s="1"/>
  <c r="O910" i="2" a="1"/>
  <c r="O910" i="2" s="1"/>
  <c r="O221" i="2" a="1"/>
  <c r="O221" i="2" s="1"/>
  <c r="O319" i="2" a="1"/>
  <c r="O319" i="2" s="1"/>
  <c r="O466" i="2" a="1"/>
  <c r="O466" i="2" s="1"/>
  <c r="O222" i="2" a="1"/>
  <c r="O222" i="2" s="1"/>
  <c r="O223" i="2" a="1"/>
  <c r="O223" i="2" s="1"/>
  <c r="O467" i="2" a="1"/>
  <c r="O467" i="2" s="1"/>
  <c r="O224" i="2" a="1"/>
  <c r="O224" i="2" s="1"/>
  <c r="O911" i="2" a="1"/>
  <c r="O911" i="2" s="1"/>
  <c r="O912" i="2" a="1"/>
  <c r="O912" i="2" s="1"/>
  <c r="O225" i="2" a="1"/>
  <c r="O225" i="2" s="1"/>
  <c r="O226" i="2" a="1"/>
  <c r="O226" i="2" s="1"/>
  <c r="O468" i="2" a="1"/>
  <c r="O468" i="2" s="1"/>
  <c r="O469" i="2" a="1"/>
  <c r="O469" i="2" s="1"/>
  <c r="O227" i="2" a="1"/>
  <c r="O227" i="2" s="1"/>
  <c r="O913" i="2" a="1"/>
  <c r="O913" i="2" s="1"/>
  <c r="O228" i="2" a="1"/>
  <c r="O228" i="2" s="1"/>
  <c r="O470" i="2" a="1"/>
  <c r="O470" i="2" s="1"/>
  <c r="O471" i="2" a="1"/>
  <c r="O471" i="2" s="1"/>
  <c r="O229" i="2" a="1"/>
  <c r="O229" i="2" s="1"/>
  <c r="O472" i="2" a="1"/>
  <c r="O472" i="2" s="1"/>
  <c r="O914" i="2" a="1"/>
  <c r="O914" i="2" s="1"/>
  <c r="O473" i="2" a="1"/>
  <c r="O473" i="2" s="1"/>
  <c r="O474" i="2" a="1"/>
  <c r="O474" i="2" s="1"/>
  <c r="O230" i="2" a="1"/>
  <c r="O230" i="2" s="1"/>
  <c r="O231" i="2" a="1"/>
  <c r="O231" i="2" s="1"/>
  <c r="O232" i="2" a="1"/>
  <c r="O232" i="2" s="1"/>
  <c r="O915" i="2" a="1"/>
  <c r="O915" i="2" s="1"/>
  <c r="O475" i="2" a="1"/>
  <c r="O475" i="2" s="1"/>
  <c r="O233" i="2" a="1"/>
  <c r="O233" i="2" s="1"/>
  <c r="O234" i="2" a="1"/>
  <c r="O234" i="2" s="1"/>
  <c r="O476" i="2" a="1"/>
  <c r="O476" i="2" s="1"/>
  <c r="O477" i="2" a="1"/>
  <c r="O477" i="2" s="1"/>
  <c r="O478" i="2" a="1"/>
  <c r="O478" i="2" s="1"/>
  <c r="O479" i="2" a="1"/>
  <c r="O479" i="2" s="1"/>
  <c r="O480" i="2" a="1"/>
  <c r="O480" i="2" s="1"/>
  <c r="O481" i="2" a="1"/>
  <c r="O481" i="2" s="1"/>
  <c r="O482" i="2" a="1"/>
  <c r="O482" i="2" s="1"/>
  <c r="O483" i="2" a="1"/>
  <c r="O483" i="2" s="1"/>
  <c r="O916" i="2" a="1"/>
  <c r="O916" i="2" s="1"/>
  <c r="O484" i="2" a="1"/>
  <c r="O484" i="2" s="1"/>
  <c r="O485" i="2" a="1"/>
  <c r="O485" i="2" s="1"/>
  <c r="O486" i="2" a="1"/>
  <c r="O486" i="2" s="1"/>
  <c r="O487" i="2" a="1"/>
  <c r="O487" i="2" s="1"/>
  <c r="O320" i="2" a="1"/>
  <c r="O320" i="2" s="1"/>
  <c r="O488" i="2" a="1"/>
  <c r="O488" i="2" s="1"/>
  <c r="O917" i="2" a="1"/>
  <c r="O917" i="2" s="1"/>
  <c r="O489" i="2" a="1"/>
  <c r="O489" i="2" s="1"/>
  <c r="O490" i="2" a="1"/>
  <c r="O490" i="2" s="1"/>
  <c r="O491" i="2" a="1"/>
  <c r="O491" i="2" s="1"/>
  <c r="O918" i="2" a="1"/>
  <c r="O918" i="2" s="1"/>
  <c r="O492" i="2" a="1"/>
  <c r="O492" i="2" s="1"/>
  <c r="O919" i="2" a="1"/>
  <c r="O919" i="2" s="1"/>
  <c r="O493" i="2" a="1"/>
  <c r="O493" i="2" s="1"/>
  <c r="O494" i="2" a="1"/>
  <c r="O494" i="2" s="1"/>
  <c r="O495" i="2" a="1"/>
  <c r="O495" i="2" s="1"/>
  <c r="O496" i="2" a="1"/>
  <c r="O496" i="2" s="1"/>
  <c r="O497" i="2" a="1"/>
  <c r="O497" i="2" s="1"/>
  <c r="O498" i="2" a="1"/>
  <c r="O498" i="2" s="1"/>
  <c r="O920" i="2" a="1"/>
  <c r="O920" i="2" s="1"/>
  <c r="O921" i="2" a="1"/>
  <c r="O921" i="2" s="1"/>
  <c r="O922" i="2" a="1"/>
  <c r="O922" i="2" s="1"/>
  <c r="O499" i="2" a="1"/>
  <c r="O499" i="2" s="1"/>
  <c r="O500" i="2" a="1"/>
  <c r="O500" i="2" s="1"/>
  <c r="O923" i="2" a="1"/>
  <c r="O923" i="2" s="1"/>
  <c r="O924" i="2" a="1"/>
  <c r="O924" i="2" s="1"/>
  <c r="O501" i="2" a="1"/>
  <c r="O501" i="2" s="1"/>
  <c r="O925" i="2" a="1"/>
  <c r="O925" i="2" s="1"/>
  <c r="O502" i="2" a="1"/>
  <c r="O502" i="2" s="1"/>
  <c r="O235" i="2" a="1"/>
  <c r="O235" i="2" s="1"/>
  <c r="O503" i="2" a="1"/>
  <c r="O503" i="2" s="1"/>
  <c r="O504" i="2" a="1"/>
  <c r="O504" i="2" s="1"/>
  <c r="O236" i="2" a="1"/>
  <c r="O236" i="2" s="1"/>
  <c r="O505" i="2" a="1"/>
  <c r="O505" i="2" s="1"/>
  <c r="O506" i="2" a="1"/>
  <c r="O506" i="2" s="1"/>
  <c r="O507" i="2" a="1"/>
  <c r="O507" i="2" s="1"/>
  <c r="O508" i="2" a="1"/>
  <c r="O508" i="2" s="1"/>
  <c r="O926" i="2" a="1"/>
  <c r="O926" i="2" s="1"/>
  <c r="O509" i="2" a="1"/>
  <c r="O509" i="2" s="1"/>
  <c r="O927" i="2" a="1"/>
  <c r="O927" i="2" s="1"/>
  <c r="O510" i="2" a="1"/>
  <c r="O510" i="2" s="1"/>
  <c r="O511" i="2" a="1"/>
  <c r="O511" i="2" s="1"/>
  <c r="O512" i="2" a="1"/>
  <c r="O512" i="2" s="1"/>
  <c r="O513" i="2" a="1"/>
  <c r="O513" i="2" s="1"/>
  <c r="O514" i="2" a="1"/>
  <c r="O514" i="2" s="1"/>
  <c r="O321" i="2" a="1"/>
  <c r="O321" i="2" s="1"/>
  <c r="O515" i="2" a="1"/>
  <c r="O515" i="2" s="1"/>
  <c r="O516" i="2" a="1"/>
  <c r="O516" i="2" s="1"/>
  <c r="O517" i="2" a="1"/>
  <c r="O517" i="2" s="1"/>
  <c r="O928" i="2" a="1"/>
  <c r="O928" i="2" s="1"/>
  <c r="O322" i="2" a="1"/>
  <c r="O322" i="2" s="1"/>
  <c r="O518" i="2" a="1"/>
  <c r="O518" i="2" s="1"/>
  <c r="O519" i="2" a="1"/>
  <c r="O519" i="2" s="1"/>
  <c r="O520" i="2" a="1"/>
  <c r="O520" i="2" s="1"/>
  <c r="O521" i="2" a="1"/>
  <c r="O521" i="2" s="1"/>
  <c r="O522" i="2" a="1"/>
  <c r="O522" i="2" s="1"/>
  <c r="O523" i="2" a="1"/>
  <c r="O523" i="2" s="1"/>
  <c r="O929" i="2" a="1"/>
  <c r="O929" i="2" s="1"/>
  <c r="O524" i="2" a="1"/>
  <c r="O524" i="2" s="1"/>
  <c r="O525" i="2" a="1"/>
  <c r="O525" i="2" s="1"/>
  <c r="O526" i="2" a="1"/>
  <c r="O526" i="2" s="1"/>
  <c r="O527" i="2" a="1"/>
  <c r="O527" i="2" s="1"/>
  <c r="O237" i="2" a="1"/>
  <c r="O237" i="2" s="1"/>
  <c r="O528" i="2" a="1"/>
  <c r="O528" i="2" s="1"/>
  <c r="O238" i="2" a="1"/>
  <c r="O238" i="2" s="1"/>
  <c r="O239" i="2" a="1"/>
  <c r="O239" i="2" s="1"/>
  <c r="O529" i="2" a="1"/>
  <c r="O529" i="2" s="1"/>
  <c r="O530" i="2" a="1"/>
  <c r="O530" i="2" s="1"/>
  <c r="O531" i="2" a="1"/>
  <c r="O531" i="2" s="1"/>
  <c r="O532" i="2" a="1"/>
  <c r="O532" i="2" s="1"/>
  <c r="O533" i="2" a="1"/>
  <c r="O533" i="2" s="1"/>
  <c r="O534" i="2" a="1"/>
  <c r="O534" i="2" s="1"/>
  <c r="O535" i="2" a="1"/>
  <c r="O535" i="2" s="1"/>
  <c r="O240" i="2" a="1"/>
  <c r="O240" i="2" s="1"/>
  <c r="O536" i="2" a="1"/>
  <c r="O536" i="2" s="1"/>
  <c r="O930" i="2" a="1"/>
  <c r="O930" i="2" s="1"/>
  <c r="O537" i="2" a="1"/>
  <c r="O537" i="2" s="1"/>
  <c r="O538" i="2" a="1"/>
  <c r="O538" i="2" s="1"/>
  <c r="O323" i="2" a="1"/>
  <c r="O323" i="2" s="1"/>
  <c r="O539" i="2" a="1"/>
  <c r="O539" i="2" s="1"/>
  <c r="O540" i="2" a="1"/>
  <c r="O540" i="2" s="1"/>
  <c r="O541" i="2" a="1"/>
  <c r="O541" i="2" s="1"/>
  <c r="O542" i="2" a="1"/>
  <c r="O542" i="2" s="1"/>
  <c r="O931" i="2" a="1"/>
  <c r="O931" i="2" s="1"/>
  <c r="O543" i="2" a="1"/>
  <c r="O543" i="2" s="1"/>
  <c r="O544" i="2" a="1"/>
  <c r="O544" i="2" s="1"/>
  <c r="O324" i="2" a="1"/>
  <c r="O324" i="2" s="1"/>
  <c r="O545" i="2" a="1"/>
  <c r="O545" i="2" s="1"/>
  <c r="O325" i="2" a="1"/>
  <c r="O325" i="2" s="1"/>
  <c r="O932" i="2" a="1"/>
  <c r="O932" i="2" s="1"/>
  <c r="O546" i="2" a="1"/>
  <c r="O546" i="2" s="1"/>
  <c r="O547" i="2" a="1"/>
  <c r="O547" i="2" s="1"/>
  <c r="O548" i="2" a="1"/>
  <c r="O548" i="2" s="1"/>
  <c r="O933" i="2" a="1"/>
  <c r="O933" i="2" s="1"/>
  <c r="O549" i="2" a="1"/>
  <c r="O549" i="2" s="1"/>
  <c r="O934" i="2" a="1"/>
  <c r="O934" i="2" s="1"/>
  <c r="O241" i="2" a="1"/>
  <c r="O241" i="2" s="1"/>
  <c r="O935" i="2" a="1"/>
  <c r="O935" i="2" s="1"/>
  <c r="O550" i="2" a="1"/>
  <c r="O550" i="2" s="1"/>
  <c r="O326" i="2" a="1"/>
  <c r="O326" i="2" s="1"/>
  <c r="O551" i="2" a="1"/>
  <c r="O551" i="2" s="1"/>
  <c r="O242" i="2" a="1"/>
  <c r="O242" i="2" s="1"/>
  <c r="O936" i="2" a="1"/>
  <c r="O936" i="2" s="1"/>
  <c r="O552" i="2" a="1"/>
  <c r="O552" i="2" s="1"/>
  <c r="O553" i="2" a="1"/>
  <c r="O553" i="2" s="1"/>
  <c r="O554" i="2" a="1"/>
  <c r="O554" i="2" s="1"/>
  <c r="O555" i="2" a="1"/>
  <c r="O555" i="2" s="1"/>
  <c r="O556" i="2" a="1"/>
  <c r="O556" i="2" s="1"/>
  <c r="O557" i="2" a="1"/>
  <c r="O557" i="2" s="1"/>
  <c r="O558" i="2" a="1"/>
  <c r="O558" i="2" s="1"/>
  <c r="O559" i="2" a="1"/>
  <c r="O559" i="2" s="1"/>
  <c r="O560" i="2" a="1"/>
  <c r="O560" i="2" s="1"/>
  <c r="O937" i="2" a="1"/>
  <c r="O937" i="2" s="1"/>
  <c r="O243" i="2" a="1"/>
  <c r="O243" i="2" s="1"/>
  <c r="O938" i="2" a="1"/>
  <c r="O938" i="2" s="1"/>
  <c r="O939" i="2" a="1"/>
  <c r="O939" i="2" s="1"/>
  <c r="O561" i="2" a="1"/>
  <c r="O561" i="2" s="1"/>
  <c r="O940" i="2" a="1"/>
  <c r="O940" i="2" s="1"/>
  <c r="O562" i="2" a="1"/>
  <c r="O562" i="2" s="1"/>
  <c r="O244" i="2" a="1"/>
  <c r="O244" i="2" s="1"/>
  <c r="O563" i="2" a="1"/>
  <c r="O563" i="2" s="1"/>
  <c r="O941" i="2" a="1"/>
  <c r="O941" i="2" s="1"/>
  <c r="O564" i="2" a="1"/>
  <c r="O564" i="2" s="1"/>
  <c r="O565" i="2" a="1"/>
  <c r="O565" i="2" s="1"/>
  <c r="O566" i="2" a="1"/>
  <c r="O566" i="2" s="1"/>
  <c r="O567" i="2" a="1"/>
  <c r="O567" i="2" s="1"/>
  <c r="O568" i="2" a="1"/>
  <c r="O568" i="2" s="1"/>
  <c r="O569" i="2" a="1"/>
  <c r="O569" i="2" s="1"/>
  <c r="O570" i="2" a="1"/>
  <c r="O570" i="2" s="1"/>
  <c r="O942" i="2" a="1"/>
  <c r="O942" i="2" s="1"/>
  <c r="O571" i="2" a="1"/>
  <c r="O571" i="2" s="1"/>
  <c r="O572" i="2" a="1"/>
  <c r="O572" i="2" s="1"/>
  <c r="O573" i="2" a="1"/>
  <c r="O573" i="2" s="1"/>
  <c r="O943" i="2" a="1"/>
  <c r="O943" i="2" s="1"/>
  <c r="O327" i="2" a="1"/>
  <c r="O327" i="2" s="1"/>
  <c r="O574" i="2" a="1"/>
  <c r="O574" i="2" s="1"/>
  <c r="O245" i="2" a="1"/>
  <c r="O245" i="2" s="1"/>
  <c r="O328" i="2" a="1"/>
  <c r="O328" i="2" s="1"/>
  <c r="O575" i="2" a="1"/>
  <c r="O575" i="2" s="1"/>
  <c r="O576" i="2" a="1"/>
  <c r="O576" i="2" s="1"/>
  <c r="O944" i="2" a="1"/>
  <c r="O944" i="2" s="1"/>
  <c r="O577" i="2" a="1"/>
  <c r="O577" i="2" s="1"/>
  <c r="O578" i="2" a="1"/>
  <c r="O578" i="2" s="1"/>
  <c r="O579" i="2" a="1"/>
  <c r="O579" i="2" s="1"/>
  <c r="O580" i="2" a="1"/>
  <c r="O580" i="2" s="1"/>
  <c r="O581" i="2" a="1"/>
  <c r="O581" i="2" s="1"/>
  <c r="O582" i="2" a="1"/>
  <c r="O582" i="2" s="1"/>
  <c r="O583" i="2" a="1"/>
  <c r="O583" i="2" s="1"/>
  <c r="O584" i="2" a="1"/>
  <c r="O584" i="2" s="1"/>
  <c r="O585" i="2" a="1"/>
  <c r="O585" i="2" s="1"/>
  <c r="O586" i="2" a="1"/>
  <c r="O586" i="2" s="1"/>
  <c r="O587" i="2" a="1"/>
  <c r="O587" i="2" s="1"/>
  <c r="O588" i="2" a="1"/>
  <c r="O588" i="2" s="1"/>
  <c r="O589" i="2" a="1"/>
  <c r="O589" i="2" s="1"/>
  <c r="O246" i="2" a="1"/>
  <c r="O246" i="2" s="1"/>
  <c r="O590" i="2" a="1"/>
  <c r="O590" i="2" s="1"/>
  <c r="O591" i="2" a="1"/>
  <c r="O591" i="2" s="1"/>
  <c r="O592" i="2" a="1"/>
  <c r="O592" i="2" s="1"/>
  <c r="O593" i="2" a="1"/>
  <c r="O593" i="2" s="1"/>
  <c r="O594" i="2" a="1"/>
  <c r="O594" i="2" s="1"/>
  <c r="O595" i="2" a="1"/>
  <c r="O595" i="2" s="1"/>
  <c r="O596" i="2" a="1"/>
  <c r="O596" i="2" s="1"/>
  <c r="O597" i="2" a="1"/>
  <c r="O597" i="2" s="1"/>
  <c r="O945" i="2" a="1"/>
  <c r="O945" i="2" s="1"/>
  <c r="O598" i="2" a="1"/>
  <c r="O598" i="2" s="1"/>
  <c r="O946" i="2" a="1"/>
  <c r="O946" i="2" s="1"/>
  <c r="O329" i="2" a="1"/>
  <c r="O329" i="2" s="1"/>
  <c r="O599" i="2" a="1"/>
  <c r="O599" i="2" s="1"/>
  <c r="O600" i="2" a="1"/>
  <c r="O600" i="2" s="1"/>
  <c r="O601" i="2" a="1"/>
  <c r="O601" i="2" s="1"/>
  <c r="O602" i="2" a="1"/>
  <c r="O602" i="2" s="1"/>
  <c r="O603" i="2" a="1"/>
  <c r="O603" i="2" s="1"/>
  <c r="O604" i="2" a="1"/>
  <c r="O604" i="2" s="1"/>
  <c r="O605" i="2" a="1"/>
  <c r="O605" i="2" s="1"/>
  <c r="O606" i="2" a="1"/>
  <c r="O606" i="2" s="1"/>
  <c r="O247" i="2" a="1"/>
  <c r="O247" i="2" s="1"/>
  <c r="O947" i="2" a="1"/>
  <c r="O947" i="2" s="1"/>
  <c r="O607" i="2" a="1"/>
  <c r="O607" i="2" s="1"/>
  <c r="O608" i="2" a="1"/>
  <c r="O608" i="2" s="1"/>
  <c r="O948" i="2" a="1"/>
  <c r="O948" i="2" s="1"/>
  <c r="O609" i="2" a="1"/>
  <c r="O609" i="2" s="1"/>
  <c r="O610" i="2" a="1"/>
  <c r="O610" i="2" s="1"/>
  <c r="O949" i="2" a="1"/>
  <c r="O949" i="2" s="1"/>
  <c r="O248" i="2" a="1"/>
  <c r="O248" i="2" s="1"/>
  <c r="O950" i="2" a="1"/>
  <c r="O950" i="2" s="1"/>
  <c r="O611" i="2" a="1"/>
  <c r="O611" i="2" s="1"/>
  <c r="O612" i="2" a="1"/>
  <c r="O612" i="2" s="1"/>
  <c r="O613" i="2" a="1"/>
  <c r="O613" i="2" s="1"/>
  <c r="O249" i="2" a="1"/>
  <c r="O249" i="2" s="1"/>
  <c r="O614" i="2" a="1"/>
  <c r="O614" i="2" s="1"/>
  <c r="O250" i="2" a="1"/>
  <c r="O250" i="2" s="1"/>
  <c r="O330" i="2" a="1"/>
  <c r="O330" i="2" s="1"/>
  <c r="O615" i="2" a="1"/>
  <c r="O615" i="2" s="1"/>
  <c r="O616" i="2" a="1"/>
  <c r="O616" i="2" s="1"/>
  <c r="O617" i="2" a="1"/>
  <c r="O617" i="2" s="1"/>
  <c r="O951" i="2" a="1"/>
  <c r="O951" i="2" s="1"/>
  <c r="O952" i="2" a="1"/>
  <c r="O952" i="2" s="1"/>
  <c r="O618" i="2" a="1"/>
  <c r="O618" i="2" s="1"/>
  <c r="O251" i="2" a="1"/>
  <c r="O251" i="2" s="1"/>
  <c r="O252" i="2" a="1"/>
  <c r="O252" i="2" s="1"/>
  <c r="O953" i="2" a="1"/>
  <c r="O953" i="2" s="1"/>
  <c r="O619" i="2" a="1"/>
  <c r="O619" i="2" s="1"/>
  <c r="O253" i="2" a="1"/>
  <c r="O253" i="2" s="1"/>
  <c r="O331" i="2" a="1"/>
  <c r="O331" i="2" s="1"/>
  <c r="O620" i="2" a="1"/>
  <c r="O620" i="2" s="1"/>
  <c r="O621" i="2" a="1"/>
  <c r="O621" i="2" s="1"/>
  <c r="O622" i="2" a="1"/>
  <c r="O622" i="2" s="1"/>
  <c r="O623" i="2" a="1"/>
  <c r="O623" i="2" s="1"/>
  <c r="O624" i="2" a="1"/>
  <c r="O624" i="2" s="1"/>
  <c r="O625" i="2" a="1"/>
  <c r="O625" i="2" s="1"/>
  <c r="O626" i="2" a="1"/>
  <c r="O626" i="2" s="1"/>
  <c r="O627" i="2" a="1"/>
  <c r="O627" i="2" s="1"/>
  <c r="O628" i="2" a="1"/>
  <c r="O628" i="2" s="1"/>
  <c r="O629" i="2" a="1"/>
  <c r="O629" i="2" s="1"/>
  <c r="O630" i="2" a="1"/>
  <c r="O630" i="2" s="1"/>
  <c r="O631" i="2" a="1"/>
  <c r="O631" i="2" s="1"/>
  <c r="O632" i="2" a="1"/>
  <c r="O632" i="2" s="1"/>
  <c r="O954" i="2" a="1"/>
  <c r="O954" i="2" s="1"/>
  <c r="O955" i="2" a="1"/>
  <c r="O955" i="2" s="1"/>
  <c r="O633" i="2" a="1"/>
  <c r="O633" i="2" s="1"/>
  <c r="O634" i="2" a="1"/>
  <c r="O634" i="2" s="1"/>
  <c r="O635" i="2" a="1"/>
  <c r="O635" i="2" s="1"/>
  <c r="O956" i="2" a="1"/>
  <c r="O956" i="2" s="1"/>
  <c r="O636" i="2" a="1"/>
  <c r="O636" i="2" s="1"/>
  <c r="O957" i="2" a="1"/>
  <c r="O957" i="2" s="1"/>
  <c r="O254" i="2" a="1"/>
  <c r="O254" i="2" s="1"/>
  <c r="O332" i="2" a="1"/>
  <c r="O332" i="2" s="1"/>
  <c r="O255" i="2" a="1"/>
  <c r="O255" i="2" s="1"/>
  <c r="O637" i="2" a="1"/>
  <c r="O637" i="2" s="1"/>
  <c r="O638" i="2" a="1"/>
  <c r="O638" i="2" s="1"/>
  <c r="O639" i="2" a="1"/>
  <c r="O639" i="2" s="1"/>
  <c r="O640" i="2" a="1"/>
  <c r="O640" i="2" s="1"/>
  <c r="O641" i="2" a="1"/>
  <c r="O641" i="2" s="1"/>
  <c r="O642" i="2" a="1"/>
  <c r="O642" i="2" s="1"/>
  <c r="O333" i="2" a="1"/>
  <c r="O333" i="2" s="1"/>
  <c r="O334" i="2" a="1"/>
  <c r="O334" i="2" s="1"/>
  <c r="O256" i="2" a="1"/>
  <c r="O256" i="2" s="1"/>
  <c r="O643" i="2" a="1"/>
  <c r="O643" i="2" s="1"/>
  <c r="O644" i="2" a="1"/>
  <c r="O644" i="2" s="1"/>
  <c r="O645" i="2" a="1"/>
  <c r="O645" i="2" s="1"/>
  <c r="O646" i="2" a="1"/>
  <c r="O646" i="2" s="1"/>
  <c r="O647" i="2" a="1"/>
  <c r="O647" i="2" s="1"/>
  <c r="O648" i="2" a="1"/>
  <c r="O648" i="2" s="1"/>
  <c r="O257" i="2" a="1"/>
  <c r="O257" i="2" s="1"/>
  <c r="O958" i="2" a="1"/>
  <c r="O958" i="2" s="1"/>
  <c r="O649" i="2" a="1"/>
  <c r="O649" i="2" s="1"/>
  <c r="O650" i="2" a="1"/>
  <c r="O650" i="2" s="1"/>
  <c r="O651" i="2" a="1"/>
  <c r="O651" i="2" s="1"/>
  <c r="O652" i="2" a="1"/>
  <c r="O652" i="2" s="1"/>
  <c r="O335" i="2" a="1"/>
  <c r="O335" i="2" s="1"/>
  <c r="O653" i="2" a="1"/>
  <c r="O653" i="2" s="1"/>
  <c r="O258" i="2" a="1"/>
  <c r="O258" i="2" s="1"/>
  <c r="O654" i="2" a="1"/>
  <c r="O654" i="2" s="1"/>
  <c r="O655" i="2" a="1"/>
  <c r="O655" i="2" s="1"/>
  <c r="O656" i="2" a="1"/>
  <c r="O656" i="2" s="1"/>
  <c r="O657" i="2" a="1"/>
  <c r="O657" i="2" s="1"/>
  <c r="O658" i="2" a="1"/>
  <c r="O658" i="2" s="1"/>
  <c r="O659" i="2" a="1"/>
  <c r="O659" i="2" s="1"/>
  <c r="O259" i="2" a="1"/>
  <c r="O259" i="2" s="1"/>
  <c r="O959" i="2" a="1"/>
  <c r="O959" i="2" s="1"/>
  <c r="O660" i="2" a="1"/>
  <c r="O660" i="2" s="1"/>
  <c r="O260" i="2" a="1"/>
  <c r="O260" i="2" s="1"/>
  <c r="O661" i="2" a="1"/>
  <c r="O661" i="2" s="1"/>
  <c r="O662" i="2" a="1"/>
  <c r="O662" i="2" s="1"/>
  <c r="O663" i="2" a="1"/>
  <c r="O663" i="2" s="1"/>
  <c r="O664" i="2" a="1"/>
  <c r="O664" i="2" s="1"/>
  <c r="O665" i="2" a="1"/>
  <c r="O665" i="2" s="1"/>
  <c r="O666" i="2" a="1"/>
  <c r="O666" i="2" s="1"/>
  <c r="O667" i="2" a="1"/>
  <c r="O667" i="2" s="1"/>
  <c r="O336" i="2" a="1"/>
  <c r="O336" i="2" s="1"/>
  <c r="O960" i="2" a="1"/>
  <c r="O960" i="2" s="1"/>
  <c r="O668" i="2" a="1"/>
  <c r="O668" i="2" s="1"/>
  <c r="O961" i="2" a="1"/>
  <c r="O961" i="2" s="1"/>
  <c r="O669" i="2" a="1"/>
  <c r="O669" i="2" s="1"/>
  <c r="O670" i="2" a="1"/>
  <c r="O670" i="2" s="1"/>
  <c r="O962" i="2" a="1"/>
  <c r="O962" i="2" s="1"/>
  <c r="O671" i="2" a="1"/>
  <c r="O671" i="2" s="1"/>
  <c r="O672" i="2" a="1"/>
  <c r="O672" i="2" s="1"/>
  <c r="O673" i="2" a="1"/>
  <c r="O673" i="2" s="1"/>
  <c r="O963" i="2" a="1"/>
  <c r="O963" i="2" s="1"/>
  <c r="O964" i="2" a="1"/>
  <c r="O964" i="2" s="1"/>
  <c r="O674" i="2" a="1"/>
  <c r="O674" i="2" s="1"/>
  <c r="O965" i="2" a="1"/>
  <c r="O965" i="2" s="1"/>
  <c r="O675" i="2" a="1"/>
  <c r="O675" i="2" s="1"/>
  <c r="O676" i="2" a="1"/>
  <c r="O676" i="2" s="1"/>
  <c r="O261" i="2" a="1"/>
  <c r="O261" i="2" s="1"/>
  <c r="O677" i="2" a="1"/>
  <c r="O677" i="2" s="1"/>
  <c r="O678" i="2" a="1"/>
  <c r="O678" i="2" s="1"/>
  <c r="O679" i="2" a="1"/>
  <c r="O679" i="2" s="1"/>
  <c r="O262" i="2" a="1"/>
  <c r="O262" i="2" s="1"/>
  <c r="O680" i="2" a="1"/>
  <c r="O680" i="2" s="1"/>
  <c r="O966" i="2" a="1"/>
  <c r="O966" i="2" s="1"/>
  <c r="O681" i="2" a="1"/>
  <c r="O681" i="2" s="1"/>
  <c r="O263" i="2" a="1"/>
  <c r="O263" i="2" s="1"/>
  <c r="O264" i="2" a="1"/>
  <c r="O264" i="2" s="1"/>
  <c r="O682" i="2" a="1"/>
  <c r="O682" i="2" s="1"/>
  <c r="O683" i="2" a="1"/>
  <c r="O683" i="2" s="1"/>
  <c r="O684" i="2" a="1"/>
  <c r="O684" i="2" s="1"/>
  <c r="O685" i="2" a="1"/>
  <c r="O685" i="2" s="1"/>
  <c r="O265" i="2" a="1"/>
  <c r="O265" i="2" s="1"/>
  <c r="O686" i="2" a="1"/>
  <c r="O686" i="2" s="1"/>
  <c r="O687" i="2" a="1"/>
  <c r="O687" i="2" s="1"/>
  <c r="O688" i="2" a="1"/>
  <c r="O688" i="2" s="1"/>
  <c r="O689" i="2" a="1"/>
  <c r="O689" i="2" s="1"/>
  <c r="O690" i="2" a="1"/>
  <c r="O690" i="2" s="1"/>
  <c r="O691" i="2" a="1"/>
  <c r="O691" i="2" s="1"/>
  <c r="O692" i="2" a="1"/>
  <c r="O692" i="2" s="1"/>
  <c r="O266" i="2" a="1"/>
  <c r="O266" i="2" s="1"/>
  <c r="O693" i="2" a="1"/>
  <c r="O693" i="2" s="1"/>
  <c r="O267" i="2" a="1"/>
  <c r="O267" i="2" s="1"/>
  <c r="O694" i="2" a="1"/>
  <c r="O694" i="2" s="1"/>
  <c r="O695" i="2" a="1"/>
  <c r="O695" i="2" s="1"/>
  <c r="O696" i="2" a="1"/>
  <c r="O696" i="2" s="1"/>
  <c r="O697" i="2" a="1"/>
  <c r="O697" i="2" s="1"/>
  <c r="O698" i="2" a="1"/>
  <c r="O698" i="2" s="1"/>
  <c r="O699" i="2" a="1"/>
  <c r="O699" i="2" s="1"/>
  <c r="O700" i="2" a="1"/>
  <c r="O700" i="2" s="1"/>
  <c r="O701" i="2" a="1"/>
  <c r="O701" i="2" s="1"/>
  <c r="O702" i="2" a="1"/>
  <c r="O702" i="2" s="1"/>
  <c r="O703" i="2" a="1"/>
  <c r="O703" i="2" s="1"/>
  <c r="O704" i="2" a="1"/>
  <c r="O704" i="2" s="1"/>
  <c r="O967" i="2" a="1"/>
  <c r="O967" i="2" s="1"/>
  <c r="O705" i="2" a="1"/>
  <c r="O705" i="2" s="1"/>
  <c r="O268" i="2" a="1"/>
  <c r="O268" i="2" s="1"/>
  <c r="O706" i="2" a="1"/>
  <c r="O706" i="2" s="1"/>
  <c r="O968" i="2" a="1"/>
  <c r="O968" i="2" s="1"/>
  <c r="O707" i="2" a="1"/>
  <c r="O707" i="2" s="1"/>
  <c r="O708" i="2" a="1"/>
  <c r="O708" i="2" s="1"/>
  <c r="O969" i="2" a="1"/>
  <c r="O969" i="2" s="1"/>
  <c r="O709" i="2" a="1"/>
  <c r="O709" i="2" s="1"/>
  <c r="O337" i="2" a="1"/>
  <c r="O337" i="2" s="1"/>
  <c r="O710" i="2" a="1"/>
  <c r="O710" i="2" s="1"/>
  <c r="O711" i="2" a="1"/>
  <c r="O711" i="2" s="1"/>
  <c r="O712" i="2" a="1"/>
  <c r="O712" i="2" s="1"/>
  <c r="O713" i="2" a="1"/>
  <c r="O713" i="2" s="1"/>
  <c r="O714" i="2" a="1"/>
  <c r="O714" i="2" s="1"/>
  <c r="O715" i="2" a="1"/>
  <c r="O715" i="2" s="1"/>
  <c r="O716" i="2" a="1"/>
  <c r="O716" i="2" s="1"/>
  <c r="O717" i="2" a="1"/>
  <c r="O717" i="2" s="1"/>
  <c r="O970" i="2" a="1"/>
  <c r="O970" i="2" s="1"/>
  <c r="O971" i="2" a="1"/>
  <c r="O971" i="2" s="1"/>
  <c r="O718" i="2" a="1"/>
  <c r="O718" i="2" s="1"/>
  <c r="O338" i="2" a="1"/>
  <c r="O338" i="2" s="1"/>
  <c r="O719" i="2" a="1"/>
  <c r="O719" i="2" s="1"/>
  <c r="O972" i="2" a="1"/>
  <c r="O972" i="2" s="1"/>
  <c r="O720" i="2" a="1"/>
  <c r="O720" i="2" s="1"/>
  <c r="O269" i="2" a="1"/>
  <c r="O269" i="2" s="1"/>
  <c r="O721" i="2" a="1"/>
  <c r="O721" i="2" s="1"/>
  <c r="O722" i="2" a="1"/>
  <c r="O722" i="2" s="1"/>
  <c r="O339" i="2" a="1"/>
  <c r="O339" i="2" s="1"/>
  <c r="O723" i="2" a="1"/>
  <c r="O723" i="2" s="1"/>
  <c r="O340" i="2" a="1"/>
  <c r="O340" i="2" s="1"/>
  <c r="O724" i="2" a="1"/>
  <c r="O724" i="2" s="1"/>
  <c r="O725" i="2" a="1"/>
  <c r="O725" i="2" s="1"/>
  <c r="O726" i="2" a="1"/>
  <c r="O726" i="2" s="1"/>
  <c r="O727" i="2" a="1"/>
  <c r="O727" i="2" s="1"/>
  <c r="O270" i="2" a="1"/>
  <c r="O270" i="2" s="1"/>
  <c r="O728" i="2" a="1"/>
  <c r="O728" i="2" s="1"/>
  <c r="O729" i="2" a="1"/>
  <c r="O729" i="2" s="1"/>
  <c r="O730" i="2" a="1"/>
  <c r="O730" i="2" s="1"/>
  <c r="O271" i="2" a="1"/>
  <c r="O271" i="2" s="1"/>
  <c r="O272" i="2" a="1"/>
  <c r="O272" i="2" s="1"/>
  <c r="O273" i="2" a="1"/>
  <c r="O273" i="2" s="1"/>
  <c r="O731" i="2" a="1"/>
  <c r="O731" i="2" s="1"/>
  <c r="O973" i="2" a="1"/>
  <c r="O973" i="2" s="1"/>
  <c r="O732" i="2" a="1"/>
  <c r="O732" i="2" s="1"/>
  <c r="O974" i="2" a="1"/>
  <c r="O974" i="2" s="1"/>
  <c r="O733" i="2" a="1"/>
  <c r="O733" i="2" s="1"/>
  <c r="O734" i="2" a="1"/>
  <c r="O734" i="2" s="1"/>
  <c r="O274" i="2" a="1"/>
  <c r="O274" i="2" s="1"/>
  <c r="O975" i="2" a="1"/>
  <c r="O975" i="2" s="1"/>
  <c r="O735" i="2" a="1"/>
  <c r="O735" i="2" s="1"/>
  <c r="O736" i="2" a="1"/>
  <c r="O736" i="2" s="1"/>
  <c r="O737" i="2" a="1"/>
  <c r="O737" i="2" s="1"/>
  <c r="O738" i="2" a="1"/>
  <c r="O738" i="2" s="1"/>
  <c r="O275" i="2" a="1"/>
  <c r="O275" i="2" s="1"/>
  <c r="O739" i="2" a="1"/>
  <c r="O739" i="2" s="1"/>
  <c r="O276" i="2" a="1"/>
  <c r="O276" i="2" s="1"/>
  <c r="O740" i="2" a="1"/>
  <c r="O740" i="2" s="1"/>
  <c r="O741" i="2" a="1"/>
  <c r="O741" i="2" s="1"/>
  <c r="O976" i="2" a="1"/>
  <c r="O976" i="2" s="1"/>
  <c r="O977" i="2" a="1"/>
  <c r="O977" i="2" s="1"/>
  <c r="O978" i="2" a="1"/>
  <c r="O978" i="2" s="1"/>
  <c r="O277" i="2" a="1"/>
  <c r="O277" i="2" s="1"/>
  <c r="O742" i="2" a="1"/>
  <c r="O742" i="2" s="1"/>
  <c r="O979" i="2" a="1"/>
  <c r="O979" i="2" s="1"/>
  <c r="O278" i="2" a="1"/>
  <c r="O278" i="2" s="1"/>
  <c r="O743" i="2" a="1"/>
  <c r="O743" i="2" s="1"/>
  <c r="O744" i="2" a="1"/>
  <c r="O744" i="2" s="1"/>
  <c r="O745" i="2" a="1"/>
  <c r="O745" i="2" s="1"/>
  <c r="O746" i="2" a="1"/>
  <c r="O746" i="2" s="1"/>
  <c r="O747" i="2" a="1"/>
  <c r="O747" i="2" s="1"/>
  <c r="O980" i="2" a="1"/>
  <c r="O980" i="2" s="1"/>
  <c r="O748" i="2" a="1"/>
  <c r="O748" i="2" s="1"/>
  <c r="O749" i="2" a="1"/>
  <c r="O749" i="2" s="1"/>
  <c r="O750" i="2" a="1"/>
  <c r="O750" i="2" s="1"/>
  <c r="O751" i="2" a="1"/>
  <c r="O751" i="2" s="1"/>
  <c r="O752" i="2" a="1"/>
  <c r="O752" i="2" s="1"/>
  <c r="O279" i="2" a="1"/>
  <c r="O279" i="2" s="1"/>
  <c r="O753" i="2" a="1"/>
  <c r="O753" i="2" s="1"/>
  <c r="O754" i="2" a="1"/>
  <c r="O754" i="2" s="1"/>
  <c r="O755" i="2" a="1"/>
  <c r="O755" i="2" s="1"/>
  <c r="O756" i="2" a="1"/>
  <c r="O756" i="2" s="1"/>
  <c r="O981" i="2" a="1"/>
  <c r="O981" i="2" s="1"/>
  <c r="O982" i="2" a="1"/>
  <c r="O982" i="2" s="1"/>
  <c r="O757" i="2" a="1"/>
  <c r="O757" i="2" s="1"/>
  <c r="O983" i="2" a="1"/>
  <c r="O983" i="2" s="1"/>
  <c r="O758" i="2" a="1"/>
  <c r="O758" i="2" s="1"/>
  <c r="O759" i="2" a="1"/>
  <c r="O759" i="2" s="1"/>
  <c r="O760" i="2" a="1"/>
  <c r="O760" i="2" s="1"/>
  <c r="O761" i="2" a="1"/>
  <c r="O761" i="2" s="1"/>
  <c r="O762" i="2" a="1"/>
  <c r="O762" i="2" s="1"/>
  <c r="O984" i="2" a="1"/>
  <c r="O984" i="2" s="1"/>
  <c r="O763" i="2" a="1"/>
  <c r="O763" i="2" s="1"/>
  <c r="O764" i="2" a="1"/>
  <c r="O764" i="2" s="1"/>
  <c r="O985" i="2" a="1"/>
  <c r="O985" i="2" s="1"/>
  <c r="O765" i="2" a="1"/>
  <c r="O765" i="2" s="1"/>
  <c r="O766" i="2" a="1"/>
  <c r="O766" i="2" s="1"/>
  <c r="O986" i="2" a="1"/>
  <c r="O986" i="2" s="1"/>
  <c r="O767" i="2" a="1"/>
  <c r="O767" i="2" s="1"/>
  <c r="O768" i="2" a="1"/>
  <c r="O768" i="2" s="1"/>
  <c r="O280" i="2" a="1"/>
  <c r="O280" i="2" s="1"/>
  <c r="O769" i="2" a="1"/>
  <c r="O769" i="2" s="1"/>
  <c r="O770" i="2" a="1"/>
  <c r="O770" i="2" s="1"/>
  <c r="O771" i="2" a="1"/>
  <c r="O771" i="2" s="1"/>
  <c r="O987" i="2" a="1"/>
  <c r="O987" i="2" s="1"/>
  <c r="O772" i="2" a="1"/>
  <c r="O772" i="2" s="1"/>
  <c r="O773" i="2" a="1"/>
  <c r="O773" i="2" s="1"/>
  <c r="O774" i="2" a="1"/>
  <c r="O774" i="2" s="1"/>
  <c r="O775" i="2" a="1"/>
  <c r="O775" i="2" s="1"/>
  <c r="O776" i="2" a="1"/>
  <c r="O776" i="2" s="1"/>
  <c r="O777" i="2" a="1"/>
  <c r="O777" i="2" s="1"/>
  <c r="O778" i="2" a="1"/>
  <c r="O778" i="2" s="1"/>
  <c r="O779" i="2" a="1"/>
  <c r="O779" i="2" s="1"/>
  <c r="O780" i="2" a="1"/>
  <c r="O780" i="2" s="1"/>
  <c r="O781" i="2" a="1"/>
  <c r="O781" i="2" s="1"/>
  <c r="O782" i="2" a="1"/>
  <c r="O782" i="2" s="1"/>
  <c r="O783" i="2" a="1"/>
  <c r="O783" i="2" s="1"/>
  <c r="O784" i="2" a="1"/>
  <c r="O784" i="2" s="1"/>
  <c r="O785" i="2" a="1"/>
  <c r="O785" i="2" s="1"/>
  <c r="O988" i="2" a="1"/>
  <c r="O988" i="2" s="1"/>
  <c r="O786" i="2" a="1"/>
  <c r="O786" i="2" s="1"/>
  <c r="O787" i="2" a="1"/>
  <c r="O787" i="2" s="1"/>
  <c r="O788" i="2" a="1"/>
  <c r="O788" i="2" s="1"/>
  <c r="O789" i="2" a="1"/>
  <c r="O789" i="2" s="1"/>
  <c r="O790" i="2" a="1"/>
  <c r="O790" i="2" s="1"/>
  <c r="O791" i="2" a="1"/>
  <c r="O791" i="2" s="1"/>
  <c r="O989" i="2" a="1"/>
  <c r="O989" i="2" s="1"/>
  <c r="O990" i="2" a="1"/>
  <c r="O990" i="2" s="1"/>
  <c r="O792" i="2" a="1"/>
  <c r="O792" i="2" s="1"/>
  <c r="O793" i="2" a="1"/>
  <c r="O793" i="2" s="1"/>
  <c r="O794" i="2" a="1"/>
  <c r="O794" i="2" s="1"/>
  <c r="O795" i="2" a="1"/>
  <c r="O795" i="2" s="1"/>
  <c r="O796" i="2" a="1"/>
  <c r="O796" i="2" s="1"/>
  <c r="O797" i="2" a="1"/>
  <c r="O797" i="2" s="1"/>
  <c r="O798" i="2" a="1"/>
  <c r="O798" i="2" s="1"/>
  <c r="O799" i="2" a="1"/>
  <c r="O799" i="2" s="1"/>
  <c r="O800" i="2" a="1"/>
  <c r="O800" i="2" s="1"/>
  <c r="O801" i="2" a="1"/>
  <c r="O801" i="2" s="1"/>
  <c r="O991" i="2" a="1"/>
  <c r="O991" i="2" s="1"/>
  <c r="O802" i="2" a="1"/>
  <c r="O802" i="2" s="1"/>
  <c r="O992" i="2" a="1"/>
  <c r="O992" i="2" s="1"/>
  <c r="O341" i="2" a="1"/>
  <c r="O341" i="2" s="1"/>
  <c r="O803" i="2" a="1"/>
  <c r="O803" i="2" s="1"/>
  <c r="O993" i="2" a="1"/>
  <c r="O993" i="2" s="1"/>
  <c r="O804" i="2" a="1"/>
  <c r="O804" i="2" s="1"/>
  <c r="O805" i="2" a="1"/>
  <c r="O805" i="2" s="1"/>
  <c r="O806" i="2" a="1"/>
  <c r="O806" i="2" s="1"/>
  <c r="O994" i="2" a="1"/>
  <c r="O994" i="2" s="1"/>
  <c r="O281" i="2" a="1"/>
  <c r="O281" i="2" s="1"/>
  <c r="O807" i="2" a="1"/>
  <c r="O807" i="2" s="1"/>
  <c r="O808" i="2" a="1"/>
  <c r="O808" i="2" s="1"/>
  <c r="O809" i="2" a="1"/>
  <c r="O809" i="2" s="1"/>
  <c r="O282" i="2" a="1"/>
  <c r="O282" i="2" s="1"/>
  <c r="O810" i="2" a="1"/>
  <c r="O810" i="2" s="1"/>
  <c r="O811" i="2" a="1"/>
  <c r="O811" i="2" s="1"/>
  <c r="O812" i="2" a="1"/>
  <c r="O812" i="2" s="1"/>
  <c r="O813" i="2" a="1"/>
  <c r="O813" i="2" s="1"/>
  <c r="O995" i="2" a="1"/>
  <c r="O995" i="2" s="1"/>
  <c r="O996" i="2" a="1"/>
  <c r="O996" i="2" s="1"/>
  <c r="O814" i="2" a="1"/>
  <c r="O814" i="2" s="1"/>
  <c r="O997" i="2" a="1"/>
  <c r="O997" i="2" s="1"/>
  <c r="O998" i="2" a="1"/>
  <c r="O998" i="2" s="1"/>
  <c r="O815" i="2" a="1"/>
  <c r="O815" i="2" s="1"/>
  <c r="O342" i="2" a="1"/>
  <c r="O342" i="2" s="1"/>
  <c r="O816" i="2" a="1"/>
  <c r="O816" i="2" s="1"/>
  <c r="O817" i="2" a="1"/>
  <c r="O817" i="2" s="1"/>
  <c r="O818" i="2" a="1"/>
  <c r="O818" i="2" s="1"/>
  <c r="O819" i="2" a="1"/>
  <c r="O819" i="2" s="1"/>
  <c r="O820" i="2" a="1"/>
  <c r="O820" i="2" s="1"/>
  <c r="O821" i="2" a="1"/>
  <c r="O821" i="2" s="1"/>
  <c r="O283" i="2" a="1"/>
  <c r="O283" i="2" s="1"/>
  <c r="O822" i="2" a="1"/>
  <c r="O822" i="2" s="1"/>
  <c r="O999" i="2" a="1"/>
  <c r="O999" i="2" s="1"/>
  <c r="O343" i="2" a="1"/>
  <c r="O343" i="2" s="1"/>
  <c r="O1000" i="2" a="1"/>
  <c r="O1000" i="2" s="1"/>
  <c r="O823" i="2" a="1"/>
  <c r="O823" i="2" s="1"/>
  <c r="O824" i="2" a="1"/>
  <c r="O824" i="2" s="1"/>
  <c r="O825" i="2" a="1"/>
  <c r="O825" i="2" s="1"/>
  <c r="O1001" i="2" a="1"/>
  <c r="O1001" i="2" s="1"/>
  <c r="O826" i="2" a="1"/>
  <c r="O826" i="2" s="1"/>
  <c r="AR44" i="5"/>
  <c r="AA30" i="5"/>
  <c r="N23" i="5"/>
  <c r="Z12" i="5"/>
  <c r="N21" i="5"/>
  <c r="AP39" i="5"/>
  <c r="AP25" i="5"/>
  <c r="N27" i="5"/>
  <c r="AP29" i="5"/>
  <c r="N29" i="5"/>
  <c r="AB20" i="5"/>
  <c r="AP21" i="5"/>
  <c r="T18" i="2" l="1" a="1"/>
  <c r="T18" i="2" s="1"/>
  <c r="N25" i="5"/>
  <c r="T15" i="2" a="1"/>
  <c r="T15" i="2" s="1"/>
  <c r="T13" i="2" a="1"/>
  <c r="T13" i="2" s="1"/>
  <c r="T9" i="2"/>
  <c r="T1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1D24CE-60CC-4A77-8FF8-5773EEAD36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6CAD5B7-07C4-4283-9E4B-8C94E8325A84}" name="WorksheetConnection_Excel Project Dataset.xlsx!Table1" type="102" refreshedVersion="8" minRefreshableVersion="5">
    <extLst>
      <ext xmlns:x15="http://schemas.microsoft.com/office/spreadsheetml/2010/11/main" uri="{DE250136-89BD-433C-8126-D09CA5730AF9}">
        <x15:connection id="Table1">
          <x15:rangePr sourceName="_xlcn.WorksheetConnection_ExcelProjectDataset.xlsxTable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4">
    <s v="ThisWorkbookDataModel"/>
    <s v="{[Table1].[Education].[All]}"/>
    <s v="{[Table1].[Purchased Bike].[All]}"/>
    <s v="{[Table1].[Purchased Bike].&amp;[Yes]}"/>
  </metadataStrings>
  <mdxMetadata count="3">
    <mdx n="0" f="s">
      <ms ns="1" c="0"/>
    </mdx>
    <mdx n="0" f="s">
      <ms ns="2" c="0"/>
    </mdx>
    <mdx n="0" f="s">
      <ms ns="3" c="0"/>
    </mdx>
  </mdx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<sst xmlns="http://schemas.openxmlformats.org/spreadsheetml/2006/main" count="16551" uniqueCount="95">
  <si>
    <t>ID</t>
  </si>
  <si>
    <t>Marital Status</t>
  </si>
  <si>
    <t>Gender</t>
  </si>
  <si>
    <t>Income</t>
  </si>
  <si>
    <t>Children</t>
  </si>
  <si>
    <t>Education</t>
  </si>
  <si>
    <t>Occupation</t>
  </si>
  <si>
    <t>Home Owner</t>
  </si>
  <si>
    <t>Cars</t>
  </si>
  <si>
    <t>Commute Distance</t>
  </si>
  <si>
    <t>Region</t>
  </si>
  <si>
    <t>Age</t>
  </si>
  <si>
    <t>Purchased Bike</t>
  </si>
  <si>
    <t>Bachelors</t>
  </si>
  <si>
    <t>Skilled Manual</t>
  </si>
  <si>
    <t>Yes</t>
  </si>
  <si>
    <t>0-1 Miles</t>
  </si>
  <si>
    <t>Europe</t>
  </si>
  <si>
    <t>No</t>
  </si>
  <si>
    <t>Partial College</t>
  </si>
  <si>
    <t>Clerical</t>
  </si>
  <si>
    <t>Professional</t>
  </si>
  <si>
    <t>2-5 Miles</t>
  </si>
  <si>
    <t>5-10 Miles</t>
  </si>
  <si>
    <t>Pacific</t>
  </si>
  <si>
    <t>Manual</t>
  </si>
  <si>
    <t>1-2 Miles</t>
  </si>
  <si>
    <t>High School</t>
  </si>
  <si>
    <t>Management</t>
  </si>
  <si>
    <t>Partial High School</t>
  </si>
  <si>
    <t>10+ Miles</t>
  </si>
  <si>
    <t>Graduate Degree</t>
  </si>
  <si>
    <t>North America</t>
  </si>
  <si>
    <t>F</t>
  </si>
  <si>
    <t>M</t>
  </si>
  <si>
    <t>S</t>
  </si>
  <si>
    <t>Married</t>
  </si>
  <si>
    <t>Single</t>
  </si>
  <si>
    <t>Male</t>
  </si>
  <si>
    <t>Female</t>
  </si>
  <si>
    <t>Age Brackets</t>
  </si>
  <si>
    <t>More than 10 miles</t>
  </si>
  <si>
    <t>Age group</t>
  </si>
  <si>
    <t>Income band</t>
  </si>
  <si>
    <t xml:space="preserve"> </t>
  </si>
  <si>
    <t>Total Customers</t>
  </si>
  <si>
    <t>Buyers</t>
  </si>
  <si>
    <t>Purchase Rate</t>
  </si>
  <si>
    <t>Avegrage Income Buyers</t>
  </si>
  <si>
    <t>Average Age Buyers</t>
  </si>
  <si>
    <t>Purchased flag</t>
  </si>
  <si>
    <t>Row Labels</t>
  </si>
  <si>
    <t>Grand Total</t>
  </si>
  <si>
    <t>Sum of ID</t>
  </si>
  <si>
    <t>Column Labels</t>
  </si>
  <si>
    <t>All</t>
  </si>
  <si>
    <t>Count of ID</t>
  </si>
  <si>
    <t>25-34</t>
  </si>
  <si>
    <t>35-44</t>
  </si>
  <si>
    <t>45-54</t>
  </si>
  <si>
    <t>55+</t>
  </si>
  <si>
    <t>&lt;40k</t>
  </si>
  <si>
    <t>120k+</t>
  </si>
  <si>
    <t>40–80k</t>
  </si>
  <si>
    <t>80–120k</t>
  </si>
  <si>
    <t>Maritial status</t>
  </si>
  <si>
    <t>Average of Income</t>
  </si>
  <si>
    <t>Average of Age</t>
  </si>
  <si>
    <t>….................................</t>
  </si>
  <si>
    <t>Sum of Purchased flag</t>
  </si>
  <si>
    <t>purchase rate by education</t>
  </si>
  <si>
    <t>Purchase rate by married status</t>
  </si>
  <si>
    <t>Home owner wt bike</t>
  </si>
  <si>
    <t>cars owned</t>
  </si>
  <si>
    <t>average car owned</t>
  </si>
  <si>
    <t>Average of Cars</t>
  </si>
  <si>
    <t>income vs prachse</t>
  </si>
  <si>
    <t>averge cars owned</t>
  </si>
  <si>
    <t>`</t>
  </si>
  <si>
    <t>commute distance buyers</t>
  </si>
  <si>
    <t>Count of Purchased Bike</t>
  </si>
  <si>
    <t>Most Common Commute Distance (Buyers)</t>
  </si>
  <si>
    <t>Commute</t>
  </si>
  <si>
    <t>Average of Commute</t>
  </si>
  <si>
    <t>average commute</t>
  </si>
  <si>
    <t>&lt; 5 miles</t>
  </si>
  <si>
    <t>&gt; 10 miles</t>
  </si>
  <si>
    <t>Commute distance vs purchase rate</t>
  </si>
  <si>
    <t>Commute distance vs region</t>
  </si>
  <si>
    <t>measure 1</t>
  </si>
  <si>
    <t xml:space="preserve">    </t>
  </si>
  <si>
    <t>Total buyers</t>
  </si>
  <si>
    <t>High bike purchase</t>
  </si>
  <si>
    <t>diff max -min</t>
  </si>
  <si>
    <t>Count of buyers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</si>
</sst>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2" formatCode="_ &quot;₹&quot;\ * #,##0_ ;_ &quot;₹&quot;\ * \-#,##0_ ;_ &quot;₹&quot;\ * &quot;-&quot;_ ;_ @_ "/>
    <numFmt numFmtId="44" formatCode="_ &quot;₹&quot;\ * #,##0.00_ ;_ &quot;₹&quot;\ * \-#,##0.00_ ;_ &quot;₹&quot;\ * &quot;-&quot;??_ ;_ @_ "/>
    <numFmt numFmtId="164" formatCode="&quot;$&quot;#,##0.00"/>
    <numFmt numFmtId="165" formatCode="_-[$$-409]* #,##0_ ;_-[$$-409]* \-#,##0\ ;_-[$$-409]* &quot;-&quot;???_ ;_-@_ "/>
    <numFmt numFmtId="166" formatCode="0.0%"/>
    <numFmt numFmtId="167" formatCode="_ [$₹-4009]\ * #,##0_ ;_ [$₹-4009]\ * \-#,##0_ ;_ [$₹-4009]\ * &quot;-&quot;??_ ;_ @_ "/>
    <numFmt numFmtId="168" formatCode="0.0"/>
    <numFmt numFmtId="169" formatCode="&quot;₹&quot;\ #,##0.00"/>
    <numFmt numFmtId="170" formatCode="_-[$$-409]* #,##0_ ;_-[$$-409]* \-#,##0\ ;_-[$$-409]* &quot;-&quot;??_ ;_-@_ "/>
    <numFmt numFmtId="171" formatCode="_-[$$-409]* #,##0.00_ ;_-[$$-409]* \-#,##0.00\ ;_-[$$-409]* &quot;-&quot;??_ ;_-@_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3DFE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27">
    <xf numFmtId="0" fontId="0" fillId="0" borderId="0" xfId="0"/>
    <xf numFmtId="164" fontId="0" fillId="0" borderId="0" xfId="0" applyNumberFormat="1"/>
    <xf numFmtId="0" fontId="18" fillId="0" borderId="0" xfId="0" applyFont="1"/>
    <xf numFmtId="165" fontId="0" fillId="0" borderId="0" xfId="42" applyNumberFormat="1" applyFont="1"/>
    <xf numFmtId="0" fontId="0" fillId="0" borderId="0" xfId="0" pivotButton="1"/>
    <xf numFmtId="0" fontId="0" fillId="0" borderId="0" xfId="0" applyAlignment="1">
      <alignment horizontal="left"/>
    </xf>
    <xf numFmtId="0" fontId="0" fillId="33" borderId="0" xfId="0" applyFill="1"/>
    <xf numFmtId="166" fontId="0" fillId="0" borderId="0" xfId="42" applyNumberFormat="1" applyFont="1"/>
    <xf numFmtId="1" fontId="0" fillId="0" borderId="0" xfId="0" applyNumberFormat="1"/>
    <xf numFmtId="167" fontId="0" fillId="0" borderId="0" xfId="0" applyNumberFormat="1"/>
    <xf numFmtId="10" fontId="0" fillId="0" borderId="0" xfId="0" applyNumberFormat="1"/>
    <xf numFmtId="42" fontId="0" fillId="0" borderId="0" xfId="0" applyNumberFormat="1"/>
    <xf numFmtId="0" fontId="19" fillId="0" borderId="0" xfId="0" applyFont="1" applyAlignment="1">
      <alignment horizontal="center" vertical="center"/>
    </xf>
    <xf numFmtId="166" fontId="19" fillId="0" borderId="0" xfId="42" applyNumberFormat="1" applyFont="1" applyAlignment="1">
      <alignment horizontal="center" vertical="center"/>
    </xf>
    <xf numFmtId="167" fontId="19" fillId="0" borderId="0" xfId="0" applyNumberFormat="1" applyFont="1" applyAlignment="1">
      <alignment horizontal="center" vertical="center"/>
    </xf>
    <xf numFmtId="1" fontId="19" fillId="0" borderId="0" xfId="0" applyNumberFormat="1" applyFont="1" applyAlignment="1">
      <alignment horizontal="center" vertical="center"/>
    </xf>
    <xf numFmtId="2" fontId="0" fillId="0" borderId="0" xfId="0" applyNumberFormat="1"/>
    <xf numFmtId="168" fontId="0" fillId="0" borderId="0" xfId="0" applyNumberFormat="1"/>
    <xf numFmtId="168" fontId="19" fillId="0" borderId="0" xfId="0" applyNumberFormat="1" applyFont="1" applyAlignment="1">
      <alignment horizontal="center" vertical="center"/>
    </xf>
    <xf numFmtId="169" fontId="0" fillId="0" borderId="0" xfId="0" applyNumberFormat="1"/>
    <xf numFmtId="0" fontId="16" fillId="0" borderId="0" xfId="0" applyFont="1" applyAlignment="1">
      <alignment horizontal="center" vertical="center"/>
    </xf>
    <xf numFmtId="0" fontId="16" fillId="0" borderId="0" xfId="0" applyFont="1"/>
    <xf numFmtId="10" fontId="19" fillId="0" borderId="0" xfId="0" applyNumberFormat="1" applyFont="1" applyAlignment="1">
      <alignment horizontal="center" vertical="center"/>
    </xf>
    <xf numFmtId="9" fontId="19" fillId="0" borderId="0" xfId="42" applyFont="1" applyAlignment="1">
      <alignment horizontal="center" vertical="center"/>
    </xf>
    <xf numFmtId="170" fontId="19" fillId="0" borderId="0" xfId="43" applyNumberFormat="1" applyFont="1" applyAlignment="1">
      <alignment horizontal="center" vertical="center"/>
    </xf>
    <xf numFmtId="170" fontId="19" fillId="0" borderId="0" xfId="0" applyNumberFormat="1" applyFont="1" applyAlignment="1">
      <alignment horizontal="center" vertical="center"/>
    </xf>
    <xf numFmtId="171"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6">
    <dxf>
      <numFmt numFmtId="0" formatCode="General"/>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numFmt numFmtId="1" formatCode="0"/>
    </dxf>
    <dxf>
      <numFmt numFmtId="169" formatCode="&quot;₹&quot;\ #,##0.00"/>
    </dxf>
    <dxf>
      <numFmt numFmtId="1" formatCode="0"/>
    </dxf>
    <dxf>
      <numFmt numFmtId="1" formatCode="0"/>
    </dxf>
    <dxf>
      <numFmt numFmtId="14" formatCode="0.00%"/>
    </dxf>
    <dxf>
      <numFmt numFmtId="1" formatCode="0"/>
    </dxf>
    <dxf>
      <numFmt numFmtId="1" formatCode="0"/>
    </dxf>
    <dxf>
      <numFmt numFmtId="171" formatCode="_-[$$-409]* #,##0.00_ ;_-[$$-409]* \-#,##0.00\ ;_-[$$-409]* &quot;-&quot;??_ ;_-@_ "/>
    </dxf>
    <dxf>
      <numFmt numFmtId="171" formatCode="_-[$$-409]* #,##0.00_ ;_-[$$-409]* \-#,##0.00\ ;_-[$$-409]* &quot;-&quot;??_ ;_-@_ "/>
    </dxf>
    <dxf>
      <numFmt numFmtId="168" formatCode="0.0"/>
    </dxf>
    <dxf>
      <numFmt numFmtId="0" formatCode="General"/>
    </dxf>
    <dxf>
      <numFmt numFmtId="1" formatCode="0"/>
    </dxf>
    <dxf>
      <numFmt numFmtId="1" formatCode="0"/>
    </dxf>
    <dxf>
      <numFmt numFmtId="32" formatCode="_ &quot;₹&quot;\ * #,##0_ ;_ &quot;₹&quot;\ * \-#,##0_ ;_ &quot;₹&quot;\ * &quot;-&quot;_ ;_ @_ "/>
    </dxf>
    <dxf>
      <numFmt numFmtId="1" formatCode="0"/>
    </dxf>
    <dxf>
      <numFmt numFmtId="169" formatCode="&quot;₹&quot;\ #,##0.00"/>
    </dxf>
    <dxf>
      <numFmt numFmtId="1" formatCode="0"/>
    </dxf>
    <dxf>
      <numFmt numFmtId="1" formatCode="0"/>
    </dxf>
    <dxf>
      <numFmt numFmtId="168" formatCode="0.0"/>
    </dxf>
    <dxf>
      <numFmt numFmtId="14" formatCode="0.00%"/>
    </dxf>
    <dxf>
      <numFmt numFmtId="1" formatCode="0"/>
    </dxf>
    <dxf>
      <numFmt numFmtId="1" formatCode="0"/>
    </dxf>
    <dxf>
      <numFmt numFmtId="32" formatCode="_ &quot;₹&quot;\ * #,##0_ ;_ &quot;₹&quot;\ * \-#,##0_ ;_ &quot;₹&quot;\ * &quot;-&quot;_ ;_ @_ "/>
    </dxf>
    <dxf>
      <numFmt numFmtId="1" formatCode="0"/>
    </dxf>
    <dxf>
      <numFmt numFmtId="1" formatCode="0"/>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65" formatCode="_-[$$-409]* #,##0_ ;_-[$$-409]* \-#,##0\ ;_-[$$-409]* &quot;-&quot;???_ ;_-@_ "/>
    </dxf>
    <dxf>
      <numFmt numFmtId="0" formatCode="General"/>
    </dxf>
    <dxf>
      <font>
        <b/>
        <i val="0"/>
        <sz val="11"/>
        <color theme="0"/>
        <name val="Calibri"/>
        <family val="2"/>
        <scheme val="minor"/>
      </font>
      <fill>
        <patternFill>
          <bgColor rgb="FFA31192"/>
        </patternFill>
      </fill>
      <border>
        <left style="thin">
          <color theme="4"/>
        </left>
        <right style="thin">
          <color theme="4"/>
        </right>
        <top style="thin">
          <color theme="4"/>
        </top>
        <bottom style="thin">
          <color theme="4"/>
        </bottom>
        <vertical/>
        <horizontal/>
      </border>
    </dxf>
    <dxf>
      <fill>
        <patternFill>
          <bgColor rgb="FFF2F0F5"/>
        </patternFill>
      </fill>
    </dxf>
    <dxf>
      <font>
        <b/>
        <i val="0"/>
        <sz val="12"/>
        <color theme="1"/>
        <name val="Calibri"/>
        <family val="2"/>
        <scheme val="minor"/>
      </font>
      <fill>
        <patternFill>
          <bgColor rgb="FFE3DFEF"/>
        </patternFill>
      </fill>
      <border diagonalUp="0" diagonalDown="0">
        <left/>
        <right/>
        <top/>
        <bottom/>
        <vertical/>
        <horizontal/>
      </border>
    </dxf>
  </dxfs>
  <tableStyles count="3" defaultTableStyle="TableStyleMedium2" defaultPivotStyle="PivotStyleLight16">
    <tableStyle name="Slicer Style 1" pivot="0" table="0" count="0" xr9:uid="{2C749BD5-BA16-43A7-9FD6-6F641819C075}"/>
    <tableStyle name="Slicer Style 2" pivot="0" table="0" count="2" xr9:uid="{3746E84C-FE8A-49AC-848C-838682E93801}">
      <tableStyleElement type="wholeTable" dxfId="35"/>
    </tableStyle>
    <tableStyle name="SlicerStyleLight1 2" pivot="0" table="0" count="10" xr9:uid="{3B27AD8B-150C-4651-A932-8269B6D54E10}">
      <tableStyleElement type="wholeTable" dxfId="34"/>
      <tableStyleElement type="headerRow" dxfId="33"/>
    </tableStyle>
  </tableStyles>
  <colors>
    <mruColors>
      <color rgb="FFF2F0F5"/>
      <color rgb="FFA31192"/>
      <color rgb="FFE3DFEF"/>
      <color rgb="FFFCF6FC"/>
      <color rgb="FF9A0A89"/>
      <color rgb="FFE3DEEF"/>
      <color rgb="FF490175"/>
    </mruColors>
  </colors>
  <extLst>
    <ext xmlns:x14="http://schemas.microsoft.com/office/spreadsheetml/2009/9/main" uri="{46F421CA-312F-682f-3DD2-61675219B42D}">
      <x14:dxfs count="9">
        <dxf>
          <font>
            <b/>
            <i val="0"/>
            <sz val="12"/>
            <color rgb="FF000000"/>
            <name val="Calibri"/>
            <family val="2"/>
            <scheme val="min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rgb="FF000000"/>
            <name val="Calibri"/>
            <family val="2"/>
            <scheme val="min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rgb="FF000000"/>
            <name val="Calibri"/>
            <family val="2"/>
            <scheme val="min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theme="0"/>
            <name val="Calibri"/>
            <family val="2"/>
            <scheme val="minor"/>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name val="Calibri"/>
            <family val="2"/>
            <scheme val="minor"/>
          </font>
          <fill>
            <patternFill patternType="solid">
              <fgColor theme="4" tint="0.59999389629810485"/>
              <bgColor rgb="FFA31192"/>
            </patternFill>
          </fill>
          <border>
            <left style="thin">
              <color rgb="FF999999"/>
            </left>
            <right style="thin">
              <color rgb="FF999999"/>
            </right>
            <top style="thin">
              <color rgb="FF999999"/>
            </top>
            <bottom style="thin">
              <color rgb="FF999999"/>
            </bottom>
            <vertical/>
            <horizontal/>
          </border>
        </dxf>
        <dxf>
          <font>
            <b/>
            <i val="0"/>
            <sz val="12"/>
            <color rgb="FF828282"/>
            <name val="Calibri"/>
            <family val="2"/>
            <scheme val="minor"/>
          </font>
          <fill>
            <patternFill patternType="solid">
              <fgColor rgb="FFFFFFFF"/>
              <bgColor theme="0"/>
            </patternFill>
          </fill>
          <border>
            <left style="thin">
              <color rgb="FFE0E0E0"/>
            </left>
            <right style="thin">
              <color rgb="FFE0E0E0"/>
            </right>
            <top style="thin">
              <color rgb="FFE0E0E0"/>
            </top>
            <bottom style="thin">
              <color rgb="FFE0E0E0"/>
            </bottom>
            <vertical/>
            <horizontal/>
          </border>
        </dxf>
        <dxf>
          <font>
            <b/>
            <i val="0"/>
            <sz val="12"/>
            <color rgb="FF000000"/>
            <name val="Calibri"/>
            <family val="2"/>
            <scheme val="minor"/>
          </font>
          <fill>
            <patternFill patternType="solid">
              <fgColor rgb="FFFFFFFF"/>
              <bgColor rgb="FFE3DFEF"/>
            </patternFill>
          </fill>
          <border>
            <left style="thin">
              <color rgb="FFCCCCCC"/>
            </left>
            <right style="thin">
              <color rgb="FFCCCCCC"/>
            </right>
            <top style="thin">
              <color rgb="FFCCCCCC"/>
            </top>
            <bottom style="thin">
              <color rgb="FFCCCCCC"/>
            </bottom>
            <vertical/>
            <horizontal/>
          </border>
        </dxf>
        <dxf>
          <fill>
            <patternFill>
              <bgColor rgb="FF7030A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2">
        <x14:slicerStyle name="Slicer Style 1"/>
        <x14:slicerStyle name="Slicer Style 2">
          <x14:slicerStyleElements>
            <x14:slicerStyleElement type="un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pivotCacheDefinition" Target="pivotCache/pivotCacheDefinition34.xml"/><Relationship Id="rId47" Type="http://schemas.microsoft.com/office/2007/relationships/slicerCache" Target="slicerCaches/slicerCache4.xml"/><Relationship Id="rId63" Type="http://schemas.openxmlformats.org/officeDocument/2006/relationships/customXml" Target="../customXml/item7.xml"/><Relationship Id="rId68" Type="http://schemas.openxmlformats.org/officeDocument/2006/relationships/customXml" Target="../customXml/item12.xml"/><Relationship Id="rId84" Type="http://schemas.openxmlformats.org/officeDocument/2006/relationships/customXml" Target="../customXml/item28.xml"/><Relationship Id="rId16" Type="http://schemas.openxmlformats.org/officeDocument/2006/relationships/pivotCacheDefinition" Target="pivotCache/pivotCacheDefinition8.xml"/><Relationship Id="rId11" Type="http://schemas.openxmlformats.org/officeDocument/2006/relationships/pivotCacheDefinition" Target="pivotCache/pivotCacheDefinition3.xml"/><Relationship Id="rId32" Type="http://schemas.openxmlformats.org/officeDocument/2006/relationships/pivotCacheDefinition" Target="pivotCache/pivotCacheDefinition24.xml"/><Relationship Id="rId37" Type="http://schemas.openxmlformats.org/officeDocument/2006/relationships/pivotCacheDefinition" Target="pivotCache/pivotCacheDefinition29.xml"/><Relationship Id="rId53" Type="http://schemas.openxmlformats.org/officeDocument/2006/relationships/sharedStrings" Target="sharedStrings.xml"/><Relationship Id="rId58" Type="http://schemas.openxmlformats.org/officeDocument/2006/relationships/customXml" Target="../customXml/item2.xml"/><Relationship Id="rId74" Type="http://schemas.openxmlformats.org/officeDocument/2006/relationships/customXml" Target="../customXml/item18.xml"/><Relationship Id="rId79" Type="http://schemas.openxmlformats.org/officeDocument/2006/relationships/customXml" Target="../customXml/item23.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openxmlformats.org/officeDocument/2006/relationships/pivotCacheDefinition" Target="pivotCache/pivotCacheDefinition27.xml"/><Relationship Id="rId43" Type="http://schemas.openxmlformats.org/officeDocument/2006/relationships/pivotCacheDefinition" Target="pivotCache/pivotCacheDefinition35.xml"/><Relationship Id="rId48" Type="http://schemas.microsoft.com/office/2007/relationships/slicerCache" Target="slicerCaches/slicerCache5.xml"/><Relationship Id="rId56" Type="http://schemas.openxmlformats.org/officeDocument/2006/relationships/calcChain" Target="calcChain.xml"/><Relationship Id="rId64" Type="http://schemas.openxmlformats.org/officeDocument/2006/relationships/customXml" Target="../customXml/item8.xml"/><Relationship Id="rId69" Type="http://schemas.openxmlformats.org/officeDocument/2006/relationships/customXml" Target="../customXml/item13.xml"/><Relationship Id="rId77"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onnections" Target="connections.xml"/><Relationship Id="rId72" Type="http://schemas.openxmlformats.org/officeDocument/2006/relationships/customXml" Target="../customXml/item16.xml"/><Relationship Id="rId80" Type="http://schemas.openxmlformats.org/officeDocument/2006/relationships/customXml" Target="../customXml/item24.xml"/><Relationship Id="rId85"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pivotCacheDefinition" Target="pivotCache/pivotCacheDefinition30.xml"/><Relationship Id="rId46" Type="http://schemas.microsoft.com/office/2007/relationships/slicerCache" Target="slicerCaches/slicerCache3.xml"/><Relationship Id="rId59" Type="http://schemas.openxmlformats.org/officeDocument/2006/relationships/customXml" Target="../customXml/item3.xml"/><Relationship Id="rId67" Type="http://schemas.openxmlformats.org/officeDocument/2006/relationships/customXml" Target="../customXml/item11.xml"/><Relationship Id="rId20" Type="http://schemas.openxmlformats.org/officeDocument/2006/relationships/pivotCacheDefinition" Target="pivotCache/pivotCacheDefinition12.xml"/><Relationship Id="rId41" Type="http://schemas.openxmlformats.org/officeDocument/2006/relationships/pivotCacheDefinition" Target="pivotCache/pivotCacheDefinition33.xml"/><Relationship Id="rId54" Type="http://schemas.openxmlformats.org/officeDocument/2006/relationships/sheetMetadata" Target="metadata.xml"/><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83"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pivotCacheDefinition" Target="pivotCache/pivotCacheDefinition28.xml"/><Relationship Id="rId49" Type="http://schemas.microsoft.com/office/2007/relationships/slicerCache" Target="slicerCaches/slicerCache6.xml"/><Relationship Id="rId57" Type="http://schemas.openxmlformats.org/officeDocument/2006/relationships/customXml" Target="../customXml/item1.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microsoft.com/office/2007/relationships/slicerCache" Target="slicerCaches/slicerCache1.xml"/><Relationship Id="rId52" Type="http://schemas.openxmlformats.org/officeDocument/2006/relationships/styles" Target="styles.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81" Type="http://schemas.openxmlformats.org/officeDocument/2006/relationships/customXml" Target="../customXml/item25.xml"/><Relationship Id="rId86"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pivotCacheDefinition" Target="pivotCache/pivotCacheDefinition31.xml"/><Relationship Id="rId34" Type="http://schemas.openxmlformats.org/officeDocument/2006/relationships/pivotCacheDefinition" Target="pivotCache/pivotCacheDefinition26.xml"/><Relationship Id="rId50" Type="http://schemas.openxmlformats.org/officeDocument/2006/relationships/theme" Target="theme/theme1.xml"/><Relationship Id="rId55" Type="http://schemas.openxmlformats.org/officeDocument/2006/relationships/powerPivotData" Target="model/item.data"/><Relationship Id="rId76"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pivotCacheDefinition" Target="pivotCache/pivotCacheDefinition21.xml"/><Relationship Id="rId24" Type="http://schemas.openxmlformats.org/officeDocument/2006/relationships/pivotCacheDefinition" Target="pivotCache/pivotCacheDefinition16.xml"/><Relationship Id="rId40" Type="http://schemas.openxmlformats.org/officeDocument/2006/relationships/pivotCacheDefinition" Target="pivotCache/pivotCacheDefinition32.xml"/><Relationship Id="rId45" Type="http://schemas.microsoft.com/office/2007/relationships/slicerCache" Target="slicerCaches/slicerCache2.xml"/><Relationship Id="rId66" Type="http://schemas.openxmlformats.org/officeDocument/2006/relationships/customXml" Target="../customXml/item10.xml"/><Relationship Id="rId87" Type="http://schemas.openxmlformats.org/officeDocument/2006/relationships/customXml" Target="../customXml/item31.xml"/><Relationship Id="rId61" Type="http://schemas.openxmlformats.org/officeDocument/2006/relationships/customXml" Target="../customXml/item5.xml"/><Relationship Id="rId82"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Pivot!$B$3:$B$4</c:f>
              <c:strCache>
                <c:ptCount val="1"/>
                <c:pt idx="0">
                  <c:v>Europe</c:v>
                </c:pt>
              </c:strCache>
            </c:strRef>
          </c:tx>
          <c:spPr>
            <a:solidFill>
              <a:schemeClr val="accent1"/>
            </a:solidFill>
            <a:ln>
              <a:noFill/>
            </a:ln>
            <a:effectLst/>
          </c:spPr>
          <c:invertIfNegative val="0"/>
          <c:cat>
            <c:strRef>
              <c:f>Pivot!$A$5:$A$7</c:f>
              <c:strCache>
                <c:ptCount val="2"/>
                <c:pt idx="0">
                  <c:v>Female</c:v>
                </c:pt>
                <c:pt idx="1">
                  <c:v>Male</c:v>
                </c:pt>
              </c:strCache>
            </c:strRef>
          </c:cat>
          <c:val>
            <c:numRef>
              <c:f>Pivot!$B$5:$B$7</c:f>
              <c:numCache>
                <c:formatCode>General</c:formatCode>
                <c:ptCount val="2"/>
                <c:pt idx="0">
                  <c:v>3222434</c:v>
                </c:pt>
                <c:pt idx="1">
                  <c:v>2710148</c:v>
                </c:pt>
              </c:numCache>
            </c:numRef>
          </c:val>
          <c:extLst>
            <c:ext xmlns:c16="http://schemas.microsoft.com/office/drawing/2014/chart" uri="{C3380CC4-5D6E-409C-BE32-E72D297353CC}">
              <c16:uniqueId val="{00000000-AB40-4187-8460-A27BEABB8600}"/>
            </c:ext>
          </c:extLst>
        </c:ser>
        <c:ser>
          <c:idx val="1"/>
          <c:order val="1"/>
          <c:tx>
            <c:strRef>
              <c:f>Pivot!$C$3:$C$4</c:f>
              <c:strCache>
                <c:ptCount val="1"/>
                <c:pt idx="0">
                  <c:v>North America</c:v>
                </c:pt>
              </c:strCache>
            </c:strRef>
          </c:tx>
          <c:spPr>
            <a:solidFill>
              <a:schemeClr val="accent2"/>
            </a:solidFill>
            <a:ln>
              <a:noFill/>
            </a:ln>
            <a:effectLst/>
          </c:spPr>
          <c:invertIfNegative val="0"/>
          <c:cat>
            <c:strRef>
              <c:f>Pivot!$A$5:$A$7</c:f>
              <c:strCache>
                <c:ptCount val="2"/>
                <c:pt idx="0">
                  <c:v>Female</c:v>
                </c:pt>
                <c:pt idx="1">
                  <c:v>Male</c:v>
                </c:pt>
              </c:strCache>
            </c:strRef>
          </c:cat>
          <c:val>
            <c:numRef>
              <c:f>Pivot!$C$5:$C$7</c:f>
              <c:numCache>
                <c:formatCode>General</c:formatCode>
                <c:ptCount val="2"/>
                <c:pt idx="0">
                  <c:v>4798557</c:v>
                </c:pt>
                <c:pt idx="1">
                  <c:v>5319075</c:v>
                </c:pt>
              </c:numCache>
            </c:numRef>
          </c:val>
          <c:extLst>
            <c:ext xmlns:c16="http://schemas.microsoft.com/office/drawing/2014/chart" uri="{C3380CC4-5D6E-409C-BE32-E72D297353CC}">
              <c16:uniqueId val="{00000000-959D-494C-9C15-B1AE70A4B344}"/>
            </c:ext>
          </c:extLst>
        </c:ser>
        <c:ser>
          <c:idx val="2"/>
          <c:order val="2"/>
          <c:tx>
            <c:strRef>
              <c:f>Pivot!$D$3:$D$4</c:f>
              <c:strCache>
                <c:ptCount val="1"/>
                <c:pt idx="0">
                  <c:v>Pacific</c:v>
                </c:pt>
              </c:strCache>
            </c:strRef>
          </c:tx>
          <c:spPr>
            <a:solidFill>
              <a:schemeClr val="accent3"/>
            </a:solidFill>
            <a:ln>
              <a:noFill/>
            </a:ln>
            <a:effectLst/>
          </c:spPr>
          <c:invertIfNegative val="0"/>
          <c:cat>
            <c:strRef>
              <c:f>Pivot!$A$5:$A$7</c:f>
              <c:strCache>
                <c:ptCount val="2"/>
                <c:pt idx="0">
                  <c:v>Female</c:v>
                </c:pt>
                <c:pt idx="1">
                  <c:v>Male</c:v>
                </c:pt>
              </c:strCache>
            </c:strRef>
          </c:cat>
          <c:val>
            <c:numRef>
              <c:f>Pivot!$D$5:$D$7</c:f>
              <c:numCache>
                <c:formatCode>General</c:formatCode>
                <c:ptCount val="2"/>
                <c:pt idx="0">
                  <c:v>1747222</c:v>
                </c:pt>
                <c:pt idx="1">
                  <c:v>2168556</c:v>
                </c:pt>
              </c:numCache>
            </c:numRef>
          </c:val>
          <c:extLst>
            <c:ext xmlns:c16="http://schemas.microsoft.com/office/drawing/2014/chart" uri="{C3380CC4-5D6E-409C-BE32-E72D297353CC}">
              <c16:uniqueId val="{00000001-959D-494C-9C15-B1AE70A4B344}"/>
            </c:ext>
          </c:extLst>
        </c:ser>
        <c:dLbls>
          <c:showLegendKey val="0"/>
          <c:showVal val="0"/>
          <c:showCatName val="0"/>
          <c:showSerName val="0"/>
          <c:showPercent val="0"/>
          <c:showBubbleSize val="0"/>
        </c:dLbls>
        <c:gapWidth val="219"/>
        <c:overlap val="-27"/>
        <c:axId val="1833990480"/>
        <c:axId val="1834002000"/>
      </c:barChart>
      <c:catAx>
        <c:axId val="183399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002000"/>
        <c:crosses val="autoZero"/>
        <c:auto val="1"/>
        <c:lblAlgn val="ctr"/>
        <c:lblOffset val="100"/>
        <c:noMultiLvlLbl val="0"/>
      </c:catAx>
      <c:valAx>
        <c:axId val="183400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99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Dashboard.xlsx]Pivot!PivotTable2</c:name>
    <c:fmtId val="4"/>
  </c:pivotSource>
  <c:chart>
    <c:autoTitleDeleted val="1"/>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1.6666666666666642E-2"/>
              <c:y val="-5.5555555555555552E-2"/>
            </c:manualLayout>
          </c:layout>
          <c:showLegendKey val="0"/>
          <c:showVal val="1"/>
          <c:showCatName val="1"/>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Pivot!$B$14:$B$15</c:f>
              <c:strCache>
                <c:ptCount val="1"/>
                <c:pt idx="0">
                  <c:v>Yes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Pivot!$A$16:$A$18</c:f>
              <c:strCache>
                <c:ptCount val="2"/>
                <c:pt idx="0">
                  <c:v>Female</c:v>
                </c:pt>
                <c:pt idx="1">
                  <c:v>Male</c:v>
                </c:pt>
              </c:strCache>
            </c:strRef>
          </c:cat>
          <c:val>
            <c:numRef>
              <c:f>Pivot!$B$16:$B$18</c:f>
              <c:numCache>
                <c:formatCode>0.00%</c:formatCode>
                <c:ptCount val="2"/>
                <c:pt idx="0">
                  <c:v>0.49688149688149691</c:v>
                </c:pt>
                <c:pt idx="1">
                  <c:v>0.50311850311850315</c:v>
                </c:pt>
              </c:numCache>
            </c:numRef>
          </c:val>
          <c:extLst>
            <c:ext xmlns:c16="http://schemas.microsoft.com/office/drawing/2014/chart" uri="{C3380CC4-5D6E-409C-BE32-E72D297353CC}">
              <c16:uniqueId val="{00000000-DE83-4CA6-A9BD-D3F1867D2A87}"/>
            </c:ext>
          </c:extLst>
        </c:ser>
        <c:dLbls>
          <c:showLegendKey val="0"/>
          <c:showVal val="0"/>
          <c:showCatName val="0"/>
          <c:showSerName val="0"/>
          <c:showPercent val="0"/>
          <c:showBubbleSize val="0"/>
        </c:dLbls>
        <c:gapWidth val="150"/>
        <c:shape val="box"/>
        <c:axId val="962199408"/>
        <c:axId val="962199888"/>
        <c:axId val="0"/>
      </c:bar3DChart>
      <c:catAx>
        <c:axId val="96219940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199888"/>
        <c:crosses val="autoZero"/>
        <c:auto val="1"/>
        <c:lblAlgn val="ctr"/>
        <c:lblOffset val="100"/>
        <c:noMultiLvlLbl val="0"/>
      </c:catAx>
      <c:valAx>
        <c:axId val="96219988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1994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Pivot!$B$24:$B$25</c:f>
              <c:strCache>
                <c:ptCount val="1"/>
                <c:pt idx="0">
                  <c:v>Yes</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6-4AC1-4B77-8198-54B0464E7302}"/>
              </c:ext>
            </c:extLst>
          </c:dPt>
          <c:dPt>
            <c:idx val="1"/>
            <c:invertIfNegative val="0"/>
            <c:bubble3D val="0"/>
            <c:extLst>
              <c:ext xmlns:c16="http://schemas.microsoft.com/office/drawing/2014/chart" uri="{C3380CC4-5D6E-409C-BE32-E72D297353CC}">
                <c16:uniqueId val="{00000003-4AC1-4B77-8198-54B0464E7302}"/>
              </c:ext>
            </c:extLst>
          </c:dPt>
          <c:dPt>
            <c:idx val="2"/>
            <c:invertIfNegative val="0"/>
            <c:bubble3D val="0"/>
            <c:extLst>
              <c:ext xmlns:c16="http://schemas.microsoft.com/office/drawing/2014/chart" uri="{C3380CC4-5D6E-409C-BE32-E72D297353CC}">
                <c16:uniqueId val="{00000004-4AC1-4B77-8198-54B0464E7302}"/>
              </c:ext>
            </c:extLst>
          </c:dPt>
          <c:dPt>
            <c:idx val="3"/>
            <c:invertIfNegative val="0"/>
            <c:bubble3D val="0"/>
            <c:extLst>
              <c:ext xmlns:c16="http://schemas.microsoft.com/office/drawing/2014/chart" uri="{C3380CC4-5D6E-409C-BE32-E72D297353CC}">
                <c16:uniqueId val="{00000005-4AC1-4B77-8198-54B0464E7302}"/>
              </c:ext>
            </c:extLst>
          </c:dPt>
          <c:dLbls>
            <c:dLbl>
              <c:idx val="0"/>
              <c:layout>
                <c:manualLayout>
                  <c:x val="-5.5555555555555558E-3"/>
                  <c:y val="-6.4814814814814894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4AC1-4B77-8198-54B0464E7302}"/>
                </c:ext>
              </c:extLst>
            </c:dLbl>
            <c:dLbl>
              <c:idx val="1"/>
              <c:layout>
                <c:manualLayout>
                  <c:x val="1.9444444444444445E-2"/>
                  <c:y val="-5.5555555555555601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4AC1-4B77-8198-54B0464E7302}"/>
                </c:ext>
              </c:extLst>
            </c:dLbl>
            <c:dLbl>
              <c:idx val="2"/>
              <c:layout>
                <c:manualLayout>
                  <c:x val="4.7222222222222221E-2"/>
                  <c:y val="-4.1666666666666706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4AC1-4B77-8198-54B0464E7302}"/>
                </c:ext>
              </c:extLst>
            </c:dLbl>
            <c:dLbl>
              <c:idx val="3"/>
              <c:layout>
                <c:manualLayout>
                  <c:x val="0.05"/>
                  <c:y val="-2.7777777777777863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4AC1-4B77-8198-54B0464E730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Pivot!$A$26:$A$30</c:f>
              <c:strCache>
                <c:ptCount val="4"/>
                <c:pt idx="0">
                  <c:v>25-34</c:v>
                </c:pt>
                <c:pt idx="1">
                  <c:v>35-44</c:v>
                </c:pt>
                <c:pt idx="2">
                  <c:v>45-54</c:v>
                </c:pt>
                <c:pt idx="3">
                  <c:v>55+</c:v>
                </c:pt>
              </c:strCache>
            </c:strRef>
          </c:cat>
          <c:val>
            <c:numRef>
              <c:f>Pivot!$B$26:$B$30</c:f>
              <c:numCache>
                <c:formatCode>General</c:formatCode>
                <c:ptCount val="4"/>
                <c:pt idx="0">
                  <c:v>93</c:v>
                </c:pt>
                <c:pt idx="1">
                  <c:v>197</c:v>
                </c:pt>
                <c:pt idx="2">
                  <c:v>132</c:v>
                </c:pt>
                <c:pt idx="3">
                  <c:v>59</c:v>
                </c:pt>
              </c:numCache>
            </c:numRef>
          </c:val>
          <c:extLst>
            <c:ext xmlns:c16="http://schemas.microsoft.com/office/drawing/2014/chart" uri="{C3380CC4-5D6E-409C-BE32-E72D297353CC}">
              <c16:uniqueId val="{00000000-4AC1-4B77-8198-54B0464E7302}"/>
            </c:ext>
          </c:extLst>
        </c:ser>
        <c:dLbls>
          <c:showLegendKey val="0"/>
          <c:showVal val="1"/>
          <c:showCatName val="0"/>
          <c:showSerName val="0"/>
          <c:showPercent val="0"/>
          <c:showBubbleSize val="0"/>
        </c:dLbls>
        <c:gapWidth val="150"/>
        <c:shape val="box"/>
        <c:axId val="952098096"/>
        <c:axId val="952087056"/>
        <c:axId val="0"/>
      </c:bar3DChart>
      <c:catAx>
        <c:axId val="95209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087056"/>
        <c:crosses val="autoZero"/>
        <c:auto val="1"/>
        <c:lblAlgn val="ctr"/>
        <c:lblOffset val="100"/>
        <c:noMultiLvlLbl val="0"/>
      </c:catAx>
      <c:valAx>
        <c:axId val="952087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098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Dashboard.xlsx]Pivot!PivotTable4</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Pivot!$B$39:$B$40</c:f>
              <c:strCache>
                <c:ptCount val="1"/>
                <c:pt idx="0">
                  <c:v>Yes</c:v>
                </c:pt>
              </c:strCache>
            </c:strRef>
          </c:tx>
          <c:spPr>
            <a:solidFill>
              <a:schemeClr val="accent1"/>
            </a:solidFill>
            <a:ln>
              <a:noFill/>
            </a:ln>
            <a:effectLst/>
          </c:spPr>
          <c:invertIfNegative val="0"/>
          <c:cat>
            <c:strRef>
              <c:f>Pivot!$A$41:$A$45</c:f>
              <c:strCache>
                <c:ptCount val="4"/>
                <c:pt idx="0">
                  <c:v>&lt;40k</c:v>
                </c:pt>
                <c:pt idx="1">
                  <c:v>40–80k</c:v>
                </c:pt>
                <c:pt idx="2">
                  <c:v>80–120k</c:v>
                </c:pt>
                <c:pt idx="3">
                  <c:v>120k+</c:v>
                </c:pt>
              </c:strCache>
            </c:strRef>
          </c:cat>
          <c:val>
            <c:numRef>
              <c:f>Pivot!$B$41:$B$45</c:f>
              <c:numCache>
                <c:formatCode>0.00%</c:formatCode>
                <c:ptCount val="4"/>
                <c:pt idx="0">
                  <c:v>0.23492723492723494</c:v>
                </c:pt>
                <c:pt idx="1">
                  <c:v>0.53430353430353428</c:v>
                </c:pt>
                <c:pt idx="2">
                  <c:v>0.16424116424116425</c:v>
                </c:pt>
                <c:pt idx="3">
                  <c:v>6.6528066528066532E-2</c:v>
                </c:pt>
              </c:numCache>
            </c:numRef>
          </c:val>
          <c:extLst>
            <c:ext xmlns:c16="http://schemas.microsoft.com/office/drawing/2014/chart" uri="{C3380CC4-5D6E-409C-BE32-E72D297353CC}">
              <c16:uniqueId val="{00000000-7483-4F7D-9738-6B3C63D33923}"/>
            </c:ext>
          </c:extLst>
        </c:ser>
        <c:dLbls>
          <c:showLegendKey val="0"/>
          <c:showVal val="0"/>
          <c:showCatName val="0"/>
          <c:showSerName val="0"/>
          <c:showPercent val="0"/>
          <c:showBubbleSize val="0"/>
        </c:dLbls>
        <c:gapWidth val="219"/>
        <c:overlap val="-27"/>
        <c:axId val="952108656"/>
        <c:axId val="952110576"/>
      </c:barChart>
      <c:catAx>
        <c:axId val="95210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110576"/>
        <c:crosses val="autoZero"/>
        <c:auto val="1"/>
        <c:lblAlgn val="ctr"/>
        <c:lblOffset val="100"/>
        <c:noMultiLvlLbl val="0"/>
      </c:catAx>
      <c:valAx>
        <c:axId val="952110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10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Dashboard.xlsx]Pivot!PivotTable5</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Pivot!$C$60:$C$61</c:f>
              <c:strCache>
                <c:ptCount val="1"/>
                <c:pt idx="0">
                  <c:v>Yes</c:v>
                </c:pt>
              </c:strCache>
            </c:strRef>
          </c:tx>
          <c:spPr>
            <a:solidFill>
              <a:schemeClr val="accent1"/>
            </a:solidFill>
            <a:ln>
              <a:noFill/>
            </a:ln>
            <a:effectLst/>
          </c:spPr>
          <c:invertIfNegative val="0"/>
          <c:cat>
            <c:strRef>
              <c:f>Pivot!$B$62:$B$67</c:f>
              <c:strCache>
                <c:ptCount val="5"/>
                <c:pt idx="0">
                  <c:v>0-1 Miles</c:v>
                </c:pt>
                <c:pt idx="1">
                  <c:v>1-2 Miles</c:v>
                </c:pt>
                <c:pt idx="2">
                  <c:v>2-5 Miles</c:v>
                </c:pt>
                <c:pt idx="3">
                  <c:v>5-10 Miles</c:v>
                </c:pt>
                <c:pt idx="4">
                  <c:v>More than 10 miles</c:v>
                </c:pt>
              </c:strCache>
            </c:strRef>
          </c:cat>
          <c:val>
            <c:numRef>
              <c:f>Pivot!$C$62:$C$67</c:f>
              <c:numCache>
                <c:formatCode>0.00%</c:formatCode>
                <c:ptCount val="5"/>
                <c:pt idx="0">
                  <c:v>0.41580041580041582</c:v>
                </c:pt>
                <c:pt idx="1">
                  <c:v>0.16008316008316009</c:v>
                </c:pt>
                <c:pt idx="2">
                  <c:v>0.19750519750519752</c:v>
                </c:pt>
                <c:pt idx="3">
                  <c:v>0.15800415800415801</c:v>
                </c:pt>
                <c:pt idx="4">
                  <c:v>6.8607068607068611E-2</c:v>
                </c:pt>
              </c:numCache>
            </c:numRef>
          </c:val>
          <c:extLst>
            <c:ext xmlns:c16="http://schemas.microsoft.com/office/drawing/2014/chart" uri="{C3380CC4-5D6E-409C-BE32-E72D297353CC}">
              <c16:uniqueId val="{00000000-480D-464F-8ABD-F22414312436}"/>
            </c:ext>
          </c:extLst>
        </c:ser>
        <c:dLbls>
          <c:showLegendKey val="0"/>
          <c:showVal val="0"/>
          <c:showCatName val="0"/>
          <c:showSerName val="0"/>
          <c:showPercent val="0"/>
          <c:showBubbleSize val="0"/>
        </c:dLbls>
        <c:gapWidth val="219"/>
        <c:overlap val="-27"/>
        <c:axId val="2024816495"/>
        <c:axId val="2024834255"/>
      </c:barChart>
      <c:catAx>
        <c:axId val="2024816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834255"/>
        <c:crosses val="autoZero"/>
        <c:auto val="1"/>
        <c:lblAlgn val="ctr"/>
        <c:lblOffset val="100"/>
        <c:noMultiLvlLbl val="0"/>
      </c:catAx>
      <c:valAx>
        <c:axId val="202483425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816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Dashboard.xlsx]Pivot!PivotTable11</c:name>
    <c:fmtId val="3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Pivot!$C$82:$C$83</c:f>
              <c:strCache>
                <c:ptCount val="1"/>
                <c:pt idx="0">
                  <c:v>Europe</c:v>
                </c:pt>
              </c:strCache>
            </c:strRef>
          </c:tx>
          <c:spPr>
            <a:solidFill>
              <a:schemeClr val="accent1"/>
            </a:solidFill>
            <a:ln>
              <a:noFill/>
            </a:ln>
            <a:effectLst/>
          </c:spPr>
          <c:invertIfNegative val="0"/>
          <c:cat>
            <c:strRef>
              <c:f>Pivot!$B$84</c:f>
              <c:strCache>
                <c:ptCount val="1"/>
                <c:pt idx="0">
                  <c:v>Total</c:v>
                </c:pt>
              </c:strCache>
            </c:strRef>
          </c:cat>
          <c:val>
            <c:numRef>
              <c:f>Pivot!$C$84</c:f>
              <c:numCache>
                <c:formatCode>General</c:formatCode>
                <c:ptCount val="1"/>
                <c:pt idx="0">
                  <c:v>148</c:v>
                </c:pt>
              </c:numCache>
            </c:numRef>
          </c:val>
          <c:extLst>
            <c:ext xmlns:c16="http://schemas.microsoft.com/office/drawing/2014/chart" uri="{C3380CC4-5D6E-409C-BE32-E72D297353CC}">
              <c16:uniqueId val="{00000000-66F0-4F54-8EB8-7ECC10D72459}"/>
            </c:ext>
          </c:extLst>
        </c:ser>
        <c:ser>
          <c:idx val="1"/>
          <c:order val="1"/>
          <c:tx>
            <c:strRef>
              <c:f>Pivot!$D$82:$D$83</c:f>
              <c:strCache>
                <c:ptCount val="1"/>
                <c:pt idx="0">
                  <c:v>North America</c:v>
                </c:pt>
              </c:strCache>
            </c:strRef>
          </c:tx>
          <c:spPr>
            <a:solidFill>
              <a:schemeClr val="accent2"/>
            </a:solidFill>
            <a:ln>
              <a:noFill/>
            </a:ln>
            <a:effectLst/>
          </c:spPr>
          <c:invertIfNegative val="0"/>
          <c:cat>
            <c:strRef>
              <c:f>Pivot!$B$84</c:f>
              <c:strCache>
                <c:ptCount val="1"/>
                <c:pt idx="0">
                  <c:v>Total</c:v>
                </c:pt>
              </c:strCache>
            </c:strRef>
          </c:cat>
          <c:val>
            <c:numRef>
              <c:f>Pivot!$D$84</c:f>
              <c:numCache>
                <c:formatCode>General</c:formatCode>
                <c:ptCount val="1"/>
                <c:pt idx="0">
                  <c:v>220</c:v>
                </c:pt>
              </c:numCache>
            </c:numRef>
          </c:val>
          <c:extLst>
            <c:ext xmlns:c16="http://schemas.microsoft.com/office/drawing/2014/chart" uri="{C3380CC4-5D6E-409C-BE32-E72D297353CC}">
              <c16:uniqueId val="{00000000-FCCF-4703-9E04-BFA23637D3C6}"/>
            </c:ext>
          </c:extLst>
        </c:ser>
        <c:ser>
          <c:idx val="2"/>
          <c:order val="2"/>
          <c:tx>
            <c:strRef>
              <c:f>Pivot!$E$82:$E$83</c:f>
              <c:strCache>
                <c:ptCount val="1"/>
                <c:pt idx="0">
                  <c:v>Pacific</c:v>
                </c:pt>
              </c:strCache>
            </c:strRef>
          </c:tx>
          <c:spPr>
            <a:solidFill>
              <a:schemeClr val="accent3"/>
            </a:solidFill>
            <a:ln>
              <a:noFill/>
            </a:ln>
            <a:effectLst/>
          </c:spPr>
          <c:invertIfNegative val="0"/>
          <c:cat>
            <c:strRef>
              <c:f>Pivot!$B$84</c:f>
              <c:strCache>
                <c:ptCount val="1"/>
                <c:pt idx="0">
                  <c:v>Total</c:v>
                </c:pt>
              </c:strCache>
            </c:strRef>
          </c:cat>
          <c:val>
            <c:numRef>
              <c:f>Pivot!$E$84</c:f>
              <c:numCache>
                <c:formatCode>General</c:formatCode>
                <c:ptCount val="1"/>
                <c:pt idx="0">
                  <c:v>113</c:v>
                </c:pt>
              </c:numCache>
            </c:numRef>
          </c:val>
          <c:extLst>
            <c:ext xmlns:c16="http://schemas.microsoft.com/office/drawing/2014/chart" uri="{C3380CC4-5D6E-409C-BE32-E72D297353CC}">
              <c16:uniqueId val="{00000001-FCCF-4703-9E04-BFA23637D3C6}"/>
            </c:ext>
          </c:extLst>
        </c:ser>
        <c:dLbls>
          <c:showLegendKey val="0"/>
          <c:showVal val="0"/>
          <c:showCatName val="0"/>
          <c:showSerName val="0"/>
          <c:showPercent val="0"/>
          <c:showBubbleSize val="0"/>
        </c:dLbls>
        <c:gapWidth val="182"/>
        <c:axId val="1886613247"/>
        <c:axId val="1886619967"/>
      </c:barChart>
      <c:catAx>
        <c:axId val="188661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619967"/>
        <c:crosses val="autoZero"/>
        <c:auto val="1"/>
        <c:lblAlgn val="ctr"/>
        <c:lblOffset val="100"/>
        <c:noMultiLvlLbl val="0"/>
      </c:catAx>
      <c:valAx>
        <c:axId val="1886619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61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Dashboard.xlsx]Pivot!PivotTable14</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Pivot!$AE$5:$AE$6</c:f>
              <c:strCache>
                <c:ptCount val="1"/>
                <c:pt idx="0">
                  <c:v>Yes</c:v>
                </c:pt>
              </c:strCache>
            </c:strRef>
          </c:tx>
          <c:spPr>
            <a:solidFill>
              <a:schemeClr val="accent1"/>
            </a:solidFill>
            <a:ln>
              <a:noFill/>
            </a:ln>
            <a:effectLst/>
            <a:sp3d/>
          </c:spPr>
          <c:invertIfNegative val="0"/>
          <c:cat>
            <c:strRef>
              <c:f>Pivot!$AD$7:$AD$12</c:f>
              <c:strCache>
                <c:ptCount val="5"/>
                <c:pt idx="0">
                  <c:v>High School</c:v>
                </c:pt>
                <c:pt idx="1">
                  <c:v>Partial High School</c:v>
                </c:pt>
                <c:pt idx="2">
                  <c:v>Bachelors</c:v>
                </c:pt>
                <c:pt idx="3">
                  <c:v>Graduate Degree</c:v>
                </c:pt>
                <c:pt idx="4">
                  <c:v>Partial College</c:v>
                </c:pt>
              </c:strCache>
            </c:strRef>
          </c:cat>
          <c:val>
            <c:numRef>
              <c:f>Pivot!$AE$7:$AE$12</c:f>
              <c:numCache>
                <c:formatCode>0.00%</c:formatCode>
                <c:ptCount val="5"/>
                <c:pt idx="0">
                  <c:v>0.16424116424116425</c:v>
                </c:pt>
                <c:pt idx="1">
                  <c:v>4.1580041580041582E-2</c:v>
                </c:pt>
                <c:pt idx="2">
                  <c:v>0.35135135135135137</c:v>
                </c:pt>
                <c:pt idx="3">
                  <c:v>0.19542619542619544</c:v>
                </c:pt>
                <c:pt idx="4">
                  <c:v>0.24740124740124741</c:v>
                </c:pt>
              </c:numCache>
            </c:numRef>
          </c:val>
          <c:extLst>
            <c:ext xmlns:c16="http://schemas.microsoft.com/office/drawing/2014/chart" uri="{C3380CC4-5D6E-409C-BE32-E72D297353CC}">
              <c16:uniqueId val="{00000000-891C-47D8-84CF-2B8ADD3BE93D}"/>
            </c:ext>
          </c:extLst>
        </c:ser>
        <c:dLbls>
          <c:showLegendKey val="0"/>
          <c:showVal val="0"/>
          <c:showCatName val="0"/>
          <c:showSerName val="0"/>
          <c:showPercent val="0"/>
          <c:showBubbleSize val="0"/>
        </c:dLbls>
        <c:gapWidth val="150"/>
        <c:shape val="box"/>
        <c:axId val="809881167"/>
        <c:axId val="809886447"/>
        <c:axId val="0"/>
      </c:bar3DChart>
      <c:catAx>
        <c:axId val="8098811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886447"/>
        <c:crosses val="autoZero"/>
        <c:auto val="1"/>
        <c:lblAlgn val="ctr"/>
        <c:lblOffset val="100"/>
        <c:noMultiLvlLbl val="0"/>
      </c:catAx>
      <c:valAx>
        <c:axId val="80988644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881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Dashboard.xlsx]Pivot!PivotTable15</c:name>
    <c:fmtId val="2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Pivot!$AE$17:$AE$18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Pivot!$AD$19:$AD$21</c:f>
              <c:strCache>
                <c:ptCount val="2"/>
                <c:pt idx="0">
                  <c:v>Married</c:v>
                </c:pt>
                <c:pt idx="1">
                  <c:v>Single</c:v>
                </c:pt>
              </c:strCache>
            </c:strRef>
          </c:cat>
          <c:val>
            <c:numRef>
              <c:f>Pivot!$AE$19:$AE$21</c:f>
              <c:numCache>
                <c:formatCode>0.00%</c:formatCode>
                <c:ptCount val="2"/>
                <c:pt idx="0">
                  <c:v>0.307</c:v>
                </c:pt>
                <c:pt idx="1">
                  <c:v>0.21199999999999999</c:v>
                </c:pt>
              </c:numCache>
            </c:numRef>
          </c:val>
          <c:extLst>
            <c:ext xmlns:c16="http://schemas.microsoft.com/office/drawing/2014/chart" uri="{C3380CC4-5D6E-409C-BE32-E72D297353CC}">
              <c16:uniqueId val="{00000000-77EE-4ED6-9FD1-405F7E67B837}"/>
            </c:ext>
          </c:extLst>
        </c:ser>
        <c:ser>
          <c:idx val="1"/>
          <c:order val="1"/>
          <c:tx>
            <c:strRef>
              <c:f>Pivot!$AF$17:$AF$18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Pivot!$AD$19:$AD$21</c:f>
              <c:strCache>
                <c:ptCount val="2"/>
                <c:pt idx="0">
                  <c:v>Married</c:v>
                </c:pt>
                <c:pt idx="1">
                  <c:v>Single</c:v>
                </c:pt>
              </c:strCache>
            </c:strRef>
          </c:cat>
          <c:val>
            <c:numRef>
              <c:f>Pivot!$AF$19:$AF$21</c:f>
              <c:numCache>
                <c:formatCode>0.00%</c:formatCode>
                <c:ptCount val="2"/>
                <c:pt idx="0">
                  <c:v>0.23100000000000001</c:v>
                </c:pt>
                <c:pt idx="1">
                  <c:v>0.25</c:v>
                </c:pt>
              </c:numCache>
            </c:numRef>
          </c:val>
          <c:extLst>
            <c:ext xmlns:c16="http://schemas.microsoft.com/office/drawing/2014/chart" uri="{C3380CC4-5D6E-409C-BE32-E72D297353CC}">
              <c16:uniqueId val="{00000002-77EE-4ED6-9FD1-405F7E67B837}"/>
            </c:ext>
          </c:extLst>
        </c:ser>
        <c:dLbls>
          <c:dLblPos val="ctr"/>
          <c:showLegendKey val="0"/>
          <c:showVal val="1"/>
          <c:showCatName val="0"/>
          <c:showSerName val="0"/>
          <c:showPercent val="0"/>
          <c:showBubbleSize val="0"/>
        </c:dLbls>
        <c:gapWidth val="150"/>
        <c:overlap val="100"/>
        <c:axId val="1433559567"/>
        <c:axId val="1433560047"/>
      </c:barChart>
      <c:catAx>
        <c:axId val="14335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560047"/>
        <c:crosses val="autoZero"/>
        <c:auto val="1"/>
        <c:lblAlgn val="ctr"/>
        <c:lblOffset val="100"/>
        <c:noMultiLvlLbl val="0"/>
      </c:catAx>
      <c:valAx>
        <c:axId val="1433560047"/>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3355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Dashboard.xlsx]Pivot!PivotTable16</c:name>
    <c:fmtId val="3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Pivot!$AE$26</c:f>
              <c:strCache>
                <c:ptCount val="1"/>
                <c:pt idx="0">
                  <c:v>Total</c:v>
                </c:pt>
              </c:strCache>
            </c:strRef>
          </c:tx>
          <c:spPr>
            <a:solidFill>
              <a:schemeClr val="accent1"/>
            </a:solidFill>
            <a:ln>
              <a:noFill/>
            </a:ln>
            <a:effectLst/>
            <a:sp3d/>
          </c:spPr>
          <c:invertIfNegative val="0"/>
          <c:cat>
            <c:strRef>
              <c:f>Pivot!$AD$27:$AD$29</c:f>
              <c:strCache>
                <c:ptCount val="2"/>
                <c:pt idx="0">
                  <c:v>No</c:v>
                </c:pt>
                <c:pt idx="1">
                  <c:v>Yes</c:v>
                </c:pt>
              </c:strCache>
            </c:strRef>
          </c:cat>
          <c:val>
            <c:numRef>
              <c:f>Pivot!$AE$27:$AE$29</c:f>
              <c:numCache>
                <c:formatCode>"₹"\ #,##0.00</c:formatCode>
                <c:ptCount val="2"/>
                <c:pt idx="0">
                  <c:v>54874.759152215796</c:v>
                </c:pt>
                <c:pt idx="1">
                  <c:v>57962.577962577961</c:v>
                </c:pt>
              </c:numCache>
            </c:numRef>
          </c:val>
          <c:extLst>
            <c:ext xmlns:c16="http://schemas.microsoft.com/office/drawing/2014/chart" uri="{C3380CC4-5D6E-409C-BE32-E72D297353CC}">
              <c16:uniqueId val="{00000000-E4E2-4C6C-979C-C1029AC1B8B4}"/>
            </c:ext>
          </c:extLst>
        </c:ser>
        <c:dLbls>
          <c:showLegendKey val="0"/>
          <c:showVal val="0"/>
          <c:showCatName val="0"/>
          <c:showSerName val="0"/>
          <c:showPercent val="0"/>
          <c:showBubbleSize val="0"/>
        </c:dLbls>
        <c:gapWidth val="150"/>
        <c:shape val="box"/>
        <c:axId val="1525124367"/>
        <c:axId val="1525123407"/>
        <c:axId val="1361197215"/>
      </c:bar3DChart>
      <c:catAx>
        <c:axId val="1525124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123407"/>
        <c:crosses val="autoZero"/>
        <c:auto val="1"/>
        <c:lblAlgn val="ctr"/>
        <c:lblOffset val="100"/>
        <c:noMultiLvlLbl val="0"/>
      </c:catAx>
      <c:valAx>
        <c:axId val="15251234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124367"/>
        <c:crosses val="autoZero"/>
        <c:crossBetween val="between"/>
      </c:valAx>
      <c:serAx>
        <c:axId val="136119721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12340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Dashboard.xlsx]Pivot!PivotTable26</c:name>
    <c:fmtId val="5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Pivot!$AU$4:$AU$5</c:f>
              <c:strCache>
                <c:ptCount val="1"/>
                <c:pt idx="0">
                  <c:v>Yes</c:v>
                </c:pt>
              </c:strCache>
            </c:strRef>
          </c:tx>
          <c:spPr>
            <a:solidFill>
              <a:schemeClr val="accent1"/>
            </a:solidFill>
            <a:ln>
              <a:noFill/>
            </a:ln>
            <a:effectLst/>
            <a:sp3d/>
          </c:spPr>
          <c:invertIfNegative val="0"/>
          <c:cat>
            <c:strRef>
              <c:f>Pivot!$AT$6:$AT$11</c:f>
              <c:strCache>
                <c:ptCount val="5"/>
                <c:pt idx="0">
                  <c:v>0-1 Miles</c:v>
                </c:pt>
                <c:pt idx="1">
                  <c:v>1-2 Miles</c:v>
                </c:pt>
                <c:pt idx="2">
                  <c:v>2-5 Miles</c:v>
                </c:pt>
                <c:pt idx="3">
                  <c:v>5-10 Miles</c:v>
                </c:pt>
                <c:pt idx="4">
                  <c:v>More than 10 miles</c:v>
                </c:pt>
              </c:strCache>
            </c:strRef>
          </c:cat>
          <c:val>
            <c:numRef>
              <c:f>Pivot!$AU$6:$AU$11</c:f>
              <c:numCache>
                <c:formatCode>0.00%</c:formatCode>
                <c:ptCount val="5"/>
                <c:pt idx="0">
                  <c:v>0.41580041580041582</c:v>
                </c:pt>
                <c:pt idx="1">
                  <c:v>0.16008316008316009</c:v>
                </c:pt>
                <c:pt idx="2">
                  <c:v>0.19750519750519752</c:v>
                </c:pt>
                <c:pt idx="3">
                  <c:v>0.15800415800415801</c:v>
                </c:pt>
                <c:pt idx="4">
                  <c:v>6.8607068607068611E-2</c:v>
                </c:pt>
              </c:numCache>
            </c:numRef>
          </c:val>
          <c:extLst>
            <c:ext xmlns:c16="http://schemas.microsoft.com/office/drawing/2014/chart" uri="{C3380CC4-5D6E-409C-BE32-E72D297353CC}">
              <c16:uniqueId val="{00000000-4627-46CE-8312-2E5448F754B2}"/>
            </c:ext>
          </c:extLst>
        </c:ser>
        <c:dLbls>
          <c:showLegendKey val="0"/>
          <c:showVal val="0"/>
          <c:showCatName val="0"/>
          <c:showSerName val="0"/>
          <c:showPercent val="0"/>
          <c:showBubbleSize val="0"/>
        </c:dLbls>
        <c:gapWidth val="150"/>
        <c:shape val="box"/>
        <c:axId val="1571678799"/>
        <c:axId val="1571679279"/>
        <c:axId val="1625858191"/>
      </c:bar3DChart>
      <c:catAx>
        <c:axId val="1571678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9279"/>
        <c:crosses val="autoZero"/>
        <c:auto val="1"/>
        <c:lblAlgn val="ctr"/>
        <c:lblOffset val="100"/>
        <c:noMultiLvlLbl val="0"/>
      </c:catAx>
      <c:valAx>
        <c:axId val="15716792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8799"/>
        <c:crosses val="autoZero"/>
        <c:crossBetween val="between"/>
      </c:valAx>
      <c:serAx>
        <c:axId val="162585819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9279"/>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Dashboard.xlsx]Pivot!PivotTable27</c:name>
    <c:fmtId val="4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Pivot!$AU$18:$AU$19</c:f>
              <c:strCache>
                <c:ptCount val="1"/>
                <c:pt idx="0">
                  <c:v>Europe</c:v>
                </c:pt>
              </c:strCache>
            </c:strRef>
          </c:tx>
          <c:spPr>
            <a:solidFill>
              <a:schemeClr val="accent1"/>
            </a:solidFill>
            <a:ln>
              <a:noFill/>
            </a:ln>
            <a:effectLst/>
          </c:spPr>
          <c:invertIfNegative val="0"/>
          <c:cat>
            <c:strRef>
              <c:f>Pivot!$AT$20:$AT$25</c:f>
              <c:strCache>
                <c:ptCount val="5"/>
                <c:pt idx="0">
                  <c:v>0-1 Miles</c:v>
                </c:pt>
                <c:pt idx="1">
                  <c:v>1-2 Miles</c:v>
                </c:pt>
                <c:pt idx="2">
                  <c:v>2-5 Miles</c:v>
                </c:pt>
                <c:pt idx="3">
                  <c:v>5-10 Miles</c:v>
                </c:pt>
                <c:pt idx="4">
                  <c:v>More than 10 miles</c:v>
                </c:pt>
              </c:strCache>
            </c:strRef>
          </c:cat>
          <c:val>
            <c:numRef>
              <c:f>Pivot!$AU$20:$AU$25</c:f>
              <c:numCache>
                <c:formatCode>General</c:formatCode>
                <c:ptCount val="5"/>
                <c:pt idx="0">
                  <c:v>188</c:v>
                </c:pt>
                <c:pt idx="1">
                  <c:v>38</c:v>
                </c:pt>
                <c:pt idx="2">
                  <c:v>40</c:v>
                </c:pt>
                <c:pt idx="3">
                  <c:v>16</c:v>
                </c:pt>
                <c:pt idx="4">
                  <c:v>18</c:v>
                </c:pt>
              </c:numCache>
            </c:numRef>
          </c:val>
          <c:extLst>
            <c:ext xmlns:c16="http://schemas.microsoft.com/office/drawing/2014/chart" uri="{C3380CC4-5D6E-409C-BE32-E72D297353CC}">
              <c16:uniqueId val="{00000000-2E21-41D4-B4EA-3DEB9301F16C}"/>
            </c:ext>
          </c:extLst>
        </c:ser>
        <c:ser>
          <c:idx val="1"/>
          <c:order val="1"/>
          <c:tx>
            <c:strRef>
              <c:f>Pivot!$AV$18:$AV$19</c:f>
              <c:strCache>
                <c:ptCount val="1"/>
                <c:pt idx="0">
                  <c:v>North America</c:v>
                </c:pt>
              </c:strCache>
            </c:strRef>
          </c:tx>
          <c:spPr>
            <a:solidFill>
              <a:schemeClr val="accent2"/>
            </a:solidFill>
            <a:ln>
              <a:noFill/>
            </a:ln>
            <a:effectLst/>
          </c:spPr>
          <c:invertIfNegative val="0"/>
          <c:cat>
            <c:strRef>
              <c:f>Pivot!$AT$20:$AT$25</c:f>
              <c:strCache>
                <c:ptCount val="5"/>
                <c:pt idx="0">
                  <c:v>0-1 Miles</c:v>
                </c:pt>
                <c:pt idx="1">
                  <c:v>1-2 Miles</c:v>
                </c:pt>
                <c:pt idx="2">
                  <c:v>2-5 Miles</c:v>
                </c:pt>
                <c:pt idx="3">
                  <c:v>5-10 Miles</c:v>
                </c:pt>
                <c:pt idx="4">
                  <c:v>More than 10 miles</c:v>
                </c:pt>
              </c:strCache>
            </c:strRef>
          </c:cat>
          <c:val>
            <c:numRef>
              <c:f>Pivot!$AV$20:$AV$25</c:f>
              <c:numCache>
                <c:formatCode>General</c:formatCode>
                <c:ptCount val="5"/>
                <c:pt idx="0">
                  <c:v>126</c:v>
                </c:pt>
                <c:pt idx="1">
                  <c:v>108</c:v>
                </c:pt>
                <c:pt idx="2">
                  <c:v>103</c:v>
                </c:pt>
                <c:pt idx="3">
                  <c:v>109</c:v>
                </c:pt>
                <c:pt idx="4">
                  <c:v>62</c:v>
                </c:pt>
              </c:numCache>
            </c:numRef>
          </c:val>
          <c:extLst>
            <c:ext xmlns:c16="http://schemas.microsoft.com/office/drawing/2014/chart" uri="{C3380CC4-5D6E-409C-BE32-E72D297353CC}">
              <c16:uniqueId val="{00000000-E9FA-4778-B6A2-711047A9AF1B}"/>
            </c:ext>
          </c:extLst>
        </c:ser>
        <c:ser>
          <c:idx val="2"/>
          <c:order val="2"/>
          <c:tx>
            <c:strRef>
              <c:f>Pivot!$AW$18:$AW$19</c:f>
              <c:strCache>
                <c:ptCount val="1"/>
                <c:pt idx="0">
                  <c:v>Pacific</c:v>
                </c:pt>
              </c:strCache>
            </c:strRef>
          </c:tx>
          <c:spPr>
            <a:solidFill>
              <a:schemeClr val="accent3"/>
            </a:solidFill>
            <a:ln>
              <a:noFill/>
            </a:ln>
            <a:effectLst/>
          </c:spPr>
          <c:invertIfNegative val="0"/>
          <c:cat>
            <c:strRef>
              <c:f>Pivot!$AT$20:$AT$25</c:f>
              <c:strCache>
                <c:ptCount val="5"/>
                <c:pt idx="0">
                  <c:v>0-1 Miles</c:v>
                </c:pt>
                <c:pt idx="1">
                  <c:v>1-2 Miles</c:v>
                </c:pt>
                <c:pt idx="2">
                  <c:v>2-5 Miles</c:v>
                </c:pt>
                <c:pt idx="3">
                  <c:v>5-10 Miles</c:v>
                </c:pt>
                <c:pt idx="4">
                  <c:v>More than 10 miles</c:v>
                </c:pt>
              </c:strCache>
            </c:strRef>
          </c:cat>
          <c:val>
            <c:numRef>
              <c:f>Pivot!$AW$20:$AW$25</c:f>
              <c:numCache>
                <c:formatCode>General</c:formatCode>
                <c:ptCount val="5"/>
                <c:pt idx="0">
                  <c:v>52</c:v>
                </c:pt>
                <c:pt idx="1">
                  <c:v>23</c:v>
                </c:pt>
                <c:pt idx="2">
                  <c:v>19</c:v>
                </c:pt>
                <c:pt idx="3">
                  <c:v>67</c:v>
                </c:pt>
                <c:pt idx="4">
                  <c:v>31</c:v>
                </c:pt>
              </c:numCache>
            </c:numRef>
          </c:val>
          <c:extLst>
            <c:ext xmlns:c16="http://schemas.microsoft.com/office/drawing/2014/chart" uri="{C3380CC4-5D6E-409C-BE32-E72D297353CC}">
              <c16:uniqueId val="{00000001-E9FA-4778-B6A2-711047A9AF1B}"/>
            </c:ext>
          </c:extLst>
        </c:ser>
        <c:dLbls>
          <c:showLegendKey val="0"/>
          <c:showVal val="0"/>
          <c:showCatName val="0"/>
          <c:showSerName val="0"/>
          <c:showPercent val="0"/>
          <c:showBubbleSize val="0"/>
        </c:dLbls>
        <c:gapWidth val="150"/>
        <c:overlap val="100"/>
        <c:axId val="2128033504"/>
        <c:axId val="2128021504"/>
      </c:barChart>
      <c:catAx>
        <c:axId val="212803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021504"/>
        <c:crosses val="autoZero"/>
        <c:auto val="1"/>
        <c:lblAlgn val="ctr"/>
        <c:lblOffset val="100"/>
        <c:noMultiLvlLbl val="0"/>
      </c:catAx>
      <c:valAx>
        <c:axId val="2128021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03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Dashboard.xlsx]Pivot!PivotTable29</c:name>
    <c:fmtId val="4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Pivot!$AU$28:$AU$29</c:f>
              <c:strCache>
                <c:ptCount val="1"/>
                <c:pt idx="0">
                  <c:v>Female</c:v>
                </c:pt>
              </c:strCache>
            </c:strRef>
          </c:tx>
          <c:spPr>
            <a:solidFill>
              <a:schemeClr val="accent1"/>
            </a:solidFill>
            <a:ln>
              <a:noFill/>
            </a:ln>
            <a:effectLst/>
          </c:spPr>
          <c:invertIfNegative val="0"/>
          <c:cat>
            <c:strRef>
              <c:f>Pivot!$AT$30:$AT$35</c:f>
              <c:strCache>
                <c:ptCount val="5"/>
                <c:pt idx="0">
                  <c:v>0-1 Miles</c:v>
                </c:pt>
                <c:pt idx="1">
                  <c:v>1-2 Miles</c:v>
                </c:pt>
                <c:pt idx="2">
                  <c:v>2-5 Miles</c:v>
                </c:pt>
                <c:pt idx="3">
                  <c:v>5-10 Miles</c:v>
                </c:pt>
                <c:pt idx="4">
                  <c:v>More than 10 miles</c:v>
                </c:pt>
              </c:strCache>
            </c:strRef>
          </c:cat>
          <c:val>
            <c:numRef>
              <c:f>Pivot!$AU$30:$AU$35</c:f>
              <c:numCache>
                <c:formatCode>General</c:formatCode>
                <c:ptCount val="5"/>
                <c:pt idx="0">
                  <c:v>192</c:v>
                </c:pt>
                <c:pt idx="1">
                  <c:v>85</c:v>
                </c:pt>
                <c:pt idx="2">
                  <c:v>79</c:v>
                </c:pt>
                <c:pt idx="3">
                  <c:v>81</c:v>
                </c:pt>
                <c:pt idx="4">
                  <c:v>52</c:v>
                </c:pt>
              </c:numCache>
            </c:numRef>
          </c:val>
          <c:extLst>
            <c:ext xmlns:c16="http://schemas.microsoft.com/office/drawing/2014/chart" uri="{C3380CC4-5D6E-409C-BE32-E72D297353CC}">
              <c16:uniqueId val="{00000000-1C18-469F-8954-BCF783C0226D}"/>
            </c:ext>
          </c:extLst>
        </c:ser>
        <c:ser>
          <c:idx val="1"/>
          <c:order val="1"/>
          <c:tx>
            <c:strRef>
              <c:f>Pivot!$AV$28:$AV$29</c:f>
              <c:strCache>
                <c:ptCount val="1"/>
                <c:pt idx="0">
                  <c:v>Male</c:v>
                </c:pt>
              </c:strCache>
            </c:strRef>
          </c:tx>
          <c:spPr>
            <a:solidFill>
              <a:schemeClr val="accent2"/>
            </a:solidFill>
            <a:ln>
              <a:noFill/>
            </a:ln>
            <a:effectLst/>
          </c:spPr>
          <c:invertIfNegative val="0"/>
          <c:cat>
            <c:strRef>
              <c:f>Pivot!$AT$30:$AT$35</c:f>
              <c:strCache>
                <c:ptCount val="5"/>
                <c:pt idx="0">
                  <c:v>0-1 Miles</c:v>
                </c:pt>
                <c:pt idx="1">
                  <c:v>1-2 Miles</c:v>
                </c:pt>
                <c:pt idx="2">
                  <c:v>2-5 Miles</c:v>
                </c:pt>
                <c:pt idx="3">
                  <c:v>5-10 Miles</c:v>
                </c:pt>
                <c:pt idx="4">
                  <c:v>More than 10 miles</c:v>
                </c:pt>
              </c:strCache>
            </c:strRef>
          </c:cat>
          <c:val>
            <c:numRef>
              <c:f>Pivot!$AV$30:$AV$35</c:f>
              <c:numCache>
                <c:formatCode>General</c:formatCode>
                <c:ptCount val="5"/>
                <c:pt idx="0">
                  <c:v>174</c:v>
                </c:pt>
                <c:pt idx="1">
                  <c:v>84</c:v>
                </c:pt>
                <c:pt idx="2">
                  <c:v>83</c:v>
                </c:pt>
                <c:pt idx="3">
                  <c:v>111</c:v>
                </c:pt>
                <c:pt idx="4">
                  <c:v>59</c:v>
                </c:pt>
              </c:numCache>
            </c:numRef>
          </c:val>
          <c:extLst>
            <c:ext xmlns:c16="http://schemas.microsoft.com/office/drawing/2014/chart" uri="{C3380CC4-5D6E-409C-BE32-E72D297353CC}">
              <c16:uniqueId val="{00000000-0AD4-4D54-BECA-C06BF4C37BEF}"/>
            </c:ext>
          </c:extLst>
        </c:ser>
        <c:dLbls>
          <c:showLegendKey val="0"/>
          <c:showVal val="0"/>
          <c:showCatName val="0"/>
          <c:showSerName val="0"/>
          <c:showPercent val="0"/>
          <c:showBubbleSize val="0"/>
        </c:dLbls>
        <c:gapWidth val="150"/>
        <c:overlap val="100"/>
        <c:axId val="2128105024"/>
        <c:axId val="2128092544"/>
      </c:barChart>
      <c:catAx>
        <c:axId val="212810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092544"/>
        <c:crosses val="autoZero"/>
        <c:auto val="1"/>
        <c:lblAlgn val="ctr"/>
        <c:lblOffset val="100"/>
        <c:noMultiLvlLbl val="0"/>
      </c:catAx>
      <c:valAx>
        <c:axId val="21280925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105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Dashboard.xlsx]Pivot!PivotTable30</c:name>
    <c:fmtId val="5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595900521101247"/>
          <c:y val="8.0631616251224336E-2"/>
          <c:w val="0.74016971201514847"/>
          <c:h val="0.74932167282033468"/>
        </c:manualLayout>
      </c:layout>
      <c:bar3DChart>
        <c:barDir val="bar"/>
        <c:grouping val="clustered"/>
        <c:varyColors val="0"/>
        <c:ser>
          <c:idx val="0"/>
          <c:order val="0"/>
          <c:tx>
            <c:strRef>
              <c:f>Pivot!$AU$41:$AU$42</c:f>
              <c:strCache>
                <c:ptCount val="1"/>
                <c:pt idx="0">
                  <c:v>No</c:v>
                </c:pt>
              </c:strCache>
            </c:strRef>
          </c:tx>
          <c:spPr>
            <a:solidFill>
              <a:schemeClr val="accent1"/>
            </a:solidFill>
            <a:ln>
              <a:noFill/>
            </a:ln>
            <a:effectLst/>
            <a:sp3d/>
          </c:spPr>
          <c:invertIfNegative val="0"/>
          <c:cat>
            <c:strRef>
              <c:f>Pivot!$AT$43:$AT$48</c:f>
              <c:strCache>
                <c:ptCount val="5"/>
                <c:pt idx="0">
                  <c:v>0-1 Miles</c:v>
                </c:pt>
                <c:pt idx="1">
                  <c:v>1-2 Miles</c:v>
                </c:pt>
                <c:pt idx="2">
                  <c:v>2-5 Miles</c:v>
                </c:pt>
                <c:pt idx="3">
                  <c:v>5-10 Miles</c:v>
                </c:pt>
                <c:pt idx="4">
                  <c:v>More than 10 miles</c:v>
                </c:pt>
              </c:strCache>
            </c:strRef>
          </c:cat>
          <c:val>
            <c:numRef>
              <c:f>Pivot!$AU$43:$AU$48</c:f>
              <c:numCache>
                <c:formatCode>0.00</c:formatCode>
                <c:ptCount val="5"/>
                <c:pt idx="0">
                  <c:v>1.2048192771084338</c:v>
                </c:pt>
                <c:pt idx="1">
                  <c:v>0.83695652173913049</c:v>
                </c:pt>
                <c:pt idx="2">
                  <c:v>1.4179104477611941</c:v>
                </c:pt>
                <c:pt idx="3">
                  <c:v>0.65517241379310343</c:v>
                </c:pt>
                <c:pt idx="4">
                  <c:v>0.42307692307692307</c:v>
                </c:pt>
              </c:numCache>
            </c:numRef>
          </c:val>
          <c:extLst>
            <c:ext xmlns:c16="http://schemas.microsoft.com/office/drawing/2014/chart" uri="{C3380CC4-5D6E-409C-BE32-E72D297353CC}">
              <c16:uniqueId val="{00000000-E5B2-482C-B25E-569FC3269CC4}"/>
            </c:ext>
          </c:extLst>
        </c:ser>
        <c:ser>
          <c:idx val="1"/>
          <c:order val="1"/>
          <c:tx>
            <c:strRef>
              <c:f>Pivot!$AV$41:$AV$42</c:f>
              <c:strCache>
                <c:ptCount val="1"/>
                <c:pt idx="0">
                  <c:v>Yes</c:v>
                </c:pt>
              </c:strCache>
            </c:strRef>
          </c:tx>
          <c:spPr>
            <a:solidFill>
              <a:schemeClr val="accent2"/>
            </a:solidFill>
            <a:ln>
              <a:noFill/>
            </a:ln>
            <a:effectLst/>
            <a:sp3d/>
          </c:spPr>
          <c:invertIfNegative val="0"/>
          <c:cat>
            <c:strRef>
              <c:f>Pivot!$AT$43:$AT$48</c:f>
              <c:strCache>
                <c:ptCount val="5"/>
                <c:pt idx="0">
                  <c:v>0-1 Miles</c:v>
                </c:pt>
                <c:pt idx="1">
                  <c:v>1-2 Miles</c:v>
                </c:pt>
                <c:pt idx="2">
                  <c:v>2-5 Miles</c:v>
                </c:pt>
                <c:pt idx="3">
                  <c:v>5-10 Miles</c:v>
                </c:pt>
                <c:pt idx="4">
                  <c:v>More than 10 miles</c:v>
                </c:pt>
              </c:strCache>
            </c:strRef>
          </c:cat>
          <c:val>
            <c:numRef>
              <c:f>Pivot!$AV$43:$AV$48</c:f>
              <c:numCache>
                <c:formatCode>0.00</c:formatCode>
                <c:ptCount val="5"/>
                <c:pt idx="0">
                  <c:v>1.2048192771084338</c:v>
                </c:pt>
                <c:pt idx="1">
                  <c:v>0.83695652173913049</c:v>
                </c:pt>
                <c:pt idx="2">
                  <c:v>1.4179104477611941</c:v>
                </c:pt>
                <c:pt idx="3">
                  <c:v>0.65517241379310343</c:v>
                </c:pt>
                <c:pt idx="4">
                  <c:v>0.42307692307692307</c:v>
                </c:pt>
              </c:numCache>
            </c:numRef>
          </c:val>
          <c:extLst>
            <c:ext xmlns:c16="http://schemas.microsoft.com/office/drawing/2014/chart" uri="{C3380CC4-5D6E-409C-BE32-E72D297353CC}">
              <c16:uniqueId val="{00000005-E5B2-482C-B25E-569FC3269CC4}"/>
            </c:ext>
          </c:extLst>
        </c:ser>
        <c:dLbls>
          <c:showLegendKey val="0"/>
          <c:showVal val="0"/>
          <c:showCatName val="0"/>
          <c:showSerName val="0"/>
          <c:showPercent val="0"/>
          <c:showBubbleSize val="0"/>
        </c:dLbls>
        <c:gapWidth val="150"/>
        <c:shape val="box"/>
        <c:axId val="776517280"/>
        <c:axId val="776511520"/>
        <c:axId val="0"/>
      </c:bar3DChart>
      <c:catAx>
        <c:axId val="776517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511520"/>
        <c:crosses val="autoZero"/>
        <c:auto val="1"/>
        <c:lblAlgn val="ctr"/>
        <c:lblOffset val="100"/>
        <c:noMultiLvlLbl val="0"/>
      </c:catAx>
      <c:valAx>
        <c:axId val="77651152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517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Dashboard.xlsx]Pivot!PivotTable32</c:name>
    <c:fmtId val="5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Pivot!$BG$44:$BG$45</c:f>
              <c:strCache>
                <c:ptCount val="1"/>
                <c:pt idx="0">
                  <c:v>Yes</c:v>
                </c:pt>
              </c:strCache>
            </c:strRef>
          </c:tx>
          <c:spPr>
            <a:solidFill>
              <a:schemeClr val="accent1"/>
            </a:solidFill>
            <a:ln>
              <a:noFill/>
            </a:ln>
            <a:effectLst/>
          </c:spPr>
          <c:invertIfNegative val="0"/>
          <c:cat>
            <c:strRef>
              <c:f>Pivot!$BF$46:$BF$49</c:f>
              <c:strCache>
                <c:ptCount val="3"/>
                <c:pt idx="0">
                  <c:v>North America</c:v>
                </c:pt>
                <c:pt idx="1">
                  <c:v>Europe</c:v>
                </c:pt>
                <c:pt idx="2">
                  <c:v>Pacific</c:v>
                </c:pt>
              </c:strCache>
            </c:strRef>
          </c:cat>
          <c:val>
            <c:numRef>
              <c:f>Pivot!$BG$46:$BG$49</c:f>
              <c:numCache>
                <c:formatCode>0.00%</c:formatCode>
                <c:ptCount val="3"/>
                <c:pt idx="0">
                  <c:v>0.45738045738045741</c:v>
                </c:pt>
                <c:pt idx="1">
                  <c:v>0.30769230769230771</c:v>
                </c:pt>
                <c:pt idx="2">
                  <c:v>0.23492723492723494</c:v>
                </c:pt>
              </c:numCache>
            </c:numRef>
          </c:val>
          <c:extLst>
            <c:ext xmlns:c16="http://schemas.microsoft.com/office/drawing/2014/chart" uri="{C3380CC4-5D6E-409C-BE32-E72D297353CC}">
              <c16:uniqueId val="{00000000-3219-4046-98F8-267575276FB1}"/>
            </c:ext>
          </c:extLst>
        </c:ser>
        <c:dLbls>
          <c:showLegendKey val="0"/>
          <c:showVal val="0"/>
          <c:showCatName val="0"/>
          <c:showSerName val="0"/>
          <c:showPercent val="0"/>
          <c:showBubbleSize val="0"/>
        </c:dLbls>
        <c:gapWidth val="219"/>
        <c:overlap val="-27"/>
        <c:axId val="2094057824"/>
        <c:axId val="2094075584"/>
      </c:barChart>
      <c:catAx>
        <c:axId val="209405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75584"/>
        <c:crosses val="autoZero"/>
        <c:auto val="1"/>
        <c:lblAlgn val="ctr"/>
        <c:lblOffset val="100"/>
        <c:noMultiLvlLbl val="0"/>
      </c:catAx>
      <c:valAx>
        <c:axId val="2094075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7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Dashboard.xlsx]Pivot!PivotTable31</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Pivot!$BG$34</c:f>
              <c:strCache>
                <c:ptCount val="1"/>
                <c:pt idx="0">
                  <c:v>Total</c:v>
                </c:pt>
              </c:strCache>
            </c:strRef>
          </c:tx>
          <c:spPr>
            <a:solidFill>
              <a:schemeClr val="accent1"/>
            </a:solidFill>
            <a:ln>
              <a:noFill/>
            </a:ln>
            <a:effectLst/>
          </c:spPr>
          <c:invertIfNegative val="0"/>
          <c:cat>
            <c:strRef>
              <c:f>Pivot!$BF$35:$BF$38</c:f>
              <c:strCache>
                <c:ptCount val="3"/>
                <c:pt idx="0">
                  <c:v>Europe</c:v>
                </c:pt>
                <c:pt idx="1">
                  <c:v>North America</c:v>
                </c:pt>
                <c:pt idx="2">
                  <c:v>Pacific</c:v>
                </c:pt>
              </c:strCache>
            </c:strRef>
          </c:cat>
          <c:val>
            <c:numRef>
              <c:f>Pivot!$BG$35:$BG$38</c:f>
              <c:numCache>
                <c:formatCode>_-[$$-409]* #,##0.00_ ;_-[$$-409]* \-#,##0.00\ ;_-[$$-409]* "-"??_ ;_-@_ </c:formatCode>
                <c:ptCount val="3"/>
                <c:pt idx="0">
                  <c:v>42364.864864864867</c:v>
                </c:pt>
                <c:pt idx="1">
                  <c:v>65181.818181818184</c:v>
                </c:pt>
                <c:pt idx="2">
                  <c:v>64336.283185840708</c:v>
                </c:pt>
              </c:numCache>
            </c:numRef>
          </c:val>
          <c:extLst>
            <c:ext xmlns:c16="http://schemas.microsoft.com/office/drawing/2014/chart" uri="{C3380CC4-5D6E-409C-BE32-E72D297353CC}">
              <c16:uniqueId val="{00000000-7994-4F15-B88B-4D31446CA469}"/>
            </c:ext>
          </c:extLst>
        </c:ser>
        <c:dLbls>
          <c:showLegendKey val="0"/>
          <c:showVal val="0"/>
          <c:showCatName val="0"/>
          <c:showSerName val="0"/>
          <c:showPercent val="0"/>
          <c:showBubbleSize val="0"/>
        </c:dLbls>
        <c:gapWidth val="182"/>
        <c:axId val="2094098144"/>
        <c:axId val="2094085184"/>
      </c:barChart>
      <c:catAx>
        <c:axId val="209409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85184"/>
        <c:crosses val="autoZero"/>
        <c:auto val="1"/>
        <c:lblAlgn val="ctr"/>
        <c:lblOffset val="100"/>
        <c:noMultiLvlLbl val="0"/>
      </c:catAx>
      <c:valAx>
        <c:axId val="2094085184"/>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98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Dashboard.xlsx]Pivot!PivotTable33</c:name>
    <c:fmtId val="5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Pivot!$BG$62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A9-473E-AFE3-97DD38A04E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A9-473E-AFE3-97DD38A04E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A9-473E-AFE3-97DD38A04E28}"/>
              </c:ext>
            </c:extLst>
          </c:dPt>
          <c:cat>
            <c:strRef>
              <c:f>Pivot!$BF$63:$BF$66</c:f>
              <c:strCache>
                <c:ptCount val="3"/>
                <c:pt idx="0">
                  <c:v>Europe</c:v>
                </c:pt>
                <c:pt idx="1">
                  <c:v>North America</c:v>
                </c:pt>
                <c:pt idx="2">
                  <c:v>Pacific</c:v>
                </c:pt>
              </c:strCache>
            </c:strRef>
          </c:cat>
          <c:val>
            <c:numRef>
              <c:f>Pivot!$BG$63:$BG$66</c:f>
              <c:numCache>
                <c:formatCode>General</c:formatCode>
                <c:ptCount val="3"/>
                <c:pt idx="0">
                  <c:v>148</c:v>
                </c:pt>
                <c:pt idx="1">
                  <c:v>220</c:v>
                </c:pt>
                <c:pt idx="2">
                  <c:v>113</c:v>
                </c:pt>
              </c:numCache>
            </c:numRef>
          </c:val>
          <c:extLst>
            <c:ext xmlns:c16="http://schemas.microsoft.com/office/drawing/2014/chart" uri="{C3380CC4-5D6E-409C-BE32-E72D297353CC}">
              <c16:uniqueId val="{00000000-FEB1-43D9-B266-0ED02B3CDFC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Dashboard.xlsx]Pivot!PivotTable4</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barChart>
        <c:barDir val="col"/>
        <c:grouping val="clustered"/>
        <c:varyColors val="1"/>
        <c:ser>
          <c:idx val="0"/>
          <c:order val="0"/>
          <c:tx>
            <c:strRef>
              <c:f>Pivot!$B$39:$B$40</c:f>
              <c:strCache>
                <c:ptCount val="1"/>
                <c:pt idx="0">
                  <c:v>Yes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897-482A-AD51-D2A1E880626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0-ED5A-4E1F-9D23-AC075344A93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E897-482A-AD51-D2A1E880626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E897-482A-AD51-D2A1E880626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Pivot!$A$41:$A$45</c:f>
              <c:strCache>
                <c:ptCount val="4"/>
                <c:pt idx="0">
                  <c:v>&lt;40k</c:v>
                </c:pt>
                <c:pt idx="1">
                  <c:v>40–80k</c:v>
                </c:pt>
                <c:pt idx="2">
                  <c:v>80–120k</c:v>
                </c:pt>
                <c:pt idx="3">
                  <c:v>120k+</c:v>
                </c:pt>
              </c:strCache>
            </c:strRef>
          </c:cat>
          <c:val>
            <c:numRef>
              <c:f>Pivot!$B$41:$B$45</c:f>
              <c:numCache>
                <c:formatCode>0.00%</c:formatCode>
                <c:ptCount val="4"/>
                <c:pt idx="0">
                  <c:v>0.23492723492723494</c:v>
                </c:pt>
                <c:pt idx="1">
                  <c:v>0.53430353430353428</c:v>
                </c:pt>
                <c:pt idx="2">
                  <c:v>0.16424116424116425</c:v>
                </c:pt>
                <c:pt idx="3">
                  <c:v>6.6528066528066532E-2</c:v>
                </c:pt>
              </c:numCache>
            </c:numRef>
          </c:val>
          <c:extLst>
            <c:ext xmlns:c16="http://schemas.microsoft.com/office/drawing/2014/chart" uri="{C3380CC4-5D6E-409C-BE32-E72D297353CC}">
              <c16:uniqueId val="{00000000-BB0A-448C-8D4E-E93C0FF476E2}"/>
            </c:ext>
          </c:extLst>
        </c:ser>
        <c:dLbls>
          <c:dLblPos val="outEnd"/>
          <c:showLegendKey val="0"/>
          <c:showVal val="1"/>
          <c:showCatName val="0"/>
          <c:showSerName val="0"/>
          <c:showPercent val="0"/>
          <c:showBubbleSize val="0"/>
        </c:dLbls>
        <c:gapWidth val="219"/>
        <c:overlap val="-27"/>
        <c:axId val="952108656"/>
        <c:axId val="952110576"/>
      </c:barChart>
      <c:catAx>
        <c:axId val="952108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110576"/>
        <c:crosses val="autoZero"/>
        <c:auto val="1"/>
        <c:lblAlgn val="ctr"/>
        <c:lblOffset val="100"/>
        <c:noMultiLvlLbl val="0"/>
      </c:catAx>
      <c:valAx>
        <c:axId val="952110576"/>
        <c:scaling>
          <c:orientation val="minMax"/>
        </c:scaling>
        <c:delete val="1"/>
        <c:axPos val="l"/>
        <c:numFmt formatCode="0.00%" sourceLinked="1"/>
        <c:majorTickMark val="out"/>
        <c:minorTickMark val="none"/>
        <c:tickLblPos val="nextTo"/>
        <c:crossAx val="952108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c:name>
    <c:fmtId val="42"/>
  </c:pivotSource>
  <c:chart>
    <c:autoTitleDeleted val="1"/>
    <c:pivotFmts>
      <c:pivotFmt>
        <c:idx val="0"/>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9"/>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0"/>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2"/>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3"/>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4"/>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5"/>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7"/>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8"/>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9"/>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0"/>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2"/>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3"/>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4"/>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5"/>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ln w="25400" cmpd="sng"/>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1"/>
            </a:solidFill>
            <a:ln w="25400" cmpd="sng">
              <a:solidFill>
                <a:schemeClr val="accent1"/>
              </a:solidFill>
            </a:ln>
            <a:effectLst/>
          </c:spPr>
        </c:marker>
      </c:pivotFmt>
      <c:pivotFmt>
        <c:idx val="38"/>
        <c:spPr>
          <a:ln w="28575" cap="rnd">
            <a:solidFill>
              <a:schemeClr val="accent1"/>
            </a:solidFill>
            <a:round/>
          </a:ln>
          <a:effectLst/>
        </c:spPr>
        <c:marker>
          <c:symbol val="circle"/>
          <c:size val="5"/>
          <c:spPr>
            <a:solidFill>
              <a:schemeClr val="accent2"/>
            </a:solidFill>
            <a:ln w="25400" cmpd="sng">
              <a:solidFill>
                <a:schemeClr val="accent2"/>
              </a:solidFill>
            </a:ln>
            <a:effectLst/>
          </c:spPr>
        </c:marker>
      </c:pivotFmt>
      <c:pivotFmt>
        <c:idx val="39"/>
        <c:spPr>
          <a:ln w="28575" cap="rnd">
            <a:solidFill>
              <a:schemeClr val="accent1"/>
            </a:solidFill>
            <a:round/>
          </a:ln>
          <a:effectLst/>
        </c:spPr>
        <c:marker>
          <c:symbol val="circle"/>
          <c:size val="5"/>
          <c:spPr>
            <a:solidFill>
              <a:schemeClr val="accent3"/>
            </a:solidFill>
            <a:ln w="25400" cmpd="sng">
              <a:solidFill>
                <a:schemeClr val="accent3"/>
              </a:solidFill>
            </a:ln>
            <a:effectLst/>
          </c:spPr>
        </c:marker>
      </c:pivotFmt>
      <c:pivotFmt>
        <c:idx val="40"/>
        <c:spPr>
          <a:ln w="28575" cap="rnd">
            <a:solidFill>
              <a:schemeClr val="accent1"/>
            </a:solidFill>
            <a:round/>
          </a:ln>
          <a:effectLst/>
        </c:spPr>
        <c:marker>
          <c:symbol val="circle"/>
          <c:size val="5"/>
          <c:spPr>
            <a:solidFill>
              <a:schemeClr val="accent4"/>
            </a:solidFill>
            <a:ln w="25400" cmpd="sng">
              <a:solidFill>
                <a:schemeClr val="accent4"/>
              </a:solidFill>
            </a:ln>
            <a:effectLst/>
          </c:spPr>
        </c:marker>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75771632110513"/>
          <c:y val="0.19163920704066775"/>
          <c:w val="0.78458866226306767"/>
          <c:h val="0.54153580352051844"/>
        </c:manualLayout>
      </c:layout>
      <c:lineChart>
        <c:grouping val="stacked"/>
        <c:varyColors val="1"/>
        <c:ser>
          <c:idx val="0"/>
          <c:order val="0"/>
          <c:tx>
            <c:strRef>
              <c:f>Pivot!$B$24:$B$25</c:f>
              <c:strCache>
                <c:ptCount val="1"/>
                <c:pt idx="0">
                  <c:v>Yes</c:v>
                </c:pt>
              </c:strCache>
            </c:strRef>
          </c:tx>
          <c:marker>
            <c:symbol val="circle"/>
            <c:size val="5"/>
            <c:spPr>
              <a:ln w="25400" cmpd="sng"/>
            </c:spPr>
          </c:marker>
          <c:dPt>
            <c:idx val="0"/>
            <c:marker>
              <c:symbol val="circle"/>
              <c:size val="5"/>
              <c:spPr>
                <a:solidFill>
                  <a:schemeClr val="accent1"/>
                </a:solidFill>
                <a:ln w="25400" cmpd="sng">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DA5A-4C77-BD82-3995CCCEF608}"/>
              </c:ext>
            </c:extLst>
          </c:dPt>
          <c:dPt>
            <c:idx val="1"/>
            <c:marker>
              <c:symbol val="circle"/>
              <c:size val="5"/>
              <c:spPr>
                <a:solidFill>
                  <a:schemeClr val="accent2"/>
                </a:solidFill>
                <a:ln w="25400" cmpd="sng">
                  <a:solidFill>
                    <a:schemeClr val="accent2"/>
                  </a:solidFill>
                </a:ln>
                <a:effectLst/>
              </c:spPr>
            </c:marker>
            <c:bubble3D val="0"/>
            <c:spPr>
              <a:ln w="28575" cap="rnd">
                <a:solidFill>
                  <a:schemeClr val="accent2"/>
                </a:solidFill>
                <a:round/>
              </a:ln>
              <a:effectLst/>
            </c:spPr>
            <c:extLst>
              <c:ext xmlns:c16="http://schemas.microsoft.com/office/drawing/2014/chart" uri="{C3380CC4-5D6E-409C-BE32-E72D297353CC}">
                <c16:uniqueId val="{00000001-DA5A-4C77-BD82-3995CCCEF608}"/>
              </c:ext>
            </c:extLst>
          </c:dPt>
          <c:dPt>
            <c:idx val="2"/>
            <c:marker>
              <c:symbol val="circle"/>
              <c:size val="5"/>
              <c:spPr>
                <a:solidFill>
                  <a:schemeClr val="accent3"/>
                </a:solidFill>
                <a:ln w="25400" cmpd="sng">
                  <a:solidFill>
                    <a:schemeClr val="accent3"/>
                  </a:solidFill>
                </a:ln>
                <a:effectLst/>
              </c:spPr>
            </c:marker>
            <c:bubble3D val="0"/>
            <c:spPr>
              <a:ln w="28575" cap="rnd">
                <a:solidFill>
                  <a:schemeClr val="accent3"/>
                </a:solidFill>
                <a:round/>
              </a:ln>
              <a:effectLst/>
            </c:spPr>
            <c:extLst>
              <c:ext xmlns:c16="http://schemas.microsoft.com/office/drawing/2014/chart" uri="{C3380CC4-5D6E-409C-BE32-E72D297353CC}">
                <c16:uniqueId val="{00000002-DA5A-4C77-BD82-3995CCCEF608}"/>
              </c:ext>
            </c:extLst>
          </c:dPt>
          <c:dPt>
            <c:idx val="3"/>
            <c:marker>
              <c:symbol val="circle"/>
              <c:size val="5"/>
              <c:spPr>
                <a:solidFill>
                  <a:schemeClr val="accent4"/>
                </a:solidFill>
                <a:ln w="25400" cmpd="sng">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3-DA5A-4C77-BD82-3995CCCEF60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Pivot!$A$26:$A$30</c:f>
              <c:strCache>
                <c:ptCount val="4"/>
                <c:pt idx="0">
                  <c:v>25-34</c:v>
                </c:pt>
                <c:pt idx="1">
                  <c:v>35-44</c:v>
                </c:pt>
                <c:pt idx="2">
                  <c:v>45-54</c:v>
                </c:pt>
                <c:pt idx="3">
                  <c:v>55+</c:v>
                </c:pt>
              </c:strCache>
            </c:strRef>
          </c:cat>
          <c:val>
            <c:numRef>
              <c:f>Pivot!$B$26:$B$30</c:f>
              <c:numCache>
                <c:formatCode>General</c:formatCode>
                <c:ptCount val="4"/>
                <c:pt idx="0">
                  <c:v>93</c:v>
                </c:pt>
                <c:pt idx="1">
                  <c:v>197</c:v>
                </c:pt>
                <c:pt idx="2">
                  <c:v>132</c:v>
                </c:pt>
                <c:pt idx="3">
                  <c:v>59</c:v>
                </c:pt>
              </c:numCache>
            </c:numRef>
          </c:val>
          <c:smooth val="0"/>
          <c:extLst>
            <c:ext xmlns:c16="http://schemas.microsoft.com/office/drawing/2014/chart" uri="{C3380CC4-5D6E-409C-BE32-E72D297353CC}">
              <c16:uniqueId val="{00000004-DA5A-4C77-BD82-3995CCCEF608}"/>
            </c:ext>
          </c:extLst>
        </c:ser>
        <c:dLbls>
          <c:dLblPos val="t"/>
          <c:showLegendKey val="0"/>
          <c:showVal val="1"/>
          <c:showCatName val="0"/>
          <c:showSerName val="0"/>
          <c:showPercent val="0"/>
          <c:showBubbleSize val="0"/>
        </c:dLbls>
        <c:marker val="1"/>
        <c:smooth val="0"/>
        <c:axId val="952098096"/>
        <c:axId val="952087056"/>
      </c:lineChart>
      <c:catAx>
        <c:axId val="95209809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52087056"/>
        <c:crosses val="autoZero"/>
        <c:auto val="1"/>
        <c:lblAlgn val="ctr"/>
        <c:lblOffset val="100"/>
        <c:noMultiLvlLbl val="0"/>
      </c:catAx>
      <c:valAx>
        <c:axId val="9520870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098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Dashboard.xlsx]Pivot!PivotTable2</c:name>
    <c:fmtId val="24"/>
  </c:pivotSource>
  <c:chart>
    <c:autoTitleDeleted val="1"/>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dLbl>
          <c:idx val="0"/>
          <c:layout>
            <c:manualLayout>
              <c:x val="1.6666666666666642E-2"/>
              <c:y val="-5.5555555555555552E-2"/>
            </c:manualLayout>
          </c:layout>
          <c:showLegendKey val="0"/>
          <c:showVal val="1"/>
          <c:showCatName val="1"/>
          <c:showSerName val="0"/>
          <c:showPercent val="0"/>
          <c:showBubbleSize val="0"/>
          <c:extLst>
            <c:ext xmlns:c15="http://schemas.microsoft.com/office/drawing/2012/chart" uri="{CE6537A1-D6FC-4f65-9D91-7224C49458BB}"/>
          </c:extLst>
        </c:dLbl>
      </c:pivotFmt>
      <c:pivotFmt>
        <c:idx val="3"/>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0910096522480002"/>
              <c:y val="-0.34606254765725064"/>
            </c:manualLayout>
          </c:layout>
          <c:spPr>
            <a:solidFill>
              <a:sysClr val="window" lastClr="FFFFFF"/>
            </a:solidFill>
            <a:ln w="9525" cap="flat" cmpd="sng" algn="ctr">
              <a:solidFill>
                <a:srgbClr val="4472C4"/>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9639"/>
                    <a:gd name="adj2" fmla="val 249522"/>
                  </a:avLst>
                </a:prstGeom>
                <a:noFill/>
                <a:ln>
                  <a:noFill/>
                </a:ln>
              </c15:spPr>
              <c15:layout>
                <c:manualLayout>
                  <c:w val="0.31275016033668362"/>
                  <c:h val="0.18999653230733662"/>
                </c:manualLayout>
              </c15:layout>
            </c:ext>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9471233380672054E-2"/>
              <c:y val="-0.35820530391985761"/>
            </c:manualLayout>
          </c:layout>
          <c:spPr>
            <a:xfrm>
              <a:off x="2766299" y="119284"/>
              <a:ext cx="820343" cy="351506"/>
            </a:xfrm>
            <a:solidFill>
              <a:sysClr val="window" lastClr="FFFFFF"/>
            </a:solidFill>
            <a:ln w="9525" cap="flat" cmpd="sng" algn="ctr">
              <a:solidFill>
                <a:srgbClr val="4472C4"/>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45093"/>
                    <a:gd name="adj2" fmla="val 167321"/>
                  </a:avLst>
                </a:prstGeom>
                <a:noFill/>
                <a:ln>
                  <a:noFill/>
                </a:ln>
              </c15:spPr>
              <c15:layout>
                <c:manualLayout>
                  <c:w val="0.30143433613253412"/>
                  <c:h val="0.168038653257216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3719279328327816E-2"/>
          <c:y val="0.16607682600932233"/>
          <c:w val="0.94226089314436157"/>
          <c:h val="0.68824846241151383"/>
        </c:manualLayout>
      </c:layout>
      <c:pie3DChart>
        <c:varyColors val="1"/>
        <c:ser>
          <c:idx val="0"/>
          <c:order val="0"/>
          <c:tx>
            <c:strRef>
              <c:f>Pivot!$B$14:$B$15</c:f>
              <c:strCache>
                <c:ptCount val="1"/>
                <c:pt idx="0">
                  <c:v>Yes</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BFC7-457A-B03D-680F42F8486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BFC7-457A-B03D-680F42F84867}"/>
              </c:ext>
            </c:extLst>
          </c:dPt>
          <c:dLbls>
            <c:dLbl>
              <c:idx val="0"/>
              <c:layout>
                <c:manualLayout>
                  <c:x val="-1.9471233380672054E-2"/>
                  <c:y val="-0.35820530391985761"/>
                </c:manualLayout>
              </c:layout>
              <c:spPr>
                <a:xfrm>
                  <a:off x="2766299" y="119284"/>
                  <a:ext cx="820343" cy="351506"/>
                </a:xfrm>
                <a:solidFill>
                  <a:sysClr val="window" lastClr="FFFFFF"/>
                </a:solidFill>
                <a:ln w="9525" cap="flat" cmpd="sng" algn="ctr">
                  <a:solidFill>
                    <a:srgbClr val="4472C4"/>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45093"/>
                        <a:gd name="adj2" fmla="val 167321"/>
                      </a:avLst>
                    </a:prstGeom>
                    <a:noFill/>
                    <a:ln>
                      <a:noFill/>
                    </a:ln>
                  </c15:spPr>
                  <c15:layout>
                    <c:manualLayout>
                      <c:w val="0.30143433613253412"/>
                      <c:h val="0.1680386532572162"/>
                    </c:manualLayout>
                  </c15:layout>
                </c:ext>
                <c:ext xmlns:c16="http://schemas.microsoft.com/office/drawing/2014/chart" uri="{C3380CC4-5D6E-409C-BE32-E72D297353CC}">
                  <c16:uniqueId val="{00000002-BFC7-457A-B03D-680F42F84867}"/>
                </c:ext>
              </c:extLst>
            </c:dLbl>
            <c:dLbl>
              <c:idx val="1"/>
              <c:layout>
                <c:manualLayout>
                  <c:x val="0.10910096522480002"/>
                  <c:y val="-0.34606254765725064"/>
                </c:manualLayout>
              </c:layout>
              <c:spPr>
                <a:solidFill>
                  <a:sysClr val="window" lastClr="FFFFFF"/>
                </a:solidFill>
                <a:ln w="9525" cap="flat" cmpd="sng" algn="ctr">
                  <a:solidFill>
                    <a:srgbClr val="4472C4"/>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gd name="adj1" fmla="val 89639"/>
                        <a:gd name="adj2" fmla="val 249522"/>
                      </a:avLst>
                    </a:prstGeom>
                    <a:noFill/>
                    <a:ln>
                      <a:noFill/>
                    </a:ln>
                  </c15:spPr>
                  <c15:layout>
                    <c:manualLayout>
                      <c:w val="0.31275016033668362"/>
                      <c:h val="0.18999653230733662"/>
                    </c:manualLayout>
                  </c15:layout>
                </c:ext>
                <c:ext xmlns:c16="http://schemas.microsoft.com/office/drawing/2014/chart" uri="{C3380CC4-5D6E-409C-BE32-E72D297353CC}">
                  <c16:uniqueId val="{00000001-BFC7-457A-B03D-680F42F84867}"/>
                </c:ext>
              </c:extLst>
            </c:dLbl>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Pivot!$A$16:$A$18</c:f>
              <c:strCache>
                <c:ptCount val="2"/>
                <c:pt idx="0">
                  <c:v>Female</c:v>
                </c:pt>
                <c:pt idx="1">
                  <c:v>Male</c:v>
                </c:pt>
              </c:strCache>
            </c:strRef>
          </c:cat>
          <c:val>
            <c:numRef>
              <c:f>Pivot!$B$16:$B$18</c:f>
              <c:numCache>
                <c:formatCode>0.00%</c:formatCode>
                <c:ptCount val="2"/>
                <c:pt idx="0">
                  <c:v>0.49688149688149691</c:v>
                </c:pt>
                <c:pt idx="1">
                  <c:v>0.50311850311850315</c:v>
                </c:pt>
              </c:numCache>
            </c:numRef>
          </c:val>
          <c:extLst>
            <c:ext xmlns:c16="http://schemas.microsoft.com/office/drawing/2014/chart" uri="{C3380CC4-5D6E-409C-BE32-E72D297353CC}">
              <c16:uniqueId val="{00000000-78E1-4608-8E27-41003C14FF1A}"/>
            </c:ext>
          </c:extLst>
        </c:ser>
        <c:dLbls>
          <c:dLblPos val="outEnd"/>
          <c:showLegendKey val="0"/>
          <c:showVal val="1"/>
          <c:showCatName val="0"/>
          <c:showSerName val="0"/>
          <c:showPercent val="0"/>
          <c:showBubbleSize val="0"/>
          <c:showLeaderLines val="0"/>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Dashboard.xlsx]Pivot!PivotTable5</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barChart>
        <c:barDir val="col"/>
        <c:grouping val="clustered"/>
        <c:varyColors val="1"/>
        <c:ser>
          <c:idx val="0"/>
          <c:order val="0"/>
          <c:tx>
            <c:strRef>
              <c:f>Pivot!$C$60:$C$61</c:f>
              <c:strCache>
                <c:ptCount val="1"/>
                <c:pt idx="0">
                  <c:v>Yes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9493-4C11-8950-3BA47B5B8CD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9493-4C11-8950-3BA47B5B8CD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9493-4C11-8950-3BA47B5B8CD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9493-4C11-8950-3BA47B5B8CD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9493-4C11-8950-3BA47B5B8CD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Pivot!$B$62:$B$67</c:f>
              <c:strCache>
                <c:ptCount val="5"/>
                <c:pt idx="0">
                  <c:v>0-1 Miles</c:v>
                </c:pt>
                <c:pt idx="1">
                  <c:v>1-2 Miles</c:v>
                </c:pt>
                <c:pt idx="2">
                  <c:v>2-5 Miles</c:v>
                </c:pt>
                <c:pt idx="3">
                  <c:v>5-10 Miles</c:v>
                </c:pt>
                <c:pt idx="4">
                  <c:v>More than 10 miles</c:v>
                </c:pt>
              </c:strCache>
            </c:strRef>
          </c:cat>
          <c:val>
            <c:numRef>
              <c:f>Pivot!$C$62:$C$67</c:f>
              <c:numCache>
                <c:formatCode>0.00%</c:formatCode>
                <c:ptCount val="5"/>
                <c:pt idx="0">
                  <c:v>0.41580041580041582</c:v>
                </c:pt>
                <c:pt idx="1">
                  <c:v>0.16008316008316009</c:v>
                </c:pt>
                <c:pt idx="2">
                  <c:v>0.19750519750519752</c:v>
                </c:pt>
                <c:pt idx="3">
                  <c:v>0.15800415800415801</c:v>
                </c:pt>
                <c:pt idx="4">
                  <c:v>6.8607068607068611E-2</c:v>
                </c:pt>
              </c:numCache>
            </c:numRef>
          </c:val>
          <c:extLst>
            <c:ext xmlns:c16="http://schemas.microsoft.com/office/drawing/2014/chart" uri="{C3380CC4-5D6E-409C-BE32-E72D297353CC}">
              <c16:uniqueId val="{00000000-766D-476A-B066-6D0A65A657FC}"/>
            </c:ext>
          </c:extLst>
        </c:ser>
        <c:dLbls>
          <c:dLblPos val="outEnd"/>
          <c:showLegendKey val="0"/>
          <c:showVal val="1"/>
          <c:showCatName val="0"/>
          <c:showSerName val="0"/>
          <c:showPercent val="0"/>
          <c:showBubbleSize val="0"/>
        </c:dLbls>
        <c:gapWidth val="140"/>
        <c:overlap val="37"/>
        <c:axId val="2024816495"/>
        <c:axId val="2024834255"/>
      </c:barChart>
      <c:catAx>
        <c:axId val="2024816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834255"/>
        <c:crosses val="autoZero"/>
        <c:auto val="1"/>
        <c:lblAlgn val="ctr"/>
        <c:lblOffset val="100"/>
        <c:noMultiLvlLbl val="0"/>
      </c:catAx>
      <c:valAx>
        <c:axId val="2024834255"/>
        <c:scaling>
          <c:orientation val="minMax"/>
        </c:scaling>
        <c:delete val="1"/>
        <c:axPos val="l"/>
        <c:numFmt formatCode="0.00%" sourceLinked="1"/>
        <c:majorTickMark val="out"/>
        <c:minorTickMark val="none"/>
        <c:tickLblPos val="nextTo"/>
        <c:crossAx val="20248164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Dashboard.xlsx]Pivot!PivotTable11</c:name>
    <c:fmtId val="4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608400260712987E-2"/>
          <c:y val="6.1652961350168962E-2"/>
          <c:w val="0.8041000154660245"/>
          <c:h val="0.80832504747542822"/>
        </c:manualLayout>
      </c:layout>
      <c:barChart>
        <c:barDir val="bar"/>
        <c:grouping val="clustered"/>
        <c:varyColors val="0"/>
        <c:ser>
          <c:idx val="0"/>
          <c:order val="0"/>
          <c:tx>
            <c:strRef>
              <c:f>Pivot!$C$82:$C$83</c:f>
              <c:strCache>
                <c:ptCount val="1"/>
                <c:pt idx="0">
                  <c:v>Europe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Pivot!$B$84</c:f>
              <c:strCache>
                <c:ptCount val="1"/>
                <c:pt idx="0">
                  <c:v>Total</c:v>
                </c:pt>
              </c:strCache>
            </c:strRef>
          </c:cat>
          <c:val>
            <c:numRef>
              <c:f>Pivot!$C$84</c:f>
              <c:numCache>
                <c:formatCode>General</c:formatCode>
                <c:ptCount val="1"/>
                <c:pt idx="0">
                  <c:v>148</c:v>
                </c:pt>
              </c:numCache>
            </c:numRef>
          </c:val>
          <c:extLst>
            <c:ext xmlns:c16="http://schemas.microsoft.com/office/drawing/2014/chart" uri="{C3380CC4-5D6E-409C-BE32-E72D297353CC}">
              <c16:uniqueId val="{00000000-AD26-4F93-91E4-5BC25258ADA2}"/>
            </c:ext>
          </c:extLst>
        </c:ser>
        <c:ser>
          <c:idx val="1"/>
          <c:order val="1"/>
          <c:tx>
            <c:strRef>
              <c:f>Pivot!$D$82:$D$83</c:f>
              <c:strCache>
                <c:ptCount val="1"/>
                <c:pt idx="0">
                  <c:v>North America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Pivot!$B$84</c:f>
              <c:strCache>
                <c:ptCount val="1"/>
                <c:pt idx="0">
                  <c:v>Total</c:v>
                </c:pt>
              </c:strCache>
            </c:strRef>
          </c:cat>
          <c:val>
            <c:numRef>
              <c:f>Pivot!$D$84</c:f>
              <c:numCache>
                <c:formatCode>General</c:formatCode>
                <c:ptCount val="1"/>
                <c:pt idx="0">
                  <c:v>220</c:v>
                </c:pt>
              </c:numCache>
            </c:numRef>
          </c:val>
          <c:extLst>
            <c:ext xmlns:c16="http://schemas.microsoft.com/office/drawing/2014/chart" uri="{C3380CC4-5D6E-409C-BE32-E72D297353CC}">
              <c16:uniqueId val="{00000000-68B4-4664-9C58-ABCCF449AE0C}"/>
            </c:ext>
          </c:extLst>
        </c:ser>
        <c:ser>
          <c:idx val="2"/>
          <c:order val="2"/>
          <c:tx>
            <c:strRef>
              <c:f>Pivot!$E$82:$E$83</c:f>
              <c:strCache>
                <c:ptCount val="1"/>
                <c:pt idx="0">
                  <c:v>Pacific</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Pivot!$B$84</c:f>
              <c:strCache>
                <c:ptCount val="1"/>
                <c:pt idx="0">
                  <c:v>Total</c:v>
                </c:pt>
              </c:strCache>
            </c:strRef>
          </c:cat>
          <c:val>
            <c:numRef>
              <c:f>Pivot!$E$84</c:f>
              <c:numCache>
                <c:formatCode>General</c:formatCode>
                <c:ptCount val="1"/>
                <c:pt idx="0">
                  <c:v>113</c:v>
                </c:pt>
              </c:numCache>
            </c:numRef>
          </c:val>
          <c:extLst>
            <c:ext xmlns:c16="http://schemas.microsoft.com/office/drawing/2014/chart" uri="{C3380CC4-5D6E-409C-BE32-E72D297353CC}">
              <c16:uniqueId val="{00000001-68B4-4664-9C58-ABCCF449AE0C}"/>
            </c:ext>
          </c:extLst>
        </c:ser>
        <c:dLbls>
          <c:dLblPos val="outEnd"/>
          <c:showLegendKey val="0"/>
          <c:showVal val="1"/>
          <c:showCatName val="0"/>
          <c:showSerName val="0"/>
          <c:showPercent val="0"/>
          <c:showBubbleSize val="0"/>
        </c:dLbls>
        <c:gapWidth val="115"/>
        <c:overlap val="-20"/>
        <c:axId val="1886613247"/>
        <c:axId val="1886619967"/>
      </c:barChart>
      <c:catAx>
        <c:axId val="1886613247"/>
        <c:scaling>
          <c:orientation val="minMax"/>
        </c:scaling>
        <c:delete val="1"/>
        <c:axPos val="l"/>
        <c:numFmt formatCode="General" sourceLinked="1"/>
        <c:majorTickMark val="out"/>
        <c:minorTickMark val="none"/>
        <c:tickLblPos val="nextTo"/>
        <c:crossAx val="1886619967"/>
        <c:crosses val="autoZero"/>
        <c:auto val="1"/>
        <c:lblAlgn val="ctr"/>
        <c:lblOffset val="100"/>
        <c:noMultiLvlLbl val="0"/>
      </c:catAx>
      <c:valAx>
        <c:axId val="188661996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613247"/>
        <c:crosses val="autoZero"/>
        <c:crossBetween val="between"/>
      </c:valAx>
      <c:spPr>
        <a:noFill/>
        <a:ln>
          <a:noFill/>
        </a:ln>
        <a:effectLst/>
      </c:spPr>
    </c:plotArea>
    <c:legend>
      <c:legendPos val="r"/>
      <c:layout>
        <c:manualLayout>
          <c:xMode val="edge"/>
          <c:yMode val="edge"/>
          <c:x val="0.68186456733796585"/>
          <c:y val="6.1071737655837045E-2"/>
          <c:w val="0.30498240739717858"/>
          <c:h val="0.283745728535435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c:name>
    <c:fmtId val="51"/>
  </c:pivotSource>
  <c:chart>
    <c:autoTitleDeleted val="1"/>
    <c:pivotFmts>
      <c:pivotFmt>
        <c:idx val="0"/>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a:sp3d/>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9"/>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0"/>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2"/>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3"/>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4"/>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5"/>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7"/>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8"/>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29"/>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0"/>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2"/>
        <c:spPr>
          <a:solidFill>
            <a:schemeClr val="accent1"/>
          </a:solidFill>
          <a:ln>
            <a:noFill/>
          </a:ln>
          <a:effectLst/>
          <a:sp3d/>
        </c:spPr>
        <c:dLbl>
          <c:idx val="0"/>
          <c:layout>
            <c:manualLayout>
              <c:x val="-5.5555555555555558E-3"/>
              <c:y val="-6.481481481481489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3"/>
        <c:spPr>
          <a:solidFill>
            <a:schemeClr val="accent1"/>
          </a:solidFill>
          <a:ln>
            <a:noFill/>
          </a:ln>
          <a:effectLst/>
          <a:sp3d/>
        </c:spPr>
        <c:dLbl>
          <c:idx val="0"/>
          <c:layout>
            <c:manualLayout>
              <c:x val="1.9444444444444445E-2"/>
              <c:y val="-5.555555555555560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4"/>
        <c:spPr>
          <a:solidFill>
            <a:schemeClr val="accent1"/>
          </a:solidFill>
          <a:ln>
            <a:noFill/>
          </a:ln>
          <a:effectLst/>
          <a:sp3d/>
        </c:spPr>
        <c:dLbl>
          <c:idx val="0"/>
          <c:layout>
            <c:manualLayout>
              <c:x val="4.7222222222222221E-2"/>
              <c:y val="-4.16666666666667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5"/>
        <c:spPr>
          <a:solidFill>
            <a:schemeClr val="accent1"/>
          </a:solidFill>
          <a:ln>
            <a:noFill/>
          </a:ln>
          <a:effectLst/>
          <a:sp3d/>
        </c:spPr>
        <c:dLbl>
          <c:idx val="0"/>
          <c:layout>
            <c:manualLayout>
              <c:x val="0.05"/>
              <c:y val="-2.77777777777778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1"/>
            </a:solidFill>
            <a:ln w="25400">
              <a:solidFill>
                <a:srgbClr val="A31192"/>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1"/>
            </a:solidFill>
            <a:ln w="25400">
              <a:solidFill>
                <a:srgbClr val="A31192"/>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1"/>
            </a:solidFill>
            <a:ln w="25400">
              <a:solidFill>
                <a:srgbClr val="A31192"/>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1"/>
            </a:solidFill>
            <a:ln w="25400">
              <a:solidFill>
                <a:srgbClr val="A31192"/>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1"/>
            </a:solidFill>
            <a:ln w="25400">
              <a:solidFill>
                <a:srgbClr val="A31192"/>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circle"/>
          <c:size val="5"/>
          <c:spPr>
            <a:solidFill>
              <a:schemeClr val="accent1"/>
            </a:solidFill>
            <a:ln w="25400">
              <a:solidFill>
                <a:srgbClr val="A31192"/>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circle"/>
          <c:size val="5"/>
          <c:spPr>
            <a:solidFill>
              <a:srgbClr val="A31192"/>
            </a:solidFill>
            <a:ln w="25400">
              <a:solidFill>
                <a:srgbClr val="A31192"/>
              </a:solidFill>
            </a:ln>
            <a:effectLst/>
          </c:spPr>
        </c:marker>
      </c:pivotFmt>
      <c:pivotFmt>
        <c:idx val="47"/>
        <c:spPr>
          <a:solidFill>
            <a:schemeClr val="accent1"/>
          </a:solidFill>
          <a:ln w="28575" cap="rnd">
            <a:solidFill>
              <a:schemeClr val="accent1"/>
            </a:solidFill>
            <a:round/>
          </a:ln>
          <a:effectLst/>
        </c:spPr>
        <c:marker>
          <c:symbol val="circle"/>
          <c:size val="5"/>
          <c:spPr>
            <a:solidFill>
              <a:srgbClr val="A31192"/>
            </a:solidFill>
            <a:ln w="25400">
              <a:solidFill>
                <a:srgbClr val="A31192"/>
              </a:solidFill>
            </a:ln>
            <a:effectLst/>
          </c:spPr>
        </c:marker>
      </c:pivotFmt>
      <c:pivotFmt>
        <c:idx val="48"/>
        <c:spPr>
          <a:solidFill>
            <a:schemeClr val="accent1"/>
          </a:solidFill>
          <a:ln w="28575" cap="rnd">
            <a:solidFill>
              <a:schemeClr val="accent1"/>
            </a:solidFill>
            <a:round/>
          </a:ln>
          <a:effectLst/>
        </c:spPr>
        <c:marker>
          <c:symbol val="circle"/>
          <c:size val="5"/>
          <c:spPr>
            <a:solidFill>
              <a:srgbClr val="A31192"/>
            </a:solidFill>
            <a:ln w="25400">
              <a:solidFill>
                <a:srgbClr val="A31192"/>
              </a:solidFill>
            </a:ln>
            <a:effectLst/>
          </c:spPr>
        </c:marker>
      </c:pivotFmt>
      <c:pivotFmt>
        <c:idx val="49"/>
        <c:spPr>
          <a:solidFill>
            <a:schemeClr val="accent1"/>
          </a:solidFill>
          <a:ln w="28575" cap="rnd">
            <a:solidFill>
              <a:schemeClr val="accent1"/>
            </a:solidFill>
            <a:round/>
          </a:ln>
          <a:effectLst/>
        </c:spPr>
        <c:marker>
          <c:symbol val="circle"/>
          <c:size val="5"/>
          <c:spPr>
            <a:solidFill>
              <a:srgbClr val="A31192"/>
            </a:solidFill>
            <a:ln w="25400">
              <a:solidFill>
                <a:srgbClr val="A31192"/>
              </a:solidFill>
            </a:ln>
            <a:effectLst/>
          </c:spPr>
        </c:marker>
      </c:pivotFmt>
      <c:pivotFmt>
        <c:idx val="5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s>
    <c:plotArea>
      <c:layout>
        <c:manualLayout>
          <c:layoutTarget val="inner"/>
          <c:xMode val="edge"/>
          <c:yMode val="edge"/>
          <c:x val="0.15675771632110513"/>
          <c:y val="0.19163920704066775"/>
          <c:w val="0.78458866226306767"/>
          <c:h val="0.54153580352051844"/>
        </c:manualLayout>
      </c:layout>
      <c:barChart>
        <c:barDir val="col"/>
        <c:grouping val="stacked"/>
        <c:varyColors val="1"/>
        <c:ser>
          <c:idx val="0"/>
          <c:order val="0"/>
          <c:tx>
            <c:strRef>
              <c:f>Pivot!$B$24:$B$25</c:f>
              <c:strCache>
                <c:ptCount val="1"/>
                <c:pt idx="0">
                  <c:v>Yes</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C9C6-4A14-B68B-BA5309A402C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1-C9C6-4A14-B68B-BA5309A402C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2-C9C6-4A14-B68B-BA5309A402C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3-C9C6-4A14-B68B-BA5309A402C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Pivot!$A$26:$A$30</c:f>
              <c:strCache>
                <c:ptCount val="4"/>
                <c:pt idx="0">
                  <c:v>25-34</c:v>
                </c:pt>
                <c:pt idx="1">
                  <c:v>35-44</c:v>
                </c:pt>
                <c:pt idx="2">
                  <c:v>45-54</c:v>
                </c:pt>
                <c:pt idx="3">
                  <c:v>55+</c:v>
                </c:pt>
              </c:strCache>
            </c:strRef>
          </c:cat>
          <c:val>
            <c:numRef>
              <c:f>Pivot!$B$26:$B$30</c:f>
              <c:numCache>
                <c:formatCode>General</c:formatCode>
                <c:ptCount val="4"/>
                <c:pt idx="0">
                  <c:v>93</c:v>
                </c:pt>
                <c:pt idx="1">
                  <c:v>197</c:v>
                </c:pt>
                <c:pt idx="2">
                  <c:v>132</c:v>
                </c:pt>
                <c:pt idx="3">
                  <c:v>59</c:v>
                </c:pt>
              </c:numCache>
            </c:numRef>
          </c:val>
          <c:extLst>
            <c:ext xmlns:c16="http://schemas.microsoft.com/office/drawing/2014/chart" uri="{C3380CC4-5D6E-409C-BE32-E72D297353CC}">
              <c16:uniqueId val="{00000004-C9C6-4A14-B68B-BA5309A402C8}"/>
            </c:ext>
          </c:extLst>
        </c:ser>
        <c:dLbls>
          <c:showLegendKey val="0"/>
          <c:showVal val="1"/>
          <c:showCatName val="0"/>
          <c:showSerName val="0"/>
          <c:showPercent val="0"/>
          <c:showBubbleSize val="0"/>
        </c:dLbls>
        <c:gapWidth val="150"/>
        <c:overlap val="100"/>
        <c:axId val="952098096"/>
        <c:axId val="952087056"/>
      </c:barChart>
      <c:catAx>
        <c:axId val="95209809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952087056"/>
        <c:crosses val="autoZero"/>
        <c:auto val="1"/>
        <c:lblAlgn val="ctr"/>
        <c:lblOffset val="100"/>
        <c:noMultiLvlLbl val="0"/>
      </c:catAx>
      <c:valAx>
        <c:axId val="9520870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098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Dashboard.xlsx]Pivot!PivotTable2</c:name>
    <c:fmtId val="33"/>
  </c:pivotSource>
  <c:chart>
    <c:autoTitleDeleted val="1"/>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dLbl>
          <c:idx val="0"/>
          <c:layout>
            <c:manualLayout>
              <c:x val="1.6666666666666642E-2"/>
              <c:y val="-5.5555555555555552E-2"/>
            </c:manualLayout>
          </c:layout>
          <c:showLegendKey val="0"/>
          <c:showVal val="1"/>
          <c:showCatName val="1"/>
          <c:showSerName val="0"/>
          <c:showPercent val="0"/>
          <c:showBubbleSize val="0"/>
          <c:extLst>
            <c:ext xmlns:c15="http://schemas.microsoft.com/office/drawing/2012/chart" uri="{CE6537A1-D6FC-4f65-9D91-7224C49458BB}"/>
          </c:extLst>
        </c:dLbl>
      </c:pivotFmt>
      <c:pivotFmt>
        <c:idx val="3"/>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chemeClr val="tx1"/>
            </a:outerShdw>
          </a:effectLst>
          <a:scene3d>
            <a:camera prst="orthographicFront"/>
            <a:lightRig rig="threePt" dir="t"/>
          </a:scene3d>
          <a:sp3d>
            <a:bevelT w="101600" prst="riblet"/>
            <a:bevelB w="114300" prst="artDeco"/>
          </a:sp3d>
        </c:spPr>
        <c:dLbl>
          <c:idx val="0"/>
          <c:layout>
            <c:manualLayout>
              <c:x val="-0.26469502808112266"/>
              <c:y val="-6.461855500027564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8720914578836745"/>
                  <c:h val="0.26261812752380059"/>
                </c:manualLayout>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chemeClr val="tx1"/>
            </a:outerShdw>
          </a:effectLst>
          <a:scene3d>
            <a:camera prst="orthographicFront"/>
            <a:lightRig rig="threePt" dir="t"/>
          </a:scene3d>
          <a:sp3d>
            <a:bevelT w="101600" prst="riblet"/>
            <a:bevelB w="114300" prst="artDeco"/>
          </a:sp3d>
        </c:spPr>
        <c:dLbl>
          <c:idx val="0"/>
          <c:layout>
            <c:manualLayout>
              <c:x val="-0.26469502808112266"/>
              <c:y val="-6.461855500027564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8720914578836745"/>
                  <c:h val="0.26261812752380059"/>
                </c:manualLayout>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c:spPr>
        <c:dLbl>
          <c:idx val="0"/>
          <c:layout>
            <c:manualLayout>
              <c:x val="3.2465854045109072E-2"/>
              <c:y val="-5.875302034473692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c:spPr>
        <c:dLbl>
          <c:idx val="0"/>
          <c:layout>
            <c:manualLayout>
              <c:x val="-1.8036585580616153E-2"/>
              <c:y val="-0.1645084569652631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perspective val="2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3719279328327816E-2"/>
          <c:y val="0.16607682600932233"/>
          <c:w val="0.94226089314436157"/>
          <c:h val="0.68824846241151383"/>
        </c:manualLayout>
      </c:layout>
      <c:bar3DChart>
        <c:barDir val="bar"/>
        <c:grouping val="clustered"/>
        <c:varyColors val="1"/>
        <c:ser>
          <c:idx val="0"/>
          <c:order val="0"/>
          <c:tx>
            <c:strRef>
              <c:f>Pivot!$B$14:$B$15</c:f>
              <c:strCache>
                <c:ptCount val="1"/>
                <c:pt idx="0">
                  <c:v>Yes</c:v>
                </c:pt>
              </c:strCache>
            </c:strRef>
          </c:tx>
          <c:spPr>
            <a:scene3d>
              <a:camera prst="orthographicFront"/>
              <a:lightRig rig="threePt" dir="t"/>
            </a:scene3d>
            <a:sp3d prstMaterial="metal"/>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c:spPr>
            <c:extLst>
              <c:ext xmlns:c16="http://schemas.microsoft.com/office/drawing/2014/chart" uri="{C3380CC4-5D6E-409C-BE32-E72D297353CC}">
                <c16:uniqueId val="{00000001-8065-4449-9D16-8D7B6344764D}"/>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threePt" dir="t"/>
              </a:scene3d>
              <a:sp3d prstMaterial="metal"/>
            </c:spPr>
            <c:extLst>
              <c:ext xmlns:c16="http://schemas.microsoft.com/office/drawing/2014/chart" uri="{C3380CC4-5D6E-409C-BE32-E72D297353CC}">
                <c16:uniqueId val="{00000003-8065-4449-9D16-8D7B6344764D}"/>
              </c:ext>
            </c:extLst>
          </c:dPt>
          <c:dLbls>
            <c:dLbl>
              <c:idx val="0"/>
              <c:layout>
                <c:manualLayout>
                  <c:x val="3.2465854045109072E-2"/>
                  <c:y val="-5.8753020344736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65-4449-9D16-8D7B6344764D}"/>
                </c:ext>
              </c:extLst>
            </c:dLbl>
            <c:dLbl>
              <c:idx val="1"/>
              <c:layout>
                <c:manualLayout>
                  <c:x val="-1.8036585580616153E-2"/>
                  <c:y val="-0.164508456965263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65-4449-9D16-8D7B6344764D}"/>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Pivot!$A$16:$A$18</c:f>
              <c:strCache>
                <c:ptCount val="2"/>
                <c:pt idx="0">
                  <c:v>Female</c:v>
                </c:pt>
                <c:pt idx="1">
                  <c:v>Male</c:v>
                </c:pt>
              </c:strCache>
            </c:strRef>
          </c:cat>
          <c:val>
            <c:numRef>
              <c:f>Pivot!$B$16:$B$18</c:f>
              <c:numCache>
                <c:formatCode>0.00%</c:formatCode>
                <c:ptCount val="2"/>
                <c:pt idx="0">
                  <c:v>0.49688149688149691</c:v>
                </c:pt>
                <c:pt idx="1">
                  <c:v>0.50311850311850315</c:v>
                </c:pt>
              </c:numCache>
            </c:numRef>
          </c:val>
          <c:shape val="pyramid"/>
          <c:extLst>
            <c:ext xmlns:c16="http://schemas.microsoft.com/office/drawing/2014/chart" uri="{C3380CC4-5D6E-409C-BE32-E72D297353CC}">
              <c16:uniqueId val="{00000004-8065-4449-9D16-8D7B6344764D}"/>
            </c:ext>
          </c:extLst>
        </c:ser>
        <c:dLbls>
          <c:showLegendKey val="0"/>
          <c:showVal val="1"/>
          <c:showCatName val="0"/>
          <c:showSerName val="0"/>
          <c:showPercent val="0"/>
          <c:showBubbleSize val="0"/>
        </c:dLbls>
        <c:gapWidth val="100"/>
        <c:shape val="box"/>
        <c:axId val="1433551407"/>
        <c:axId val="1433550927"/>
        <c:axId val="0"/>
      </c:bar3DChart>
      <c:valAx>
        <c:axId val="1433550927"/>
        <c:scaling>
          <c:orientation val="minMax"/>
        </c:scaling>
        <c:delete val="1"/>
        <c:axPos val="b"/>
        <c:numFmt formatCode="0.00%" sourceLinked="1"/>
        <c:majorTickMark val="out"/>
        <c:minorTickMark val="none"/>
        <c:tickLblPos val="nextTo"/>
        <c:crossAx val="1433551407"/>
        <c:crosses val="autoZero"/>
        <c:crossBetween val="between"/>
      </c:valAx>
      <c:catAx>
        <c:axId val="1433551407"/>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33550927"/>
        <c:crosses val="autoZero"/>
        <c:auto val="1"/>
        <c:lblAlgn val="ctr"/>
        <c:lblOffset val="100"/>
        <c:noMultiLvlLbl val="0"/>
      </c:catAx>
      <c:spPr>
        <a:noFill/>
        <a:ln>
          <a:noFill/>
        </a:ln>
        <a:effectLst/>
      </c:spPr>
    </c:plotArea>
    <c:legend>
      <c:legendPos val="r"/>
      <c:layout>
        <c:manualLayout>
          <c:xMode val="edge"/>
          <c:yMode val="edge"/>
          <c:x val="0.78301626855286655"/>
          <c:y val="0.61125641730068758"/>
          <c:w val="0.14025989444628162"/>
          <c:h val="0.204714928879394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Dashboard.xlsx]Pivot!PivotTable14</c:name>
    <c:fmtId val="28"/>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2.2645215228728931E-2"/>
              <c:y val="5.4165797668141082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1.6983911421546597E-2"/>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3.9629126650275681E-2"/>
              <c:y val="-2.166631906725653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2.9451670429163107E-2"/>
              <c:y val="0.2634128325686443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1.6983911421546698E-2"/>
              <c:y val="-1.624973930044242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0"/>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1"/>
        <c:ser>
          <c:idx val="0"/>
          <c:order val="0"/>
          <c:tx>
            <c:strRef>
              <c:f>Pivot!$AE$5:$AE$6</c:f>
              <c:strCache>
                <c:ptCount val="1"/>
                <c:pt idx="0">
                  <c:v>Yes</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4-0713-4E74-A626-D84588EECE85}"/>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2-0713-4E74-A626-D84588EECE85}"/>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3-0713-4E74-A626-D84588EECE85}"/>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1-0713-4E74-A626-D84588EECE85}"/>
              </c:ext>
            </c:extLst>
          </c:dPt>
          <c:dPt>
            <c:idx val="4"/>
            <c:invertIfNegative val="0"/>
            <c:bubble3D val="0"/>
            <c:spPr>
              <a:solidFill>
                <a:schemeClr val="accent5"/>
              </a:solidFill>
              <a:ln>
                <a:noFill/>
              </a:ln>
              <a:effectLst/>
              <a:sp3d/>
            </c:spPr>
            <c:extLst>
              <c:ext xmlns:c16="http://schemas.microsoft.com/office/drawing/2014/chart" uri="{C3380CC4-5D6E-409C-BE32-E72D297353CC}">
                <c16:uniqueId val="{00000000-0713-4E74-A626-D84588EECE85}"/>
              </c:ext>
            </c:extLst>
          </c:dPt>
          <c:dLbls>
            <c:dLbl>
              <c:idx val="0"/>
              <c:layout>
                <c:manualLayout>
                  <c:x val="1.6983911421546698E-2"/>
                  <c:y val="-1.62497393004424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13-4E74-A626-D84588EECE85}"/>
                </c:ext>
              </c:extLst>
            </c:dLbl>
            <c:dLbl>
              <c:idx val="1"/>
              <c:layout>
                <c:manualLayout>
                  <c:x val="3.9629126650275681E-2"/>
                  <c:y val="-2.16663190672565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13-4E74-A626-D84588EECE85}"/>
                </c:ext>
              </c:extLst>
            </c:dLbl>
            <c:dLbl>
              <c:idx val="2"/>
              <c:layout>
                <c:manualLayout>
                  <c:x val="-2.9451670429163107E-2"/>
                  <c:y val="0.263412832568644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13-4E74-A626-D84588EECE85}"/>
                </c:ext>
              </c:extLst>
            </c:dLbl>
            <c:dLbl>
              <c:idx val="3"/>
              <c:layout>
                <c:manualLayout>
                  <c:x val="1.698391142154659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13-4E74-A626-D84588EECE85}"/>
                </c:ext>
              </c:extLst>
            </c:dLbl>
            <c:dLbl>
              <c:idx val="4"/>
              <c:layout>
                <c:manualLayout>
                  <c:x val="2.2645215228728931E-2"/>
                  <c:y val="5.41657976681410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713-4E74-A626-D84588EECE8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Pivot!$AD$7:$AD$12</c:f>
              <c:strCache>
                <c:ptCount val="5"/>
                <c:pt idx="0">
                  <c:v>High School</c:v>
                </c:pt>
                <c:pt idx="1">
                  <c:v>Partial High School</c:v>
                </c:pt>
                <c:pt idx="2">
                  <c:v>Bachelors</c:v>
                </c:pt>
                <c:pt idx="3">
                  <c:v>Graduate Degree</c:v>
                </c:pt>
                <c:pt idx="4">
                  <c:v>Partial College</c:v>
                </c:pt>
              </c:strCache>
            </c:strRef>
          </c:cat>
          <c:val>
            <c:numRef>
              <c:f>Pivot!$AE$7:$AE$12</c:f>
              <c:numCache>
                <c:formatCode>0.00%</c:formatCode>
                <c:ptCount val="5"/>
                <c:pt idx="0">
                  <c:v>0.16424116424116425</c:v>
                </c:pt>
                <c:pt idx="1">
                  <c:v>4.1580041580041582E-2</c:v>
                </c:pt>
                <c:pt idx="2">
                  <c:v>0.35135135135135137</c:v>
                </c:pt>
                <c:pt idx="3">
                  <c:v>0.19542619542619544</c:v>
                </c:pt>
                <c:pt idx="4">
                  <c:v>0.24740124740124741</c:v>
                </c:pt>
              </c:numCache>
            </c:numRef>
          </c:val>
          <c:shape val="cylinder"/>
          <c:extLst>
            <c:ext xmlns:c16="http://schemas.microsoft.com/office/drawing/2014/chart" uri="{C3380CC4-5D6E-409C-BE32-E72D297353CC}">
              <c16:uniqueId val="{00000000-8426-48A6-B64E-2699BA4ABBA5}"/>
            </c:ext>
          </c:extLst>
        </c:ser>
        <c:dLbls>
          <c:showLegendKey val="0"/>
          <c:showVal val="1"/>
          <c:showCatName val="0"/>
          <c:showSerName val="0"/>
          <c:showPercent val="0"/>
          <c:showBubbleSize val="0"/>
        </c:dLbls>
        <c:gapWidth val="150"/>
        <c:shape val="box"/>
        <c:axId val="809881167"/>
        <c:axId val="809886447"/>
        <c:axId val="0"/>
      </c:bar3DChart>
      <c:catAx>
        <c:axId val="8098811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809886447"/>
        <c:crosses val="autoZero"/>
        <c:auto val="1"/>
        <c:lblAlgn val="ctr"/>
        <c:lblOffset val="100"/>
        <c:noMultiLvlLbl val="0"/>
      </c:catAx>
      <c:valAx>
        <c:axId val="809886447"/>
        <c:scaling>
          <c:orientation val="minMax"/>
        </c:scaling>
        <c:delete val="1"/>
        <c:axPos val="b"/>
        <c:numFmt formatCode="0.00%" sourceLinked="1"/>
        <c:majorTickMark val="out"/>
        <c:minorTickMark val="none"/>
        <c:tickLblPos val="nextTo"/>
        <c:crossAx val="809881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Dashboard.xlsx]Pivot!PivotTable15</c:name>
    <c:fmtId val="3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835399116295822E-2"/>
          <c:y val="6.7144431902592991E-2"/>
          <c:w val="0.79088202417449205"/>
          <c:h val="0.7774902257268913"/>
        </c:manualLayout>
      </c:layout>
      <c:barChart>
        <c:barDir val="col"/>
        <c:grouping val="stacked"/>
        <c:varyColors val="0"/>
        <c:ser>
          <c:idx val="0"/>
          <c:order val="0"/>
          <c:tx>
            <c:strRef>
              <c:f>Pivot!$AE$17:$AE$18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Pivot!$AD$19:$AD$21</c:f>
              <c:strCache>
                <c:ptCount val="2"/>
                <c:pt idx="0">
                  <c:v>Married</c:v>
                </c:pt>
                <c:pt idx="1">
                  <c:v>Single</c:v>
                </c:pt>
              </c:strCache>
            </c:strRef>
          </c:cat>
          <c:val>
            <c:numRef>
              <c:f>Pivot!$AE$19:$AE$21</c:f>
              <c:numCache>
                <c:formatCode>0.00%</c:formatCode>
                <c:ptCount val="2"/>
                <c:pt idx="0">
                  <c:v>0.307</c:v>
                </c:pt>
                <c:pt idx="1">
                  <c:v>0.21199999999999999</c:v>
                </c:pt>
              </c:numCache>
            </c:numRef>
          </c:val>
          <c:extLst>
            <c:ext xmlns:c16="http://schemas.microsoft.com/office/drawing/2014/chart" uri="{C3380CC4-5D6E-409C-BE32-E72D297353CC}">
              <c16:uniqueId val="{00000000-7471-41C2-80E4-97681CFA9F08}"/>
            </c:ext>
          </c:extLst>
        </c:ser>
        <c:ser>
          <c:idx val="1"/>
          <c:order val="1"/>
          <c:tx>
            <c:strRef>
              <c:f>Pivot!$AF$17:$AF$18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Pivot!$AD$19:$AD$21</c:f>
              <c:strCache>
                <c:ptCount val="2"/>
                <c:pt idx="0">
                  <c:v>Married</c:v>
                </c:pt>
                <c:pt idx="1">
                  <c:v>Single</c:v>
                </c:pt>
              </c:strCache>
            </c:strRef>
          </c:cat>
          <c:val>
            <c:numRef>
              <c:f>Pivot!$AF$19:$AF$21</c:f>
              <c:numCache>
                <c:formatCode>0.00%</c:formatCode>
                <c:ptCount val="2"/>
                <c:pt idx="0">
                  <c:v>0.23100000000000001</c:v>
                </c:pt>
                <c:pt idx="1">
                  <c:v>0.25</c:v>
                </c:pt>
              </c:numCache>
            </c:numRef>
          </c:val>
          <c:extLst>
            <c:ext xmlns:c16="http://schemas.microsoft.com/office/drawing/2014/chart" uri="{C3380CC4-5D6E-409C-BE32-E72D297353CC}">
              <c16:uniqueId val="{00000001-7471-41C2-80E4-97681CFA9F08}"/>
            </c:ext>
          </c:extLst>
        </c:ser>
        <c:dLbls>
          <c:showLegendKey val="0"/>
          <c:showVal val="0"/>
          <c:showCatName val="0"/>
          <c:showSerName val="0"/>
          <c:showPercent val="0"/>
          <c:showBubbleSize val="0"/>
        </c:dLbls>
        <c:gapWidth val="118"/>
        <c:overlap val="100"/>
        <c:axId val="1433559567"/>
        <c:axId val="1433560047"/>
      </c:barChart>
      <c:catAx>
        <c:axId val="14335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33560047"/>
        <c:crosses val="autoZero"/>
        <c:auto val="1"/>
        <c:lblAlgn val="ctr"/>
        <c:lblOffset val="100"/>
        <c:noMultiLvlLbl val="0"/>
      </c:catAx>
      <c:valAx>
        <c:axId val="1433560047"/>
        <c:scaling>
          <c:orientation val="minMax"/>
        </c:scaling>
        <c:delete val="1"/>
        <c:axPos val="l"/>
        <c:numFmt formatCode="0.00%" sourceLinked="1"/>
        <c:majorTickMark val="none"/>
        <c:minorTickMark val="none"/>
        <c:tickLblPos val="nextTo"/>
        <c:crossAx val="143355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Dashboard.xlsx]Pivot!PivotTable16</c:name>
    <c:fmtId val="4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prstMaterial="dkEdge">
            <a:bevelT prst="angle"/>
            <a:bevelB w="101600" prst="rible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cene3d>
            <a:camera prst="orthographicFront"/>
            <a:lightRig rig="threePt" dir="t"/>
          </a:scene3d>
          <a:sp3d prstMaterial="dkEdge">
            <a:bevelT prst="angle"/>
            <a:bevelB w="101600" prst="riblet"/>
          </a:sp3d>
        </c:spPr>
        <c:dLbl>
          <c:idx val="0"/>
          <c:layout>
            <c:manualLayout>
              <c:x val="3.6610852303176997E-2"/>
              <c:y val="-0.149571069973962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40922205997834"/>
                  <c:h val="0.11655667561099427"/>
                </c:manualLayout>
              </c15:layout>
            </c:ext>
          </c:extLst>
        </c:dLbl>
      </c:pivotFmt>
      <c:pivotFmt>
        <c:idx val="4"/>
        <c:spPr>
          <a:solidFill>
            <a:schemeClr val="accent1"/>
          </a:solidFill>
          <a:ln>
            <a:noFill/>
          </a:ln>
          <a:effectLst/>
          <a:scene3d>
            <a:camera prst="orthographicFront"/>
            <a:lightRig rig="threePt" dir="t"/>
          </a:scene3d>
          <a:sp3d prstMaterial="dkEdge">
            <a:bevelT prst="angle"/>
            <a:bevelB w="101600" prst="riblet"/>
          </a:sp3d>
        </c:spPr>
        <c:dLbl>
          <c:idx val="0"/>
          <c:layout>
            <c:manualLayout>
              <c:x val="2.9692268086630752E-2"/>
              <c:y val="-0.155307477880648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214291410777589"/>
                  <c:h val="0.12844085631604432"/>
                </c:manualLayout>
              </c15:layout>
            </c:ext>
          </c:extLst>
        </c:dLbl>
      </c:pivotFmt>
    </c:pivotFmts>
    <c:view3D>
      <c:rotX val="20"/>
      <c:rotY val="20"/>
      <c:depthPercent val="120"/>
      <c:rAngAx val="1"/>
    </c:view3D>
    <c:floor>
      <c:thickness val="0"/>
      <c:spPr>
        <a:noFill/>
        <a:ln>
          <a:noFill/>
        </a:ln>
        <a:effectLst/>
        <a:scene3d>
          <a:camera prst="orthographicFront"/>
          <a:lightRig rig="threePt" dir="t"/>
        </a:scene3d>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11459876026135"/>
          <c:y val="3.8494451165697822E-2"/>
          <c:w val="0.8020023454514994"/>
          <c:h val="0.92868914098805111"/>
        </c:manualLayout>
      </c:layout>
      <c:bar3DChart>
        <c:barDir val="col"/>
        <c:grouping val="standard"/>
        <c:varyColors val="1"/>
        <c:ser>
          <c:idx val="0"/>
          <c:order val="0"/>
          <c:tx>
            <c:strRef>
              <c:f>Pivot!$AE$26</c:f>
              <c:strCache>
                <c:ptCount val="1"/>
                <c:pt idx="0">
                  <c:v>Total</c:v>
                </c:pt>
              </c:strCache>
            </c:strRef>
          </c:tx>
          <c:spPr>
            <a:ln>
              <a:noFill/>
            </a:ln>
            <a:scene3d>
              <a:camera prst="orthographicFront"/>
              <a:lightRig rig="threePt" dir="t"/>
            </a:scene3d>
            <a:sp3d prstMaterial="dkEdge">
              <a:bevelT prst="angle"/>
              <a:bevelB w="101600" prst="riblet"/>
            </a:sp3d>
          </c:spPr>
          <c:invertIfNegative val="0"/>
          <c:dPt>
            <c:idx val="0"/>
            <c:invertIfNegative val="0"/>
            <c:bubble3D val="0"/>
            <c:spPr>
              <a:solidFill>
                <a:schemeClr val="accent1"/>
              </a:solidFill>
              <a:ln>
                <a:noFill/>
              </a:ln>
              <a:effectLst/>
              <a:scene3d>
                <a:camera prst="orthographicFront"/>
                <a:lightRig rig="threePt" dir="t"/>
              </a:scene3d>
              <a:sp3d prstMaterial="dkEdge">
                <a:bevelT prst="angle"/>
                <a:bevelB w="101600" prst="riblet"/>
              </a:sp3d>
            </c:spPr>
            <c:extLst>
              <c:ext xmlns:c16="http://schemas.microsoft.com/office/drawing/2014/chart" uri="{C3380CC4-5D6E-409C-BE32-E72D297353CC}">
                <c16:uniqueId val="{00000002-2F0F-47AD-9BB2-A8269622B74A}"/>
              </c:ext>
            </c:extLst>
          </c:dPt>
          <c:dPt>
            <c:idx val="1"/>
            <c:invertIfNegative val="0"/>
            <c:bubble3D val="0"/>
            <c:spPr>
              <a:solidFill>
                <a:schemeClr val="accent2"/>
              </a:solidFill>
              <a:ln>
                <a:noFill/>
              </a:ln>
              <a:effectLst/>
              <a:scene3d>
                <a:camera prst="orthographicFront"/>
                <a:lightRig rig="threePt" dir="t"/>
              </a:scene3d>
              <a:sp3d prstMaterial="dkEdge">
                <a:bevelT prst="angle"/>
                <a:bevelB w="101600" prst="riblet"/>
              </a:sp3d>
            </c:spPr>
            <c:extLst>
              <c:ext xmlns:c16="http://schemas.microsoft.com/office/drawing/2014/chart" uri="{C3380CC4-5D6E-409C-BE32-E72D297353CC}">
                <c16:uniqueId val="{00000001-2F0F-47AD-9BB2-A8269622B74A}"/>
              </c:ext>
            </c:extLst>
          </c:dPt>
          <c:dLbls>
            <c:dLbl>
              <c:idx val="0"/>
              <c:layout>
                <c:manualLayout>
                  <c:x val="2.9692268086630752E-2"/>
                  <c:y val="-0.155307477880648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214291410777589"/>
                      <c:h val="0.12844085631604432"/>
                    </c:manualLayout>
                  </c15:layout>
                </c:ext>
                <c:ext xmlns:c16="http://schemas.microsoft.com/office/drawing/2014/chart" uri="{C3380CC4-5D6E-409C-BE32-E72D297353CC}">
                  <c16:uniqueId val="{00000002-2F0F-47AD-9BB2-A8269622B74A}"/>
                </c:ext>
              </c:extLst>
            </c:dLbl>
            <c:dLbl>
              <c:idx val="1"/>
              <c:layout>
                <c:manualLayout>
                  <c:x val="3.6610852303176997E-2"/>
                  <c:y val="-0.1495710699739624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40922205997834"/>
                      <c:h val="0.11655667561099427"/>
                    </c:manualLayout>
                  </c15:layout>
                </c:ext>
                <c:ext xmlns:c16="http://schemas.microsoft.com/office/drawing/2014/chart" uri="{C3380CC4-5D6E-409C-BE32-E72D297353CC}">
                  <c16:uniqueId val="{00000001-2F0F-47AD-9BB2-A8269622B74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Pivot!$AD$27:$AD$29</c:f>
              <c:strCache>
                <c:ptCount val="2"/>
                <c:pt idx="0">
                  <c:v>No</c:v>
                </c:pt>
                <c:pt idx="1">
                  <c:v>Yes</c:v>
                </c:pt>
              </c:strCache>
            </c:strRef>
          </c:cat>
          <c:val>
            <c:numRef>
              <c:f>Pivot!$AE$27:$AE$29</c:f>
              <c:numCache>
                <c:formatCode>"₹"\ #,##0.00</c:formatCode>
                <c:ptCount val="2"/>
                <c:pt idx="0">
                  <c:v>54874.759152215796</c:v>
                </c:pt>
                <c:pt idx="1">
                  <c:v>57962.577962577961</c:v>
                </c:pt>
              </c:numCache>
            </c:numRef>
          </c:val>
          <c:extLst>
            <c:ext xmlns:c16="http://schemas.microsoft.com/office/drawing/2014/chart" uri="{C3380CC4-5D6E-409C-BE32-E72D297353CC}">
              <c16:uniqueId val="{00000000-2F0F-47AD-9BB2-A8269622B74A}"/>
            </c:ext>
          </c:extLst>
        </c:ser>
        <c:dLbls>
          <c:showLegendKey val="0"/>
          <c:showVal val="0"/>
          <c:showCatName val="0"/>
          <c:showSerName val="0"/>
          <c:showPercent val="0"/>
          <c:showBubbleSize val="0"/>
        </c:dLbls>
        <c:gapWidth val="150"/>
        <c:shape val="box"/>
        <c:axId val="1525124367"/>
        <c:axId val="1525123407"/>
        <c:axId val="1361197215"/>
      </c:bar3DChart>
      <c:catAx>
        <c:axId val="1525124367"/>
        <c:scaling>
          <c:orientation val="minMax"/>
        </c:scaling>
        <c:delete val="1"/>
        <c:axPos val="b"/>
        <c:numFmt formatCode="General" sourceLinked="1"/>
        <c:majorTickMark val="out"/>
        <c:minorTickMark val="none"/>
        <c:tickLblPos val="nextTo"/>
        <c:crossAx val="1525123407"/>
        <c:crosses val="autoZero"/>
        <c:auto val="1"/>
        <c:lblAlgn val="ctr"/>
        <c:lblOffset val="100"/>
        <c:noMultiLvlLbl val="0"/>
      </c:catAx>
      <c:valAx>
        <c:axId val="1525123407"/>
        <c:scaling>
          <c:orientation val="minMax"/>
        </c:scaling>
        <c:delete val="0"/>
        <c:axPos val="l"/>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525124367"/>
        <c:crosses val="autoZero"/>
        <c:crossBetween val="between"/>
      </c:valAx>
      <c:serAx>
        <c:axId val="1361197215"/>
        <c:scaling>
          <c:orientation val="minMax"/>
        </c:scaling>
        <c:delete val="1"/>
        <c:axPos val="b"/>
        <c:majorTickMark val="out"/>
        <c:minorTickMark val="none"/>
        <c:tickLblPos val="nextTo"/>
        <c:crossAx val="1525123407"/>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Dashboard.xlsx]Pivot!PivotTable18</c:name>
    <c:fmtId val="4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2.8585541016251789E-3"/>
              <c:y val="-0.161509633261744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0.21912460280748039"/>
              <c:y val="-4.88708250343976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3.1443695527792671E-2"/>
              <c:y val="-0.16787740102870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5.7170355505077319E-3"/>
              <c:y val="0.14922435646996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Pivot!$AE$32:$AE$33</c:f>
              <c:strCache>
                <c:ptCount val="1"/>
                <c:pt idx="0">
                  <c:v>No</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5-A3B6-466D-873F-E3A36DB18F06}"/>
              </c:ext>
            </c:extLst>
          </c:dPt>
          <c:dPt>
            <c:idx val="1"/>
            <c:invertIfNegative val="0"/>
            <c:bubble3D val="0"/>
            <c:extLst>
              <c:ext xmlns:c16="http://schemas.microsoft.com/office/drawing/2014/chart" uri="{C3380CC4-5D6E-409C-BE32-E72D297353CC}">
                <c16:uniqueId val="{00000004-A3B6-466D-873F-E3A36DB18F06}"/>
              </c:ext>
            </c:extLst>
          </c:dPt>
          <c:dLbls>
            <c:dLbl>
              <c:idx val="0"/>
              <c:layout>
                <c:manualLayout>
                  <c:x val="5.7170355505077319E-3"/>
                  <c:y val="0.1492243564699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B6-466D-873F-E3A36DB18F06}"/>
                </c:ext>
              </c:extLst>
            </c:dLbl>
            <c:dLbl>
              <c:idx val="1"/>
              <c:layout>
                <c:manualLayout>
                  <c:x val="-3.1443695527792671E-2"/>
                  <c:y val="-0.16787740102870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3B6-466D-873F-E3A36DB18F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Pivot!$AD$34:$AD$36</c:f>
              <c:strCache>
                <c:ptCount val="2"/>
                <c:pt idx="0">
                  <c:v>No</c:v>
                </c:pt>
                <c:pt idx="1">
                  <c:v>Yes</c:v>
                </c:pt>
              </c:strCache>
            </c:strRef>
          </c:cat>
          <c:val>
            <c:numRef>
              <c:f>Pivot!$AE$34:$AE$36</c:f>
              <c:numCache>
                <c:formatCode>0.00%</c:formatCode>
                <c:ptCount val="2"/>
                <c:pt idx="0">
                  <c:v>0.31021194605009633</c:v>
                </c:pt>
                <c:pt idx="1">
                  <c:v>0.68978805394990361</c:v>
                </c:pt>
              </c:numCache>
            </c:numRef>
          </c:val>
          <c:extLst>
            <c:ext xmlns:c16="http://schemas.microsoft.com/office/drawing/2014/chart" uri="{C3380CC4-5D6E-409C-BE32-E72D297353CC}">
              <c16:uniqueId val="{00000000-A3B6-466D-873F-E3A36DB18F06}"/>
            </c:ext>
          </c:extLst>
        </c:ser>
        <c:ser>
          <c:idx val="1"/>
          <c:order val="1"/>
          <c:tx>
            <c:strRef>
              <c:f>Pivot!$AF$32:$AF$33</c:f>
              <c:strCache>
                <c:ptCount val="1"/>
                <c:pt idx="0">
                  <c:v>Yes</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3-A3B6-466D-873F-E3A36DB18F06}"/>
              </c:ext>
            </c:extLst>
          </c:dPt>
          <c:dPt>
            <c:idx val="1"/>
            <c:invertIfNegative val="0"/>
            <c:bubble3D val="0"/>
            <c:extLst>
              <c:ext xmlns:c16="http://schemas.microsoft.com/office/drawing/2014/chart" uri="{C3380CC4-5D6E-409C-BE32-E72D297353CC}">
                <c16:uniqueId val="{00000002-A3B6-466D-873F-E3A36DB18F06}"/>
              </c:ext>
            </c:extLst>
          </c:dPt>
          <c:dLbls>
            <c:dLbl>
              <c:idx val="0"/>
              <c:layout>
                <c:manualLayout>
                  <c:x val="0.21912460280748039"/>
                  <c:y val="-4.88708250343976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B6-466D-873F-E3A36DB18F06}"/>
                </c:ext>
              </c:extLst>
            </c:dLbl>
            <c:dLbl>
              <c:idx val="1"/>
              <c:layout>
                <c:manualLayout>
                  <c:x val="2.8585541016251789E-3"/>
                  <c:y val="-0.161509633261744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3B6-466D-873F-E3A36DB18F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Pivot!$AD$34:$AD$36</c:f>
              <c:strCache>
                <c:ptCount val="2"/>
                <c:pt idx="0">
                  <c:v>No</c:v>
                </c:pt>
                <c:pt idx="1">
                  <c:v>Yes</c:v>
                </c:pt>
              </c:strCache>
            </c:strRef>
          </c:cat>
          <c:val>
            <c:numRef>
              <c:f>Pivot!$AF$34:$AF$36</c:f>
              <c:numCache>
                <c:formatCode>0.00%</c:formatCode>
                <c:ptCount val="2"/>
                <c:pt idx="0">
                  <c:v>0.32432432432432434</c:v>
                </c:pt>
                <c:pt idx="1">
                  <c:v>0.67567567567567566</c:v>
                </c:pt>
              </c:numCache>
            </c:numRef>
          </c:val>
          <c:extLst>
            <c:ext xmlns:c16="http://schemas.microsoft.com/office/drawing/2014/chart" uri="{C3380CC4-5D6E-409C-BE32-E72D297353CC}">
              <c16:uniqueId val="{00000001-A3B6-466D-873F-E3A36DB18F06}"/>
            </c:ext>
          </c:extLst>
        </c:ser>
        <c:dLbls>
          <c:showLegendKey val="0"/>
          <c:showVal val="1"/>
          <c:showCatName val="0"/>
          <c:showSerName val="0"/>
          <c:showPercent val="0"/>
          <c:showBubbleSize val="0"/>
        </c:dLbls>
        <c:gapWidth val="150"/>
        <c:shape val="cylinder"/>
        <c:axId val="1525078287"/>
        <c:axId val="1525070607"/>
        <c:axId val="0"/>
      </c:bar3DChart>
      <c:catAx>
        <c:axId val="1525078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cap="none" spc="0" normalizeH="0" baseline="0">
                <a:solidFill>
                  <a:schemeClr val="tx1">
                    <a:lumMod val="65000"/>
                    <a:lumOff val="35000"/>
                  </a:schemeClr>
                </a:solidFill>
                <a:latin typeface="+mn-lt"/>
                <a:ea typeface="+mn-ea"/>
                <a:cs typeface="+mn-cs"/>
              </a:defRPr>
            </a:pPr>
            <a:endParaRPr lang="en-US"/>
          </a:p>
        </c:txPr>
        <c:crossAx val="1525070607"/>
        <c:crosses val="autoZero"/>
        <c:auto val="1"/>
        <c:lblAlgn val="ctr"/>
        <c:lblOffset val="100"/>
        <c:noMultiLvlLbl val="0"/>
      </c:catAx>
      <c:valAx>
        <c:axId val="1525070607"/>
        <c:scaling>
          <c:orientation val="minMax"/>
        </c:scaling>
        <c:delete val="1"/>
        <c:axPos val="b"/>
        <c:numFmt formatCode="0.00%" sourceLinked="1"/>
        <c:majorTickMark val="none"/>
        <c:minorTickMark val="none"/>
        <c:tickLblPos val="nextTo"/>
        <c:crossAx val="1525078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Dashboard.xlsx]Pivot!PivotTable19</c:name>
    <c:fmtId val="5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dLbl>
          <c:idx val="0"/>
          <c:layout>
            <c:manualLayout>
              <c:x val="0"/>
              <c:y val="-0.21555693036747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dLbl>
          <c:idx val="0"/>
          <c:layout>
            <c:manualLayout>
              <c:x val="-2.9481548050354849E-17"/>
              <c:y val="-4.96239210484553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dLbl>
          <c:idx val="0"/>
          <c:layout>
            <c:manualLayout>
              <c:x val="9.6486180950335707E-3"/>
              <c:y val="-4.42349977892684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dLbl>
          <c:idx val="0"/>
          <c:layout>
            <c:manualLayout>
              <c:x val="3.2162060316778566E-3"/>
              <c:y val="-0.157177494159170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25400" cap="flat" cmpd="sng" algn="ctr">
            <a:solidFill>
              <a:schemeClr val="accent1"/>
            </a:solidFill>
            <a:miter lim="800000"/>
          </a:ln>
          <a:effectLst/>
        </c:spPr>
        <c:dLbl>
          <c:idx val="0"/>
          <c:layout>
            <c:manualLayout>
              <c:x val="-6.4324120633558312E-3"/>
              <c:y val="-0.269446162959342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Pivot!$AE$41:$AE$42</c:f>
              <c:strCache>
                <c:ptCount val="1"/>
                <c:pt idx="0">
                  <c:v>Yes</c:v>
                </c:pt>
              </c:strCache>
            </c:strRef>
          </c:tx>
          <c:invertIfNegative val="0"/>
          <c:dPt>
            <c:idx val="0"/>
            <c:invertIfNegative val="0"/>
            <c:bubble3D val="0"/>
            <c:spPr>
              <a:noFill/>
              <a:ln w="25400" cap="flat" cmpd="sng" algn="ctr">
                <a:solidFill>
                  <a:schemeClr val="accent1"/>
                </a:solidFill>
                <a:miter lim="800000"/>
              </a:ln>
              <a:effectLst/>
            </c:spPr>
            <c:extLst>
              <c:ext xmlns:c16="http://schemas.microsoft.com/office/drawing/2014/chart" uri="{C3380CC4-5D6E-409C-BE32-E72D297353CC}">
                <c16:uniqueId val="{00000005-D238-4F3C-B6B1-F513B036F876}"/>
              </c:ext>
            </c:extLst>
          </c:dPt>
          <c:dPt>
            <c:idx val="1"/>
            <c:invertIfNegative val="0"/>
            <c:bubble3D val="0"/>
            <c:spPr>
              <a:noFill/>
              <a:ln w="25400" cap="flat" cmpd="sng" algn="ctr">
                <a:solidFill>
                  <a:schemeClr val="accent2"/>
                </a:solidFill>
                <a:miter lim="800000"/>
              </a:ln>
              <a:effectLst/>
            </c:spPr>
            <c:extLst>
              <c:ext xmlns:c16="http://schemas.microsoft.com/office/drawing/2014/chart" uri="{C3380CC4-5D6E-409C-BE32-E72D297353CC}">
                <c16:uniqueId val="{00000006-D238-4F3C-B6B1-F513B036F876}"/>
              </c:ext>
            </c:extLst>
          </c:dPt>
          <c:dPt>
            <c:idx val="2"/>
            <c:invertIfNegative val="0"/>
            <c:bubble3D val="0"/>
            <c:spPr>
              <a:noFill/>
              <a:ln w="25400" cap="flat" cmpd="sng" algn="ctr">
                <a:solidFill>
                  <a:schemeClr val="accent3"/>
                </a:solidFill>
                <a:miter lim="800000"/>
              </a:ln>
              <a:effectLst/>
            </c:spPr>
            <c:extLst>
              <c:ext xmlns:c16="http://schemas.microsoft.com/office/drawing/2014/chart" uri="{C3380CC4-5D6E-409C-BE32-E72D297353CC}">
                <c16:uniqueId val="{00000007-D238-4F3C-B6B1-F513B036F876}"/>
              </c:ext>
            </c:extLst>
          </c:dPt>
          <c:dPt>
            <c:idx val="3"/>
            <c:invertIfNegative val="0"/>
            <c:bubble3D val="0"/>
            <c:spPr>
              <a:noFill/>
              <a:ln w="25400" cap="flat" cmpd="sng" algn="ctr">
                <a:solidFill>
                  <a:schemeClr val="accent4"/>
                </a:solidFill>
                <a:miter lim="800000"/>
              </a:ln>
              <a:effectLst/>
            </c:spPr>
            <c:extLst>
              <c:ext xmlns:c16="http://schemas.microsoft.com/office/drawing/2014/chart" uri="{C3380CC4-5D6E-409C-BE32-E72D297353CC}">
                <c16:uniqueId val="{00000001-D238-4F3C-B6B1-F513B036F876}"/>
              </c:ext>
            </c:extLst>
          </c:dPt>
          <c:dPt>
            <c:idx val="4"/>
            <c:invertIfNegative val="0"/>
            <c:bubble3D val="0"/>
            <c:spPr>
              <a:noFill/>
              <a:ln w="25400" cap="flat" cmpd="sng" algn="ctr">
                <a:solidFill>
                  <a:schemeClr val="accent5"/>
                </a:solidFill>
                <a:miter lim="800000"/>
              </a:ln>
              <a:effectLst/>
            </c:spPr>
            <c:extLst>
              <c:ext xmlns:c16="http://schemas.microsoft.com/office/drawing/2014/chart" uri="{C3380CC4-5D6E-409C-BE32-E72D297353CC}">
                <c16:uniqueId val="{00000008-D238-4F3C-B6B1-F513B036F876}"/>
              </c:ext>
            </c:extLst>
          </c:dPt>
          <c:dLbls>
            <c:dLbl>
              <c:idx val="0"/>
              <c:layout>
                <c:manualLayout>
                  <c:x val="-2.9481548050354849E-17"/>
                  <c:y val="-4.96239210484553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238-4F3C-B6B1-F513B036F876}"/>
                </c:ext>
              </c:extLst>
            </c:dLbl>
            <c:dLbl>
              <c:idx val="1"/>
              <c:layout>
                <c:manualLayout>
                  <c:x val="9.6486180950335707E-3"/>
                  <c:y val="-4.42349977892684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238-4F3C-B6B1-F513B036F876}"/>
                </c:ext>
              </c:extLst>
            </c:dLbl>
            <c:dLbl>
              <c:idx val="2"/>
              <c:layout>
                <c:manualLayout>
                  <c:x val="3.2162060316778566E-3"/>
                  <c:y val="-0.1571774941591709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238-4F3C-B6B1-F513B036F876}"/>
                </c:ext>
              </c:extLst>
            </c:dLbl>
            <c:dLbl>
              <c:idx val="3"/>
              <c:layout>
                <c:manualLayout>
                  <c:x val="0"/>
                  <c:y val="-0.215556930367473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38-4F3C-B6B1-F513B036F876}"/>
                </c:ext>
              </c:extLst>
            </c:dLbl>
            <c:dLbl>
              <c:idx val="4"/>
              <c:layout>
                <c:manualLayout>
                  <c:x val="-6.4324120633558312E-3"/>
                  <c:y val="-0.2694461629593420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238-4F3C-B6B1-F513B036F8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Pivot!$AD$43:$AD$48</c:f>
              <c:strCache>
                <c:ptCount val="5"/>
                <c:pt idx="0">
                  <c:v>0</c:v>
                </c:pt>
                <c:pt idx="1">
                  <c:v>1</c:v>
                </c:pt>
                <c:pt idx="2">
                  <c:v>2</c:v>
                </c:pt>
                <c:pt idx="3">
                  <c:v>3</c:v>
                </c:pt>
                <c:pt idx="4">
                  <c:v>4</c:v>
                </c:pt>
              </c:strCache>
            </c:strRef>
          </c:cat>
          <c:val>
            <c:numRef>
              <c:f>Pivot!$AE$43:$AE$48</c:f>
              <c:numCache>
                <c:formatCode>0.00%</c:formatCode>
                <c:ptCount val="5"/>
                <c:pt idx="0">
                  <c:v>0.31392931392931395</c:v>
                </c:pt>
                <c:pt idx="1">
                  <c:v>0.31600831600831603</c:v>
                </c:pt>
                <c:pt idx="2">
                  <c:v>0.25779625779625781</c:v>
                </c:pt>
                <c:pt idx="3">
                  <c:v>6.8607068607068611E-2</c:v>
                </c:pt>
                <c:pt idx="4">
                  <c:v>4.3659043659043661E-2</c:v>
                </c:pt>
              </c:numCache>
            </c:numRef>
          </c:val>
          <c:extLst>
            <c:ext xmlns:c16="http://schemas.microsoft.com/office/drawing/2014/chart" uri="{C3380CC4-5D6E-409C-BE32-E72D297353CC}">
              <c16:uniqueId val="{00000000-D238-4F3C-B6B1-F513B036F876}"/>
            </c:ext>
          </c:extLst>
        </c:ser>
        <c:dLbls>
          <c:dLblPos val="outEnd"/>
          <c:showLegendKey val="0"/>
          <c:showVal val="1"/>
          <c:showCatName val="0"/>
          <c:showSerName val="0"/>
          <c:showPercent val="0"/>
          <c:showBubbleSize val="0"/>
        </c:dLbls>
        <c:gapWidth val="5"/>
        <c:overlap val="10"/>
        <c:axId val="535021279"/>
        <c:axId val="535021759"/>
      </c:barChart>
      <c:catAx>
        <c:axId val="5350212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50000"/>
                    <a:lumOff val="50000"/>
                  </a:schemeClr>
                </a:solidFill>
                <a:latin typeface="+mn-lt"/>
                <a:ea typeface="+mn-ea"/>
                <a:cs typeface="+mn-cs"/>
              </a:defRPr>
            </a:pPr>
            <a:endParaRPr lang="en-US"/>
          </a:p>
        </c:txPr>
        <c:crossAx val="535021759"/>
        <c:crosses val="autoZero"/>
        <c:auto val="1"/>
        <c:lblAlgn val="ctr"/>
        <c:lblOffset val="100"/>
        <c:noMultiLvlLbl val="0"/>
      </c:catAx>
      <c:valAx>
        <c:axId val="535021759"/>
        <c:scaling>
          <c:orientation val="minMax"/>
        </c:scaling>
        <c:delete val="1"/>
        <c:axPos val="l"/>
        <c:numFmt formatCode="0.00%" sourceLinked="1"/>
        <c:majorTickMark val="none"/>
        <c:minorTickMark val="none"/>
        <c:tickLblPos val="nextTo"/>
        <c:crossAx val="535021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Dashboard.xlsx]Pivot!PivotTable20</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a:softEdge rad="25400"/>
          </a:effectLst>
        </c:spPr>
      </c:pivotFmt>
      <c:pivotFmt>
        <c:idx val="4"/>
        <c:spPr>
          <a:solidFill>
            <a:schemeClr val="accent1"/>
          </a:solidFill>
          <a:ln>
            <a:solidFill>
              <a:schemeClr val="tx1"/>
            </a:solidFill>
          </a:ln>
          <a:effectLst>
            <a:softEdge rad="25400"/>
          </a:effectLst>
        </c:spPr>
      </c:pivotFmt>
      <c:pivotFmt>
        <c:idx val="5"/>
        <c:spPr>
          <a:solidFill>
            <a:schemeClr val="accent1"/>
          </a:solidFill>
          <a:ln>
            <a:solidFill>
              <a:schemeClr val="tx1"/>
            </a:solidFill>
          </a:ln>
          <a:effectLst>
            <a:softEdge rad="25400"/>
          </a:effectLst>
        </c:spPr>
      </c:pivotFmt>
    </c:pivotFmts>
    <c:plotArea>
      <c:layout/>
      <c:barChart>
        <c:barDir val="col"/>
        <c:grouping val="clustered"/>
        <c:varyColors val="1"/>
        <c:ser>
          <c:idx val="0"/>
          <c:order val="0"/>
          <c:tx>
            <c:strRef>
              <c:f>Pivot!$AE$52:$AE$53</c:f>
              <c:strCache>
                <c:ptCount val="1"/>
                <c:pt idx="0">
                  <c:v>Yes</c:v>
                </c:pt>
              </c:strCache>
            </c:strRef>
          </c:tx>
          <c:spPr>
            <a:ln>
              <a:solidFill>
                <a:schemeClr val="tx1"/>
              </a:solidFill>
            </a:ln>
            <a:effectLst>
              <a:softEdge rad="25400"/>
            </a:effectLst>
          </c:spPr>
          <c:invertIfNegative val="0"/>
          <c:dPt>
            <c:idx val="0"/>
            <c:invertIfNegative val="0"/>
            <c:bubble3D val="0"/>
            <c:spPr>
              <a:solidFill>
                <a:schemeClr val="accent1"/>
              </a:solidFill>
              <a:ln>
                <a:solidFill>
                  <a:schemeClr val="tx1"/>
                </a:solidFill>
              </a:ln>
              <a:effectLst>
                <a:softEdge rad="25400"/>
              </a:effectLst>
            </c:spPr>
            <c:extLst>
              <c:ext xmlns:c16="http://schemas.microsoft.com/office/drawing/2014/chart" uri="{C3380CC4-5D6E-409C-BE32-E72D297353CC}">
                <c16:uniqueId val="{00000001-D13D-4F37-B60A-A754509C98AE}"/>
              </c:ext>
            </c:extLst>
          </c:dPt>
          <c:dPt>
            <c:idx val="1"/>
            <c:invertIfNegative val="0"/>
            <c:bubble3D val="0"/>
            <c:spPr>
              <a:solidFill>
                <a:schemeClr val="accent2"/>
              </a:solidFill>
              <a:ln>
                <a:solidFill>
                  <a:schemeClr val="tx1"/>
                </a:solidFill>
              </a:ln>
              <a:effectLst>
                <a:softEdge rad="25400"/>
              </a:effectLst>
            </c:spPr>
            <c:extLst>
              <c:ext xmlns:c16="http://schemas.microsoft.com/office/drawing/2014/chart" uri="{C3380CC4-5D6E-409C-BE32-E72D297353CC}">
                <c16:uniqueId val="{00000003-D13D-4F37-B60A-A754509C98AE}"/>
              </c:ext>
            </c:extLst>
          </c:dPt>
          <c:dPt>
            <c:idx val="2"/>
            <c:invertIfNegative val="0"/>
            <c:bubble3D val="0"/>
            <c:spPr>
              <a:solidFill>
                <a:schemeClr val="accent3"/>
              </a:solidFill>
              <a:ln>
                <a:solidFill>
                  <a:schemeClr val="tx1"/>
                </a:solidFill>
              </a:ln>
              <a:effectLst>
                <a:softEdge rad="25400"/>
              </a:effectLst>
            </c:spPr>
            <c:extLst>
              <c:ext xmlns:c16="http://schemas.microsoft.com/office/drawing/2014/chart" uri="{C3380CC4-5D6E-409C-BE32-E72D297353CC}">
                <c16:uniqueId val="{00000005-D13D-4F37-B60A-A754509C98A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Pivot!$AD$54:$AD$57</c:f>
              <c:strCache>
                <c:ptCount val="3"/>
                <c:pt idx="0">
                  <c:v>Europe</c:v>
                </c:pt>
                <c:pt idx="1">
                  <c:v>North America</c:v>
                </c:pt>
                <c:pt idx="2">
                  <c:v>Pacific</c:v>
                </c:pt>
              </c:strCache>
            </c:strRef>
          </c:cat>
          <c:val>
            <c:numRef>
              <c:f>Pivot!$AE$54:$AE$57</c:f>
              <c:numCache>
                <c:formatCode>"₹"\ #,##0.00</c:formatCode>
                <c:ptCount val="3"/>
                <c:pt idx="0">
                  <c:v>42364.864864864867</c:v>
                </c:pt>
                <c:pt idx="1">
                  <c:v>65181.818181818184</c:v>
                </c:pt>
                <c:pt idx="2">
                  <c:v>64336.283185840708</c:v>
                </c:pt>
              </c:numCache>
            </c:numRef>
          </c:val>
          <c:extLst>
            <c:ext xmlns:c16="http://schemas.microsoft.com/office/drawing/2014/chart" uri="{C3380CC4-5D6E-409C-BE32-E72D297353CC}">
              <c16:uniqueId val="{00000000-C115-4900-824E-1BA01D4D6D95}"/>
            </c:ext>
          </c:extLst>
        </c:ser>
        <c:dLbls>
          <c:dLblPos val="outEnd"/>
          <c:showLegendKey val="0"/>
          <c:showVal val="1"/>
          <c:showCatName val="0"/>
          <c:showSerName val="0"/>
          <c:showPercent val="0"/>
          <c:showBubbleSize val="0"/>
        </c:dLbls>
        <c:gapWidth val="200"/>
        <c:overlap val="-14"/>
        <c:axId val="1525177167"/>
        <c:axId val="1525160847"/>
      </c:barChart>
      <c:catAx>
        <c:axId val="1525177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25160847"/>
        <c:crosses val="autoZero"/>
        <c:auto val="1"/>
        <c:lblAlgn val="ctr"/>
        <c:lblOffset val="100"/>
        <c:noMultiLvlLbl val="0"/>
      </c:catAx>
      <c:valAx>
        <c:axId val="1525160847"/>
        <c:scaling>
          <c:orientation val="minMax"/>
        </c:scaling>
        <c:delete val="1"/>
        <c:axPos val="l"/>
        <c:numFmt formatCode="&quot;₹&quot;\ #,##0.00" sourceLinked="1"/>
        <c:majorTickMark val="out"/>
        <c:minorTickMark val="none"/>
        <c:tickLblPos val="nextTo"/>
        <c:crossAx val="1525177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Dashboard.xlsx]Pivot!PivotTable26</c:name>
    <c:fmtId val="5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a:bevelB w="1143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threePt" dir="t"/>
          </a:scene3d>
          <a:sp3d>
            <a:bevelT/>
            <a:bevelB w="114300" prst="hardEdge"/>
          </a:sp3d>
        </c:spPr>
        <c:dLbl>
          <c:idx val="0"/>
          <c:layout>
            <c:manualLayout>
              <c:x val="0"/>
              <c:y val="-6.323037110597999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a:bevelB w="114300" prst="hardEdge"/>
          </a:sp3d>
        </c:spPr>
        <c:dLbl>
          <c:idx val="0"/>
          <c:layout>
            <c:manualLayout>
              <c:x val="0"/>
              <c:y val="-6.809424580643995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a:bevelB w="114300" prst="hardEdge"/>
          </a:sp3d>
        </c:spPr>
        <c:dLbl>
          <c:idx val="0"/>
          <c:layout>
            <c:manualLayout>
              <c:x val="0"/>
              <c:y val="-4.377487230414004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a:bevelB w="114300" prst="hardEdge"/>
          </a:sp3d>
        </c:spPr>
        <c:dLbl>
          <c:idx val="0"/>
          <c:layout>
            <c:manualLayout>
              <c:x val="-1.2164152845549679E-16"/>
              <c:y val="-5.836649640552004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a:bevelB w="114300" prst="hardEdge"/>
          </a:sp3d>
        </c:spPr>
        <c:dLbl>
          <c:idx val="0"/>
          <c:layout>
            <c:manualLayout>
              <c:x val="-1.2164152845549679E-16"/>
              <c:y val="-7.782199520735999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4106764520521129E-2"/>
          <c:y val="5.2964367915869892E-2"/>
          <c:w val="0.94384355285205124"/>
          <c:h val="0.6847107379645907"/>
        </c:manualLayout>
      </c:layout>
      <c:bar3DChart>
        <c:barDir val="col"/>
        <c:grouping val="standard"/>
        <c:varyColors val="1"/>
        <c:ser>
          <c:idx val="0"/>
          <c:order val="0"/>
          <c:tx>
            <c:strRef>
              <c:f>Pivot!$AU$4:$AU$5</c:f>
              <c:strCache>
                <c:ptCount val="1"/>
                <c:pt idx="0">
                  <c:v>Yes</c:v>
                </c:pt>
              </c:strCache>
            </c:strRef>
          </c:tx>
          <c:spPr>
            <a:scene3d>
              <a:camera prst="orthographicFront"/>
              <a:lightRig rig="threePt" dir="t"/>
            </a:scene3d>
            <a:sp3d>
              <a:bevelT/>
              <a:bevelB w="114300" prst="hardEdge"/>
            </a:sp3d>
          </c:spPr>
          <c:invertIfNegative val="0"/>
          <c:dPt>
            <c:idx val="0"/>
            <c:invertIfNegative val="0"/>
            <c:bubble3D val="0"/>
            <c:spPr>
              <a:solidFill>
                <a:schemeClr val="accent1"/>
              </a:solidFill>
              <a:ln>
                <a:noFill/>
              </a:ln>
              <a:effectLst/>
              <a:scene3d>
                <a:camera prst="orthographicFront"/>
                <a:lightRig rig="threePt" dir="t"/>
              </a:scene3d>
              <a:sp3d>
                <a:bevelT/>
                <a:bevelB w="114300" prst="hardEdge"/>
              </a:sp3d>
            </c:spPr>
            <c:extLst>
              <c:ext xmlns:c16="http://schemas.microsoft.com/office/drawing/2014/chart" uri="{C3380CC4-5D6E-409C-BE32-E72D297353CC}">
                <c16:uniqueId val="{00000001-21E7-4148-8C39-BDE80724A669}"/>
              </c:ext>
            </c:extLst>
          </c:dPt>
          <c:dPt>
            <c:idx val="1"/>
            <c:invertIfNegative val="0"/>
            <c:bubble3D val="0"/>
            <c:spPr>
              <a:solidFill>
                <a:schemeClr val="accent2"/>
              </a:solidFill>
              <a:ln>
                <a:noFill/>
              </a:ln>
              <a:effectLst/>
              <a:scene3d>
                <a:camera prst="orthographicFront"/>
                <a:lightRig rig="threePt" dir="t"/>
              </a:scene3d>
              <a:sp3d>
                <a:bevelT/>
                <a:bevelB w="114300" prst="hardEdge"/>
              </a:sp3d>
            </c:spPr>
            <c:extLst>
              <c:ext xmlns:c16="http://schemas.microsoft.com/office/drawing/2014/chart" uri="{C3380CC4-5D6E-409C-BE32-E72D297353CC}">
                <c16:uniqueId val="{00000002-21E7-4148-8C39-BDE80724A669}"/>
              </c:ext>
            </c:extLst>
          </c:dPt>
          <c:dPt>
            <c:idx val="2"/>
            <c:invertIfNegative val="0"/>
            <c:bubble3D val="0"/>
            <c:spPr>
              <a:solidFill>
                <a:schemeClr val="accent3"/>
              </a:solidFill>
              <a:ln>
                <a:noFill/>
              </a:ln>
              <a:effectLst/>
              <a:scene3d>
                <a:camera prst="orthographicFront"/>
                <a:lightRig rig="threePt" dir="t"/>
              </a:scene3d>
              <a:sp3d>
                <a:bevelT/>
                <a:bevelB w="114300" prst="hardEdge"/>
              </a:sp3d>
            </c:spPr>
            <c:extLst>
              <c:ext xmlns:c16="http://schemas.microsoft.com/office/drawing/2014/chart" uri="{C3380CC4-5D6E-409C-BE32-E72D297353CC}">
                <c16:uniqueId val="{00000003-21E7-4148-8C39-BDE80724A669}"/>
              </c:ext>
            </c:extLst>
          </c:dPt>
          <c:dPt>
            <c:idx val="3"/>
            <c:invertIfNegative val="0"/>
            <c:bubble3D val="0"/>
            <c:spPr>
              <a:solidFill>
                <a:schemeClr val="accent4"/>
              </a:solidFill>
              <a:ln>
                <a:noFill/>
              </a:ln>
              <a:effectLst/>
              <a:scene3d>
                <a:camera prst="orthographicFront"/>
                <a:lightRig rig="threePt" dir="t"/>
              </a:scene3d>
              <a:sp3d>
                <a:bevelT/>
                <a:bevelB w="114300" prst="hardEdge"/>
              </a:sp3d>
            </c:spPr>
            <c:extLst>
              <c:ext xmlns:c16="http://schemas.microsoft.com/office/drawing/2014/chart" uri="{C3380CC4-5D6E-409C-BE32-E72D297353CC}">
                <c16:uniqueId val="{00000004-21E7-4148-8C39-BDE80724A669}"/>
              </c:ext>
            </c:extLst>
          </c:dPt>
          <c:dPt>
            <c:idx val="4"/>
            <c:invertIfNegative val="0"/>
            <c:bubble3D val="0"/>
            <c:spPr>
              <a:solidFill>
                <a:schemeClr val="accent5"/>
              </a:solidFill>
              <a:ln>
                <a:noFill/>
              </a:ln>
              <a:effectLst/>
              <a:scene3d>
                <a:camera prst="orthographicFront"/>
                <a:lightRig rig="threePt" dir="t"/>
              </a:scene3d>
              <a:sp3d>
                <a:bevelT/>
                <a:bevelB w="114300" prst="hardEdge"/>
              </a:sp3d>
            </c:spPr>
            <c:extLst>
              <c:ext xmlns:c16="http://schemas.microsoft.com/office/drawing/2014/chart" uri="{C3380CC4-5D6E-409C-BE32-E72D297353CC}">
                <c16:uniqueId val="{00000005-21E7-4148-8C39-BDE80724A669}"/>
              </c:ext>
            </c:extLst>
          </c:dPt>
          <c:dLbls>
            <c:dLbl>
              <c:idx val="0"/>
              <c:layout>
                <c:manualLayout>
                  <c:x val="0"/>
                  <c:y val="-6.32303711059799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1E7-4148-8C39-BDE80724A669}"/>
                </c:ext>
              </c:extLst>
            </c:dLbl>
            <c:dLbl>
              <c:idx val="1"/>
              <c:layout>
                <c:manualLayout>
                  <c:x val="0"/>
                  <c:y val="-6.80942458064399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1E7-4148-8C39-BDE80724A669}"/>
                </c:ext>
              </c:extLst>
            </c:dLbl>
            <c:dLbl>
              <c:idx val="2"/>
              <c:layout>
                <c:manualLayout>
                  <c:x val="0"/>
                  <c:y val="-4.3774872304140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1E7-4148-8C39-BDE80724A669}"/>
                </c:ext>
              </c:extLst>
            </c:dLbl>
            <c:dLbl>
              <c:idx val="3"/>
              <c:layout>
                <c:manualLayout>
                  <c:x val="-1.2164152845549679E-16"/>
                  <c:y val="-5.83664964055200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1E7-4148-8C39-BDE80724A669}"/>
                </c:ext>
              </c:extLst>
            </c:dLbl>
            <c:dLbl>
              <c:idx val="4"/>
              <c:layout>
                <c:manualLayout>
                  <c:x val="-1.2164152845549679E-16"/>
                  <c:y val="-7.78219952073599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1E7-4148-8C39-BDE80724A669}"/>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Pivot!$AT$6:$AT$11</c:f>
              <c:strCache>
                <c:ptCount val="5"/>
                <c:pt idx="0">
                  <c:v>0-1 Miles</c:v>
                </c:pt>
                <c:pt idx="1">
                  <c:v>1-2 Miles</c:v>
                </c:pt>
                <c:pt idx="2">
                  <c:v>2-5 Miles</c:v>
                </c:pt>
                <c:pt idx="3">
                  <c:v>5-10 Miles</c:v>
                </c:pt>
                <c:pt idx="4">
                  <c:v>More than 10 miles</c:v>
                </c:pt>
              </c:strCache>
            </c:strRef>
          </c:cat>
          <c:val>
            <c:numRef>
              <c:f>Pivot!$AU$6:$AU$11</c:f>
              <c:numCache>
                <c:formatCode>0.00%</c:formatCode>
                <c:ptCount val="5"/>
                <c:pt idx="0">
                  <c:v>0.41580041580041582</c:v>
                </c:pt>
                <c:pt idx="1">
                  <c:v>0.16008316008316009</c:v>
                </c:pt>
                <c:pt idx="2">
                  <c:v>0.19750519750519752</c:v>
                </c:pt>
                <c:pt idx="3">
                  <c:v>0.15800415800415801</c:v>
                </c:pt>
                <c:pt idx="4">
                  <c:v>6.8607068607068611E-2</c:v>
                </c:pt>
              </c:numCache>
            </c:numRef>
          </c:val>
          <c:shape val="cylinder"/>
          <c:extLst>
            <c:ext xmlns:c16="http://schemas.microsoft.com/office/drawing/2014/chart" uri="{C3380CC4-5D6E-409C-BE32-E72D297353CC}">
              <c16:uniqueId val="{00000000-21E7-4148-8C39-BDE80724A669}"/>
            </c:ext>
          </c:extLst>
        </c:ser>
        <c:dLbls>
          <c:showLegendKey val="0"/>
          <c:showVal val="1"/>
          <c:showCatName val="0"/>
          <c:showSerName val="0"/>
          <c:showPercent val="0"/>
          <c:showBubbleSize val="0"/>
        </c:dLbls>
        <c:gapWidth val="36"/>
        <c:gapDepth val="83"/>
        <c:shape val="box"/>
        <c:axId val="1571678799"/>
        <c:axId val="1571679279"/>
        <c:axId val="1625858191"/>
      </c:bar3DChart>
      <c:catAx>
        <c:axId val="1571678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71679279"/>
        <c:crosses val="autoZero"/>
        <c:auto val="1"/>
        <c:lblAlgn val="ctr"/>
        <c:lblOffset val="100"/>
        <c:noMultiLvlLbl val="0"/>
      </c:catAx>
      <c:valAx>
        <c:axId val="1571679279"/>
        <c:scaling>
          <c:orientation val="minMax"/>
        </c:scaling>
        <c:delete val="1"/>
        <c:axPos val="l"/>
        <c:numFmt formatCode="0.00%" sourceLinked="1"/>
        <c:majorTickMark val="none"/>
        <c:minorTickMark val="none"/>
        <c:tickLblPos val="nextTo"/>
        <c:crossAx val="1571678799"/>
        <c:crosses val="autoZero"/>
        <c:crossBetween val="between"/>
      </c:valAx>
      <c:serAx>
        <c:axId val="1625858191"/>
        <c:scaling>
          <c:orientation val="minMax"/>
        </c:scaling>
        <c:delete val="1"/>
        <c:axPos val="b"/>
        <c:majorTickMark val="none"/>
        <c:minorTickMark val="none"/>
        <c:tickLblPos val="nextTo"/>
        <c:crossAx val="1571679279"/>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Dashboard.xlsx]Pivot!PivotTable27</c:name>
    <c:fmtId val="4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bg1">
                <a:lumMod val="65000"/>
              </a:schemeClr>
            </a:solidFill>
          </a:ln>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rgbClr val="0070C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rgbClr val="0070C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solidFill>
              <a:srgbClr val="0070C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solidFill>
              <a:srgbClr val="0070C0"/>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solidFill>
              <a:schemeClr val="bg1">
                <a:lumMod val="65000"/>
              </a:schemeClr>
            </a:solidFill>
          </a:ln>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solidFill>
              <a:schemeClr val="bg1">
                <a:lumMod val="65000"/>
              </a:schemeClr>
            </a:solidFill>
          </a:ln>
          <a:effectLst/>
        </c:spPr>
        <c:dLbl>
          <c:idx val="0"/>
          <c:spPr>
            <a:noFill/>
            <a:ln>
              <a:noFill/>
            </a:ln>
            <a:effectLst/>
          </c:spPr>
          <c:txPr>
            <a:bodyPr rot="0" spcFirstLastPara="1" vertOverflow="overflow" horzOverflow="overflow" vert="horz" wrap="square" lIns="38100" tIns="19050" rIns="38100" bIns="19050" anchor="t" anchorCtr="0">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Pivot!$AU$18:$AU$19</c:f>
              <c:strCache>
                <c:ptCount val="1"/>
                <c:pt idx="0">
                  <c:v>Europe</c:v>
                </c:pt>
              </c:strCache>
            </c:strRef>
          </c:tx>
          <c:spPr>
            <a:solidFill>
              <a:schemeClr val="accent1"/>
            </a:solidFill>
            <a:ln>
              <a:solidFill>
                <a:srgbClr val="0070C0"/>
              </a:solidFill>
            </a:ln>
            <a:effectLst/>
          </c:spPr>
          <c:invertIfNegative val="0"/>
          <c:dPt>
            <c:idx val="1"/>
            <c:invertIfNegative val="0"/>
            <c:bubble3D val="0"/>
            <c:extLst>
              <c:ext xmlns:c16="http://schemas.microsoft.com/office/drawing/2014/chart" uri="{C3380CC4-5D6E-409C-BE32-E72D297353CC}">
                <c16:uniqueId val="{00000003-CC6A-4C0B-A58F-A394BC0A823E}"/>
              </c:ext>
            </c:extLst>
          </c:dPt>
          <c:dPt>
            <c:idx val="2"/>
            <c:invertIfNegative val="0"/>
            <c:bubble3D val="0"/>
            <c:extLst>
              <c:ext xmlns:c16="http://schemas.microsoft.com/office/drawing/2014/chart" uri="{C3380CC4-5D6E-409C-BE32-E72D297353CC}">
                <c16:uniqueId val="{00000004-CC6A-4C0B-A58F-A394BC0A823E}"/>
              </c:ext>
            </c:extLst>
          </c:dPt>
          <c:dPt>
            <c:idx val="3"/>
            <c:invertIfNegative val="0"/>
            <c:bubble3D val="0"/>
            <c:extLst>
              <c:ext xmlns:c16="http://schemas.microsoft.com/office/drawing/2014/chart" uri="{C3380CC4-5D6E-409C-BE32-E72D297353CC}">
                <c16:uniqueId val="{00000005-CC6A-4C0B-A58F-A394BC0A823E}"/>
              </c:ext>
            </c:extLst>
          </c:dPt>
          <c:dPt>
            <c:idx val="4"/>
            <c:invertIfNegative val="0"/>
            <c:bubble3D val="0"/>
            <c:extLst>
              <c:ext xmlns:c16="http://schemas.microsoft.com/office/drawing/2014/chart" uri="{C3380CC4-5D6E-409C-BE32-E72D297353CC}">
                <c16:uniqueId val="{00000006-CC6A-4C0B-A58F-A394BC0A823E}"/>
              </c:ext>
            </c:extLst>
          </c:dPt>
          <c:dLbls>
            <c:dLbl>
              <c:idx val="1"/>
              <c:delete val="1"/>
              <c:extLst>
                <c:ext xmlns:c15="http://schemas.microsoft.com/office/drawing/2012/chart" uri="{CE6537A1-D6FC-4f65-9D91-7224C49458BB}"/>
                <c:ext xmlns:c16="http://schemas.microsoft.com/office/drawing/2014/chart" uri="{C3380CC4-5D6E-409C-BE32-E72D297353CC}">
                  <c16:uniqueId val="{00000003-CC6A-4C0B-A58F-A394BC0A823E}"/>
                </c:ext>
              </c:extLst>
            </c:dLbl>
            <c:dLbl>
              <c:idx val="2"/>
              <c:delete val="1"/>
              <c:extLst>
                <c:ext xmlns:c15="http://schemas.microsoft.com/office/drawing/2012/chart" uri="{CE6537A1-D6FC-4f65-9D91-7224C49458BB}"/>
                <c:ext xmlns:c16="http://schemas.microsoft.com/office/drawing/2014/chart" uri="{C3380CC4-5D6E-409C-BE32-E72D297353CC}">
                  <c16:uniqueId val="{00000004-CC6A-4C0B-A58F-A394BC0A823E}"/>
                </c:ext>
              </c:extLst>
            </c:dLbl>
            <c:dLbl>
              <c:idx val="3"/>
              <c:delete val="1"/>
              <c:extLst>
                <c:ext xmlns:c15="http://schemas.microsoft.com/office/drawing/2012/chart" uri="{CE6537A1-D6FC-4f65-9D91-7224C49458BB}"/>
                <c:ext xmlns:c16="http://schemas.microsoft.com/office/drawing/2014/chart" uri="{C3380CC4-5D6E-409C-BE32-E72D297353CC}">
                  <c16:uniqueId val="{00000005-CC6A-4C0B-A58F-A394BC0A823E}"/>
                </c:ext>
              </c:extLst>
            </c:dLbl>
            <c:dLbl>
              <c:idx val="4"/>
              <c:delete val="1"/>
              <c:extLst>
                <c:ext xmlns:c15="http://schemas.microsoft.com/office/drawing/2012/chart" uri="{CE6537A1-D6FC-4f65-9D91-7224C49458BB}"/>
                <c:ext xmlns:c16="http://schemas.microsoft.com/office/drawing/2014/chart" uri="{C3380CC4-5D6E-409C-BE32-E72D297353CC}">
                  <c16:uniqueId val="{00000006-CC6A-4C0B-A58F-A394BC0A823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Pivot!$AT$20:$AT$25</c:f>
              <c:strCache>
                <c:ptCount val="5"/>
                <c:pt idx="0">
                  <c:v>0-1 Miles</c:v>
                </c:pt>
                <c:pt idx="1">
                  <c:v>1-2 Miles</c:v>
                </c:pt>
                <c:pt idx="2">
                  <c:v>2-5 Miles</c:v>
                </c:pt>
                <c:pt idx="3">
                  <c:v>5-10 Miles</c:v>
                </c:pt>
                <c:pt idx="4">
                  <c:v>More than 10 miles</c:v>
                </c:pt>
              </c:strCache>
            </c:strRef>
          </c:cat>
          <c:val>
            <c:numRef>
              <c:f>Pivot!$AU$20:$AU$25</c:f>
              <c:numCache>
                <c:formatCode>General</c:formatCode>
                <c:ptCount val="5"/>
                <c:pt idx="0">
                  <c:v>188</c:v>
                </c:pt>
                <c:pt idx="1">
                  <c:v>38</c:v>
                </c:pt>
                <c:pt idx="2">
                  <c:v>40</c:v>
                </c:pt>
                <c:pt idx="3">
                  <c:v>16</c:v>
                </c:pt>
                <c:pt idx="4">
                  <c:v>18</c:v>
                </c:pt>
              </c:numCache>
            </c:numRef>
          </c:val>
          <c:extLst>
            <c:ext xmlns:c16="http://schemas.microsoft.com/office/drawing/2014/chart" uri="{C3380CC4-5D6E-409C-BE32-E72D297353CC}">
              <c16:uniqueId val="{00000000-CC6A-4C0B-A58F-A394BC0A823E}"/>
            </c:ext>
          </c:extLst>
        </c:ser>
        <c:ser>
          <c:idx val="1"/>
          <c:order val="1"/>
          <c:tx>
            <c:strRef>
              <c:f>Pivot!$AV$18:$AV$19</c:f>
              <c:strCache>
                <c:ptCount val="1"/>
                <c:pt idx="0">
                  <c:v>North America</c:v>
                </c:pt>
              </c:strCache>
            </c:strRef>
          </c:tx>
          <c:spPr>
            <a:solidFill>
              <a:schemeClr val="accent2"/>
            </a:solidFill>
            <a:ln>
              <a:solidFill>
                <a:schemeClr val="accent2">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Pivot!$AT$20:$AT$25</c:f>
              <c:strCache>
                <c:ptCount val="5"/>
                <c:pt idx="0">
                  <c:v>0-1 Miles</c:v>
                </c:pt>
                <c:pt idx="1">
                  <c:v>1-2 Miles</c:v>
                </c:pt>
                <c:pt idx="2">
                  <c:v>2-5 Miles</c:v>
                </c:pt>
                <c:pt idx="3">
                  <c:v>5-10 Miles</c:v>
                </c:pt>
                <c:pt idx="4">
                  <c:v>More than 10 miles</c:v>
                </c:pt>
              </c:strCache>
            </c:strRef>
          </c:cat>
          <c:val>
            <c:numRef>
              <c:f>Pivot!$AV$20:$AV$25</c:f>
              <c:numCache>
                <c:formatCode>General</c:formatCode>
                <c:ptCount val="5"/>
                <c:pt idx="0">
                  <c:v>126</c:v>
                </c:pt>
                <c:pt idx="1">
                  <c:v>108</c:v>
                </c:pt>
                <c:pt idx="2">
                  <c:v>103</c:v>
                </c:pt>
                <c:pt idx="3">
                  <c:v>109</c:v>
                </c:pt>
                <c:pt idx="4">
                  <c:v>62</c:v>
                </c:pt>
              </c:numCache>
            </c:numRef>
          </c:val>
          <c:extLst>
            <c:ext xmlns:c16="http://schemas.microsoft.com/office/drawing/2014/chart" uri="{C3380CC4-5D6E-409C-BE32-E72D297353CC}">
              <c16:uniqueId val="{00000007-0433-4623-972F-57FFB2A5F77A}"/>
            </c:ext>
          </c:extLst>
        </c:ser>
        <c:ser>
          <c:idx val="2"/>
          <c:order val="2"/>
          <c:tx>
            <c:strRef>
              <c:f>Pivot!$AW$18:$AW$19</c:f>
              <c:strCache>
                <c:ptCount val="1"/>
                <c:pt idx="0">
                  <c:v>Pacific</c:v>
                </c:pt>
              </c:strCache>
            </c:strRef>
          </c:tx>
          <c:spPr>
            <a:solidFill>
              <a:schemeClr val="accent3"/>
            </a:solidFill>
            <a:ln>
              <a:solidFill>
                <a:schemeClr val="bg1">
                  <a:lumMod val="65000"/>
                </a:schemeClr>
              </a:solidFill>
            </a:ln>
            <a:effectLst/>
          </c:spPr>
          <c:invertIfNegative val="0"/>
          <c:dPt>
            <c:idx val="1"/>
            <c:invertIfNegative val="0"/>
            <c:bubble3D val="0"/>
            <c:extLst>
              <c:ext xmlns:c16="http://schemas.microsoft.com/office/drawing/2014/chart" uri="{C3380CC4-5D6E-409C-BE32-E72D297353CC}">
                <c16:uniqueId val="{00000004-4B0B-44AF-9568-64DF1F3B45BF}"/>
              </c:ext>
            </c:extLst>
          </c:dPt>
          <c:dPt>
            <c:idx val="2"/>
            <c:invertIfNegative val="0"/>
            <c:bubble3D val="0"/>
            <c:extLst>
              <c:ext xmlns:c16="http://schemas.microsoft.com/office/drawing/2014/chart" uri="{C3380CC4-5D6E-409C-BE32-E72D297353CC}">
                <c16:uniqueId val="{00000005-4B0B-44AF-9568-64DF1F3B45BF}"/>
              </c:ext>
            </c:extLst>
          </c:dPt>
          <c:dLbls>
            <c:dLbl>
              <c:idx val="1"/>
              <c:delete val="1"/>
              <c:extLst>
                <c:ext xmlns:c15="http://schemas.microsoft.com/office/drawing/2012/chart" uri="{CE6537A1-D6FC-4f65-9D91-7224C49458BB}"/>
                <c:ext xmlns:c16="http://schemas.microsoft.com/office/drawing/2014/chart" uri="{C3380CC4-5D6E-409C-BE32-E72D297353CC}">
                  <c16:uniqueId val="{00000004-4B0B-44AF-9568-64DF1F3B45BF}"/>
                </c:ext>
              </c:extLst>
            </c:dLbl>
            <c:dLbl>
              <c:idx val="2"/>
              <c:delete val="1"/>
              <c:extLst>
                <c:ext xmlns:c15="http://schemas.microsoft.com/office/drawing/2012/chart" uri="{CE6537A1-D6FC-4f65-9D91-7224C49458BB}"/>
                <c:ext xmlns:c16="http://schemas.microsoft.com/office/drawing/2014/chart" uri="{C3380CC4-5D6E-409C-BE32-E72D297353CC}">
                  <c16:uniqueId val="{00000005-4B0B-44AF-9568-64DF1F3B45BF}"/>
                </c:ext>
              </c:extLst>
            </c:dLbl>
            <c:spPr>
              <a:noFill/>
              <a:ln>
                <a:noFill/>
              </a:ln>
              <a:effectLst/>
            </c:spPr>
            <c:txPr>
              <a:bodyPr rot="0" spcFirstLastPara="1" vertOverflow="overflow" horzOverflow="overflow" vert="horz" wrap="square" lIns="38100" tIns="19050" rIns="38100" bIns="19050" anchor="t" anchorCtr="0">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Pivot!$AT$20:$AT$25</c:f>
              <c:strCache>
                <c:ptCount val="5"/>
                <c:pt idx="0">
                  <c:v>0-1 Miles</c:v>
                </c:pt>
                <c:pt idx="1">
                  <c:v>1-2 Miles</c:v>
                </c:pt>
                <c:pt idx="2">
                  <c:v>2-5 Miles</c:v>
                </c:pt>
                <c:pt idx="3">
                  <c:v>5-10 Miles</c:v>
                </c:pt>
                <c:pt idx="4">
                  <c:v>More than 10 miles</c:v>
                </c:pt>
              </c:strCache>
            </c:strRef>
          </c:cat>
          <c:val>
            <c:numRef>
              <c:f>Pivot!$AW$20:$AW$25</c:f>
              <c:numCache>
                <c:formatCode>General</c:formatCode>
                <c:ptCount val="5"/>
                <c:pt idx="0">
                  <c:v>52</c:v>
                </c:pt>
                <c:pt idx="1">
                  <c:v>23</c:v>
                </c:pt>
                <c:pt idx="2">
                  <c:v>19</c:v>
                </c:pt>
                <c:pt idx="3">
                  <c:v>67</c:v>
                </c:pt>
                <c:pt idx="4">
                  <c:v>31</c:v>
                </c:pt>
              </c:numCache>
            </c:numRef>
          </c:val>
          <c:extLst>
            <c:ext xmlns:c16="http://schemas.microsoft.com/office/drawing/2014/chart" uri="{C3380CC4-5D6E-409C-BE32-E72D297353CC}">
              <c16:uniqueId val="{00000008-0433-4623-972F-57FFB2A5F77A}"/>
            </c:ext>
          </c:extLst>
        </c:ser>
        <c:dLbls>
          <c:showLegendKey val="0"/>
          <c:showVal val="0"/>
          <c:showCatName val="0"/>
          <c:showSerName val="0"/>
          <c:showPercent val="0"/>
          <c:showBubbleSize val="0"/>
        </c:dLbls>
        <c:gapWidth val="50"/>
        <c:overlap val="100"/>
        <c:axId val="2128033504"/>
        <c:axId val="2128021504"/>
      </c:barChart>
      <c:catAx>
        <c:axId val="212803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128021504"/>
        <c:crosses val="autoZero"/>
        <c:auto val="1"/>
        <c:lblAlgn val="ctr"/>
        <c:lblOffset val="100"/>
        <c:noMultiLvlLbl val="0"/>
      </c:catAx>
      <c:valAx>
        <c:axId val="2128021504"/>
        <c:scaling>
          <c:orientation val="minMax"/>
        </c:scaling>
        <c:delete val="1"/>
        <c:axPos val="l"/>
        <c:numFmt formatCode="General" sourceLinked="1"/>
        <c:majorTickMark val="none"/>
        <c:minorTickMark val="none"/>
        <c:tickLblPos val="nextTo"/>
        <c:crossAx val="21280335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Dashboard.xlsx]Pivot!PivotTable29</c:name>
    <c:fmtId val="5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a:bevelB w="114300" prst="artDeco"/>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prstMaterial="dkEdge">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Pivot!$AU$28:$AU$29</c:f>
              <c:strCache>
                <c:ptCount val="1"/>
                <c:pt idx="0">
                  <c:v>Female</c:v>
                </c:pt>
              </c:strCache>
            </c:strRef>
          </c:tx>
          <c:spPr>
            <a:solidFill>
              <a:schemeClr val="accent1"/>
            </a:solidFill>
            <a:ln>
              <a:noFill/>
            </a:ln>
            <a:effectLst/>
            <a:scene3d>
              <a:camera prst="orthographicFront"/>
              <a:lightRig rig="threePt" dir="t"/>
            </a:scene3d>
            <a:sp3d>
              <a:bevelT/>
              <a:bevelB w="114300" prst="artDeco"/>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Pivot!$AT$30:$AT$35</c:f>
              <c:strCache>
                <c:ptCount val="5"/>
                <c:pt idx="0">
                  <c:v>0-1 Miles</c:v>
                </c:pt>
                <c:pt idx="1">
                  <c:v>1-2 Miles</c:v>
                </c:pt>
                <c:pt idx="2">
                  <c:v>2-5 Miles</c:v>
                </c:pt>
                <c:pt idx="3">
                  <c:v>5-10 Miles</c:v>
                </c:pt>
                <c:pt idx="4">
                  <c:v>More than 10 miles</c:v>
                </c:pt>
              </c:strCache>
            </c:strRef>
          </c:cat>
          <c:val>
            <c:numRef>
              <c:f>Pivot!$AU$30:$AU$35</c:f>
              <c:numCache>
                <c:formatCode>General</c:formatCode>
                <c:ptCount val="5"/>
                <c:pt idx="0">
                  <c:v>192</c:v>
                </c:pt>
                <c:pt idx="1">
                  <c:v>85</c:v>
                </c:pt>
                <c:pt idx="2">
                  <c:v>79</c:v>
                </c:pt>
                <c:pt idx="3">
                  <c:v>81</c:v>
                </c:pt>
                <c:pt idx="4">
                  <c:v>52</c:v>
                </c:pt>
              </c:numCache>
            </c:numRef>
          </c:val>
          <c:extLst>
            <c:ext xmlns:c16="http://schemas.microsoft.com/office/drawing/2014/chart" uri="{C3380CC4-5D6E-409C-BE32-E72D297353CC}">
              <c16:uniqueId val="{00000000-9FA1-4894-BF3B-30193857B298}"/>
            </c:ext>
          </c:extLst>
        </c:ser>
        <c:ser>
          <c:idx val="1"/>
          <c:order val="1"/>
          <c:tx>
            <c:strRef>
              <c:f>Pivot!$AV$28:$AV$29</c:f>
              <c:strCache>
                <c:ptCount val="1"/>
                <c:pt idx="0">
                  <c:v>Male</c:v>
                </c:pt>
              </c:strCache>
            </c:strRef>
          </c:tx>
          <c:spPr>
            <a:solidFill>
              <a:schemeClr val="accent2"/>
            </a:solidFill>
            <a:ln>
              <a:noFill/>
            </a:ln>
            <a:effectLst/>
            <a:scene3d>
              <a:camera prst="orthographicFront"/>
              <a:lightRig rig="threePt" dir="t"/>
            </a:scene3d>
            <a:sp3d prstMaterial="dkEdge">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Pivot!$AT$30:$AT$35</c:f>
              <c:strCache>
                <c:ptCount val="5"/>
                <c:pt idx="0">
                  <c:v>0-1 Miles</c:v>
                </c:pt>
                <c:pt idx="1">
                  <c:v>1-2 Miles</c:v>
                </c:pt>
                <c:pt idx="2">
                  <c:v>2-5 Miles</c:v>
                </c:pt>
                <c:pt idx="3">
                  <c:v>5-10 Miles</c:v>
                </c:pt>
                <c:pt idx="4">
                  <c:v>More than 10 miles</c:v>
                </c:pt>
              </c:strCache>
            </c:strRef>
          </c:cat>
          <c:val>
            <c:numRef>
              <c:f>Pivot!$AV$30:$AV$35</c:f>
              <c:numCache>
                <c:formatCode>General</c:formatCode>
                <c:ptCount val="5"/>
                <c:pt idx="0">
                  <c:v>174</c:v>
                </c:pt>
                <c:pt idx="1">
                  <c:v>84</c:v>
                </c:pt>
                <c:pt idx="2">
                  <c:v>83</c:v>
                </c:pt>
                <c:pt idx="3">
                  <c:v>111</c:v>
                </c:pt>
                <c:pt idx="4">
                  <c:v>59</c:v>
                </c:pt>
              </c:numCache>
            </c:numRef>
          </c:val>
          <c:extLst>
            <c:ext xmlns:c16="http://schemas.microsoft.com/office/drawing/2014/chart" uri="{C3380CC4-5D6E-409C-BE32-E72D297353CC}">
              <c16:uniqueId val="{00000000-C0F2-48AB-8852-4B7FA2B282A4}"/>
            </c:ext>
          </c:extLst>
        </c:ser>
        <c:dLbls>
          <c:dLblPos val="ctr"/>
          <c:showLegendKey val="0"/>
          <c:showVal val="1"/>
          <c:showCatName val="0"/>
          <c:showSerName val="0"/>
          <c:showPercent val="0"/>
          <c:showBubbleSize val="0"/>
        </c:dLbls>
        <c:gapWidth val="110"/>
        <c:overlap val="100"/>
        <c:axId val="2128105024"/>
        <c:axId val="2128092544"/>
      </c:barChart>
      <c:catAx>
        <c:axId val="2128105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128092544"/>
        <c:crosses val="autoZero"/>
        <c:auto val="1"/>
        <c:lblAlgn val="ctr"/>
        <c:lblOffset val="100"/>
        <c:noMultiLvlLbl val="0"/>
      </c:catAx>
      <c:valAx>
        <c:axId val="2128092544"/>
        <c:scaling>
          <c:orientation val="minMax"/>
        </c:scaling>
        <c:delete val="1"/>
        <c:axPos val="l"/>
        <c:numFmt formatCode="0%" sourceLinked="1"/>
        <c:majorTickMark val="none"/>
        <c:minorTickMark val="none"/>
        <c:tickLblPos val="nextTo"/>
        <c:crossAx val="21281050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Dashboard.xlsx]Pivot!PivotTable30</c:name>
    <c:fmtId val="55"/>
  </c:pivotSource>
  <c:chart>
    <c:autoTitleDeleted val="1"/>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prstMaterial="dkEdge">
            <a:bevelT w="101600" prst="riblet"/>
            <a:bevelB w="1270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prstMaterial="dkEdg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2"/>
          </a:solidFill>
          <a:ln>
            <a:noFill/>
          </a:ln>
          <a:effectLst/>
          <a:scene3d>
            <a:camera prst="orthographicFront"/>
            <a:lightRig rig="threePt" dir="t"/>
          </a:scene3d>
          <a:sp3d prstMaterial="dkEdge">
            <a:bevelT w="152400" h="50800" prst="softRound"/>
            <a:bevelB w="114300" prst="artDeco"/>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2"/>
          </a:solidFill>
          <a:ln>
            <a:noFill/>
          </a:ln>
          <a:effectLst/>
          <a:scene3d>
            <a:camera prst="orthographicFront"/>
            <a:lightRig rig="threePt" dir="t"/>
          </a:scene3d>
          <a:sp3d prstMaterial="dkEdge">
            <a:bevelT w="152400" h="50800" prst="softRound"/>
            <a:bevelB w="114300" prst="artDeco"/>
          </a:sp3d>
        </c:spPr>
        <c:dLbl>
          <c:idx val="0"/>
          <c:layout>
            <c:manualLayout>
              <c:x val="-1.2722103091964089E-16"/>
              <c:y val="-3.11622411785706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2"/>
          </a:solidFill>
          <a:ln>
            <a:noFill/>
          </a:ln>
          <a:effectLst/>
          <a:scene3d>
            <a:camera prst="orthographicFront"/>
            <a:lightRig rig="threePt" dir="t"/>
          </a:scene3d>
          <a:sp3d prstMaterial="dkEdge">
            <a:bevelT w="152400" h="50800" prst="softRound"/>
            <a:bevelB w="114300" prst="artDeco"/>
          </a:sp3d>
        </c:spPr>
        <c:dLbl>
          <c:idx val="0"/>
          <c:layout>
            <c:manualLayout>
              <c:x val="0"/>
              <c:y val="-3.63559480416658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2"/>
          </a:solidFill>
          <a:ln>
            <a:noFill/>
          </a:ln>
          <a:effectLst/>
          <a:scene3d>
            <a:camera prst="orthographicFront"/>
            <a:lightRig rig="threePt" dir="t"/>
          </a:scene3d>
          <a:sp3d prstMaterial="dkEdge">
            <a:bevelT w="152400" h="50800" prst="softRound"/>
            <a:bevelB w="114300" prst="artDeco"/>
          </a:sp3d>
        </c:spPr>
        <c:dLbl>
          <c:idx val="0"/>
          <c:layout>
            <c:manualLayout>
              <c:x val="-2.5321850007836984E-3"/>
              <c:y val="-6.16874329971781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2"/>
          </a:solidFill>
          <a:ln>
            <a:noFill/>
          </a:ln>
          <a:effectLst/>
          <a:scene3d>
            <a:camera prst="orthographicFront"/>
            <a:lightRig rig="threePt" dir="t"/>
          </a:scene3d>
          <a:sp3d prstMaterial="dkEdge">
            <a:bevelT w="152400" h="50800" prst="softRound"/>
            <a:bevelB w="114300" prst="artDeco"/>
          </a:sp3d>
        </c:spPr>
        <c:dLbl>
          <c:idx val="0"/>
          <c:layout>
            <c:manualLayout>
              <c:x val="0"/>
              <c:y val="-2.07748274523804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2"/>
          </a:solidFill>
          <a:ln>
            <a:noFill/>
          </a:ln>
          <a:effectLst/>
          <a:scene3d>
            <a:camera prst="orthographicFront"/>
            <a:lightRig rig="threePt" dir="t"/>
          </a:scene3d>
          <a:sp3d prstMaterial="dkEdge">
            <a:bevelT w="152400" h="50800" prst="softRound"/>
            <a:bevelB w="114300" prst="artDeco"/>
          </a:sp3d>
        </c:spPr>
        <c:dLbl>
          <c:idx val="0"/>
          <c:layout>
            <c:manualLayout>
              <c:x val="-1.2722103091964089E-16"/>
              <c:y val="-3.11622411785706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view3D>
      <c:rotX val="15"/>
      <c:rotY val="20"/>
      <c:depthPercent val="9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321504070722247"/>
          <c:y val="0"/>
          <c:w val="0.64173142220992774"/>
          <c:h val="0.99489693824330916"/>
        </c:manualLayout>
      </c:layout>
      <c:bar3DChart>
        <c:barDir val="bar"/>
        <c:grouping val="clustered"/>
        <c:varyColors val="1"/>
        <c:ser>
          <c:idx val="0"/>
          <c:order val="0"/>
          <c:tx>
            <c:strRef>
              <c:f>Pivot!$AU$41:$AU$42</c:f>
              <c:strCache>
                <c:ptCount val="1"/>
                <c:pt idx="0">
                  <c:v>No</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Pivot!$AT$43:$AT$48</c:f>
              <c:strCache>
                <c:ptCount val="5"/>
                <c:pt idx="0">
                  <c:v>0-1 Miles</c:v>
                </c:pt>
                <c:pt idx="1">
                  <c:v>1-2 Miles</c:v>
                </c:pt>
                <c:pt idx="2">
                  <c:v>2-5 Miles</c:v>
                </c:pt>
                <c:pt idx="3">
                  <c:v>5-10 Miles</c:v>
                </c:pt>
                <c:pt idx="4">
                  <c:v>More than 10 miles</c:v>
                </c:pt>
              </c:strCache>
            </c:strRef>
          </c:cat>
          <c:val>
            <c:numRef>
              <c:f>Pivot!$AU$43:$AU$48</c:f>
              <c:numCache>
                <c:formatCode>0.00</c:formatCode>
                <c:ptCount val="5"/>
                <c:pt idx="0">
                  <c:v>1.2048192771084338</c:v>
                </c:pt>
                <c:pt idx="1">
                  <c:v>0.83695652173913049</c:v>
                </c:pt>
                <c:pt idx="2">
                  <c:v>1.4179104477611941</c:v>
                </c:pt>
                <c:pt idx="3">
                  <c:v>0.65517241379310343</c:v>
                </c:pt>
                <c:pt idx="4">
                  <c:v>0.42307692307692307</c:v>
                </c:pt>
              </c:numCache>
            </c:numRef>
          </c:val>
          <c:shape val="pyramid"/>
          <c:extLst>
            <c:ext xmlns:c16="http://schemas.microsoft.com/office/drawing/2014/chart" uri="{C3380CC4-5D6E-409C-BE32-E72D297353CC}">
              <c16:uniqueId val="{00000000-2390-462F-AFE9-B6F054764908}"/>
            </c:ext>
          </c:extLst>
        </c:ser>
        <c:ser>
          <c:idx val="1"/>
          <c:order val="1"/>
          <c:tx>
            <c:strRef>
              <c:f>Pivot!$AV$41:$AV$42</c:f>
              <c:strCache>
                <c:ptCount val="1"/>
                <c:pt idx="0">
                  <c:v>Yes</c:v>
                </c:pt>
              </c:strCache>
            </c:strRef>
          </c:tx>
          <c:spPr>
            <a:solidFill>
              <a:schemeClr val="accent2"/>
            </a:solidFill>
            <a:ln>
              <a:noFill/>
            </a:ln>
            <a:effectLst/>
            <a:scene3d>
              <a:camera prst="orthographicFront"/>
              <a:lightRig rig="threePt" dir="t"/>
            </a:scene3d>
            <a:sp3d prstMaterial="dkEdge">
              <a:bevelT w="152400" h="50800" prst="softRound"/>
              <a:bevelB w="114300" prst="artDeco"/>
            </a:sp3d>
          </c:spPr>
          <c:invertIfNegative val="0"/>
          <c:dPt>
            <c:idx val="0"/>
            <c:invertIfNegative val="0"/>
            <c:bubble3D val="0"/>
            <c:extLst>
              <c:ext xmlns:c16="http://schemas.microsoft.com/office/drawing/2014/chart" uri="{C3380CC4-5D6E-409C-BE32-E72D297353CC}">
                <c16:uniqueId val="{0000000C-2390-462F-AFE9-B6F054764908}"/>
              </c:ext>
            </c:extLst>
          </c:dPt>
          <c:dPt>
            <c:idx val="1"/>
            <c:invertIfNegative val="0"/>
            <c:bubble3D val="0"/>
            <c:extLst>
              <c:ext xmlns:c16="http://schemas.microsoft.com/office/drawing/2014/chart" uri="{C3380CC4-5D6E-409C-BE32-E72D297353CC}">
                <c16:uniqueId val="{0000000B-2390-462F-AFE9-B6F054764908}"/>
              </c:ext>
            </c:extLst>
          </c:dPt>
          <c:dPt>
            <c:idx val="2"/>
            <c:invertIfNegative val="0"/>
            <c:bubble3D val="0"/>
            <c:extLst>
              <c:ext xmlns:c16="http://schemas.microsoft.com/office/drawing/2014/chart" uri="{C3380CC4-5D6E-409C-BE32-E72D297353CC}">
                <c16:uniqueId val="{0000000A-2390-462F-AFE9-B6F054764908}"/>
              </c:ext>
            </c:extLst>
          </c:dPt>
          <c:dPt>
            <c:idx val="3"/>
            <c:invertIfNegative val="0"/>
            <c:bubble3D val="0"/>
            <c:extLst>
              <c:ext xmlns:c16="http://schemas.microsoft.com/office/drawing/2014/chart" uri="{C3380CC4-5D6E-409C-BE32-E72D297353CC}">
                <c16:uniqueId val="{00000009-2390-462F-AFE9-B6F054764908}"/>
              </c:ext>
            </c:extLst>
          </c:dPt>
          <c:dPt>
            <c:idx val="4"/>
            <c:invertIfNegative val="0"/>
            <c:bubble3D val="0"/>
            <c:extLst>
              <c:ext xmlns:c16="http://schemas.microsoft.com/office/drawing/2014/chart" uri="{C3380CC4-5D6E-409C-BE32-E72D297353CC}">
                <c16:uniqueId val="{00000008-2390-462F-AFE9-B6F054764908}"/>
              </c:ext>
            </c:extLst>
          </c:dPt>
          <c:dLbls>
            <c:dLbl>
              <c:idx val="0"/>
              <c:layout>
                <c:manualLayout>
                  <c:x val="-1.2722103091964089E-16"/>
                  <c:y val="-3.1162241178570683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2390-462F-AFE9-B6F054764908}"/>
                </c:ext>
              </c:extLst>
            </c:dLbl>
            <c:dLbl>
              <c:idx val="1"/>
              <c:layout>
                <c:manualLayout>
                  <c:x val="0"/>
                  <c:y val="-2.0774827452380455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2390-462F-AFE9-B6F054764908}"/>
                </c:ext>
              </c:extLst>
            </c:dLbl>
            <c:dLbl>
              <c:idx val="2"/>
              <c:layout>
                <c:manualLayout>
                  <c:x val="-2.5321850007836984E-3"/>
                  <c:y val="-6.1687432997178153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2390-462F-AFE9-B6F054764908}"/>
                </c:ext>
              </c:extLst>
            </c:dLbl>
            <c:dLbl>
              <c:idx val="3"/>
              <c:layout>
                <c:manualLayout>
                  <c:x val="0"/>
                  <c:y val="-3.6355948041665843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2390-462F-AFE9-B6F054764908}"/>
                </c:ext>
              </c:extLst>
            </c:dLbl>
            <c:dLbl>
              <c:idx val="4"/>
              <c:layout>
                <c:manualLayout>
                  <c:x val="-1.2722103091964089E-16"/>
                  <c:y val="-3.1162241178570683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2390-462F-AFE9-B6F0547649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Pivot!$AT$43:$AT$48</c:f>
              <c:strCache>
                <c:ptCount val="5"/>
                <c:pt idx="0">
                  <c:v>0-1 Miles</c:v>
                </c:pt>
                <c:pt idx="1">
                  <c:v>1-2 Miles</c:v>
                </c:pt>
                <c:pt idx="2">
                  <c:v>2-5 Miles</c:v>
                </c:pt>
                <c:pt idx="3">
                  <c:v>5-10 Miles</c:v>
                </c:pt>
                <c:pt idx="4">
                  <c:v>More than 10 miles</c:v>
                </c:pt>
              </c:strCache>
            </c:strRef>
          </c:cat>
          <c:val>
            <c:numRef>
              <c:f>Pivot!$AV$43:$AV$48</c:f>
              <c:numCache>
                <c:formatCode>0.00</c:formatCode>
                <c:ptCount val="5"/>
                <c:pt idx="0">
                  <c:v>1.2048192771084338</c:v>
                </c:pt>
                <c:pt idx="1">
                  <c:v>0.83695652173913049</c:v>
                </c:pt>
                <c:pt idx="2">
                  <c:v>1.4179104477611941</c:v>
                </c:pt>
                <c:pt idx="3">
                  <c:v>0.65517241379310343</c:v>
                </c:pt>
                <c:pt idx="4">
                  <c:v>0.42307692307692307</c:v>
                </c:pt>
              </c:numCache>
            </c:numRef>
          </c:val>
          <c:extLst>
            <c:ext xmlns:c16="http://schemas.microsoft.com/office/drawing/2014/chart" uri="{C3380CC4-5D6E-409C-BE32-E72D297353CC}">
              <c16:uniqueId val="{00000005-2390-462F-AFE9-B6F054764908}"/>
            </c:ext>
          </c:extLst>
        </c:ser>
        <c:dLbls>
          <c:showLegendKey val="0"/>
          <c:showVal val="1"/>
          <c:showCatName val="0"/>
          <c:showSerName val="0"/>
          <c:showPercent val="0"/>
          <c:showBubbleSize val="0"/>
        </c:dLbls>
        <c:gapWidth val="150"/>
        <c:shape val="box"/>
        <c:axId val="776517280"/>
        <c:axId val="776511520"/>
        <c:axId val="0"/>
      </c:bar3DChart>
      <c:catAx>
        <c:axId val="776517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776511520"/>
        <c:crosses val="autoZero"/>
        <c:auto val="1"/>
        <c:lblAlgn val="ctr"/>
        <c:lblOffset val="100"/>
        <c:noMultiLvlLbl val="0"/>
      </c:catAx>
      <c:valAx>
        <c:axId val="776511520"/>
        <c:scaling>
          <c:orientation val="minMax"/>
        </c:scaling>
        <c:delete val="1"/>
        <c:axPos val="b"/>
        <c:numFmt formatCode="0.00" sourceLinked="1"/>
        <c:majorTickMark val="none"/>
        <c:minorTickMark val="none"/>
        <c:tickLblPos val="nextTo"/>
        <c:crossAx val="7765172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Dashboard.xlsx]Pivot!PivotTable32</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mpd="sng">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mpd="sng">
            <a:solidFill>
              <a:schemeClr val="accent1"/>
            </a:solidFill>
          </a:ln>
          <a:effectLst/>
        </c:spPr>
      </c:pivotFmt>
      <c:pivotFmt>
        <c:idx val="4"/>
        <c:spPr>
          <a:solidFill>
            <a:schemeClr val="accent1"/>
          </a:solidFill>
          <a:ln w="22225" cmpd="sng">
            <a:solidFill>
              <a:schemeClr val="accent1"/>
            </a:solidFill>
          </a:ln>
          <a:effectLst/>
        </c:spPr>
      </c:pivotFmt>
      <c:pivotFmt>
        <c:idx val="5"/>
        <c:spPr>
          <a:solidFill>
            <a:schemeClr val="accent1"/>
          </a:solidFill>
          <a:ln w="22225" cmpd="sng">
            <a:solidFill>
              <a:schemeClr val="accent1"/>
            </a:solidFill>
          </a:ln>
          <a:effectLst/>
        </c:spPr>
      </c:pivotFmt>
    </c:pivotFmts>
    <c:plotArea>
      <c:layout/>
      <c:barChart>
        <c:barDir val="col"/>
        <c:grouping val="clustered"/>
        <c:varyColors val="1"/>
        <c:ser>
          <c:idx val="0"/>
          <c:order val="0"/>
          <c:tx>
            <c:strRef>
              <c:f>Pivot!$BG$44:$BG$45</c:f>
              <c:strCache>
                <c:ptCount val="1"/>
                <c:pt idx="0">
                  <c:v>Yes</c:v>
                </c:pt>
              </c:strCache>
            </c:strRef>
          </c:tx>
          <c:spPr>
            <a:ln w="22225" cmpd="sng">
              <a:solidFill>
                <a:schemeClr val="accent1"/>
              </a:solidFill>
            </a:ln>
          </c:spPr>
          <c:invertIfNegative val="0"/>
          <c:dPt>
            <c:idx val="0"/>
            <c:invertIfNegative val="0"/>
            <c:bubble3D val="0"/>
            <c:spPr>
              <a:solidFill>
                <a:schemeClr val="accent1"/>
              </a:solidFill>
              <a:ln w="22225" cmpd="sng">
                <a:solidFill>
                  <a:schemeClr val="accent1"/>
                </a:solidFill>
              </a:ln>
              <a:effectLst/>
            </c:spPr>
            <c:extLst>
              <c:ext xmlns:c16="http://schemas.microsoft.com/office/drawing/2014/chart" uri="{C3380CC4-5D6E-409C-BE32-E72D297353CC}">
                <c16:uniqueId val="{00000001-47B2-4EE4-8FFC-7FFA67174379}"/>
              </c:ext>
            </c:extLst>
          </c:dPt>
          <c:dPt>
            <c:idx val="1"/>
            <c:invertIfNegative val="0"/>
            <c:bubble3D val="0"/>
            <c:spPr>
              <a:solidFill>
                <a:schemeClr val="accent2"/>
              </a:solidFill>
              <a:ln w="22225" cmpd="sng">
                <a:solidFill>
                  <a:schemeClr val="accent1"/>
                </a:solidFill>
              </a:ln>
              <a:effectLst/>
            </c:spPr>
            <c:extLst>
              <c:ext xmlns:c16="http://schemas.microsoft.com/office/drawing/2014/chart" uri="{C3380CC4-5D6E-409C-BE32-E72D297353CC}">
                <c16:uniqueId val="{00000003-47B2-4EE4-8FFC-7FFA67174379}"/>
              </c:ext>
            </c:extLst>
          </c:dPt>
          <c:dPt>
            <c:idx val="2"/>
            <c:invertIfNegative val="0"/>
            <c:bubble3D val="0"/>
            <c:spPr>
              <a:solidFill>
                <a:schemeClr val="accent3"/>
              </a:solidFill>
              <a:ln w="22225" cmpd="sng">
                <a:solidFill>
                  <a:schemeClr val="accent1"/>
                </a:solidFill>
              </a:ln>
              <a:effectLst/>
            </c:spPr>
            <c:extLst>
              <c:ext xmlns:c16="http://schemas.microsoft.com/office/drawing/2014/chart" uri="{C3380CC4-5D6E-409C-BE32-E72D297353CC}">
                <c16:uniqueId val="{00000005-47B2-4EE4-8FFC-7FFA67174379}"/>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Pivot!$BF$46:$BF$49</c:f>
              <c:strCache>
                <c:ptCount val="3"/>
                <c:pt idx="0">
                  <c:v>North America</c:v>
                </c:pt>
                <c:pt idx="1">
                  <c:v>Europe</c:v>
                </c:pt>
                <c:pt idx="2">
                  <c:v>Pacific</c:v>
                </c:pt>
              </c:strCache>
            </c:strRef>
          </c:cat>
          <c:val>
            <c:numRef>
              <c:f>Pivot!$BG$46:$BG$49</c:f>
              <c:numCache>
                <c:formatCode>0.00%</c:formatCode>
                <c:ptCount val="3"/>
                <c:pt idx="0">
                  <c:v>0.45738045738045741</c:v>
                </c:pt>
                <c:pt idx="1">
                  <c:v>0.30769230769230771</c:v>
                </c:pt>
                <c:pt idx="2">
                  <c:v>0.23492723492723494</c:v>
                </c:pt>
              </c:numCache>
            </c:numRef>
          </c:val>
          <c:extLst>
            <c:ext xmlns:c16="http://schemas.microsoft.com/office/drawing/2014/chart" uri="{C3380CC4-5D6E-409C-BE32-E72D297353CC}">
              <c16:uniqueId val="{00000000-0FF2-4AA9-9523-EC321978AB20}"/>
            </c:ext>
          </c:extLst>
        </c:ser>
        <c:dLbls>
          <c:dLblPos val="outEnd"/>
          <c:showLegendKey val="0"/>
          <c:showVal val="1"/>
          <c:showCatName val="0"/>
          <c:showSerName val="0"/>
          <c:showPercent val="0"/>
          <c:showBubbleSize val="0"/>
        </c:dLbls>
        <c:gapWidth val="40"/>
        <c:overlap val="30"/>
        <c:axId val="2094057824"/>
        <c:axId val="2094075584"/>
      </c:barChart>
      <c:catAx>
        <c:axId val="2094057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94075584"/>
        <c:crosses val="autoZero"/>
        <c:auto val="1"/>
        <c:lblAlgn val="ctr"/>
        <c:lblOffset val="100"/>
        <c:noMultiLvlLbl val="0"/>
      </c:catAx>
      <c:valAx>
        <c:axId val="2094075584"/>
        <c:scaling>
          <c:orientation val="minMax"/>
        </c:scaling>
        <c:delete val="1"/>
        <c:axPos val="l"/>
        <c:numFmt formatCode="0.00%" sourceLinked="1"/>
        <c:majorTickMark val="none"/>
        <c:minorTickMark val="none"/>
        <c:tickLblPos val="nextTo"/>
        <c:crossAx val="2094057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Dashboard.xlsx]Pivot!PivotTable31</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prstMaterial="dkEdge">
            <a:bevelT w="165100" prst="coolSlant"/>
            <a:bevelB w="1143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threePt" dir="t"/>
          </a:scene3d>
          <a:sp3d prstMaterial="dkEdge">
            <a:bevelT w="165100" prst="coolSlant"/>
            <a:bevelB w="114300" prst="hardEdge"/>
          </a:sp3d>
        </c:spPr>
      </c:pivotFmt>
      <c:pivotFmt>
        <c:idx val="4"/>
        <c:spPr>
          <a:solidFill>
            <a:schemeClr val="accent1"/>
          </a:solidFill>
          <a:ln>
            <a:noFill/>
          </a:ln>
          <a:effectLst/>
          <a:scene3d>
            <a:camera prst="orthographicFront"/>
            <a:lightRig rig="threePt" dir="t"/>
          </a:scene3d>
          <a:sp3d prstMaterial="dkEdge">
            <a:bevelT w="165100" prst="coolSlant"/>
            <a:bevelB w="114300" prst="hardEdge"/>
          </a:sp3d>
        </c:spPr>
      </c:pivotFmt>
      <c:pivotFmt>
        <c:idx val="5"/>
        <c:spPr>
          <a:solidFill>
            <a:schemeClr val="accent1"/>
          </a:solidFill>
          <a:ln>
            <a:noFill/>
          </a:ln>
          <a:effectLst/>
          <a:scene3d>
            <a:camera prst="orthographicFront"/>
            <a:lightRig rig="threePt" dir="t"/>
          </a:scene3d>
          <a:sp3d prstMaterial="dkEdge">
            <a:bevelT w="165100" prst="coolSlant"/>
            <a:bevelB w="114300" prst="hardEdge"/>
          </a:sp3d>
        </c:spPr>
      </c:pivotFmt>
    </c:pivotFmts>
    <c:plotArea>
      <c:layout/>
      <c:barChart>
        <c:barDir val="bar"/>
        <c:grouping val="clustered"/>
        <c:varyColors val="1"/>
        <c:ser>
          <c:idx val="0"/>
          <c:order val="0"/>
          <c:tx>
            <c:strRef>
              <c:f>Pivot!$BG$34</c:f>
              <c:strCache>
                <c:ptCount val="1"/>
                <c:pt idx="0">
                  <c:v>Total</c:v>
                </c:pt>
              </c:strCache>
            </c:strRef>
          </c:tx>
          <c:spPr>
            <a:scene3d>
              <a:camera prst="orthographicFront"/>
              <a:lightRig rig="threePt" dir="t"/>
            </a:scene3d>
            <a:sp3d prstMaterial="dkEdge">
              <a:bevelT w="165100" prst="coolSlant"/>
              <a:bevelB w="114300" prst="hardEdge"/>
            </a:sp3d>
          </c:spPr>
          <c:invertIfNegative val="0"/>
          <c:dPt>
            <c:idx val="0"/>
            <c:invertIfNegative val="0"/>
            <c:bubble3D val="0"/>
            <c:spPr>
              <a:solidFill>
                <a:schemeClr val="accent1"/>
              </a:solidFill>
              <a:ln>
                <a:noFill/>
              </a:ln>
              <a:effectLst/>
              <a:scene3d>
                <a:camera prst="orthographicFront"/>
                <a:lightRig rig="threePt" dir="t"/>
              </a:scene3d>
              <a:sp3d prstMaterial="dkEdge">
                <a:bevelT w="165100" prst="coolSlant"/>
                <a:bevelB w="114300" prst="hardEdge"/>
              </a:sp3d>
            </c:spPr>
            <c:extLst>
              <c:ext xmlns:c16="http://schemas.microsoft.com/office/drawing/2014/chart" uri="{C3380CC4-5D6E-409C-BE32-E72D297353CC}">
                <c16:uniqueId val="{00000001-657B-4967-95DC-508839FD91AA}"/>
              </c:ext>
            </c:extLst>
          </c:dPt>
          <c:dPt>
            <c:idx val="1"/>
            <c:invertIfNegative val="0"/>
            <c:bubble3D val="0"/>
            <c:spPr>
              <a:solidFill>
                <a:schemeClr val="accent2"/>
              </a:solidFill>
              <a:ln>
                <a:noFill/>
              </a:ln>
              <a:effectLst/>
              <a:scene3d>
                <a:camera prst="orthographicFront"/>
                <a:lightRig rig="threePt" dir="t"/>
              </a:scene3d>
              <a:sp3d prstMaterial="dkEdge">
                <a:bevelT w="165100" prst="coolSlant"/>
                <a:bevelB w="114300" prst="hardEdge"/>
              </a:sp3d>
            </c:spPr>
            <c:extLst>
              <c:ext xmlns:c16="http://schemas.microsoft.com/office/drawing/2014/chart" uri="{C3380CC4-5D6E-409C-BE32-E72D297353CC}">
                <c16:uniqueId val="{00000003-657B-4967-95DC-508839FD91AA}"/>
              </c:ext>
            </c:extLst>
          </c:dPt>
          <c:dPt>
            <c:idx val="2"/>
            <c:invertIfNegative val="0"/>
            <c:bubble3D val="0"/>
            <c:spPr>
              <a:solidFill>
                <a:schemeClr val="accent3"/>
              </a:solidFill>
              <a:ln>
                <a:noFill/>
              </a:ln>
              <a:effectLst/>
              <a:scene3d>
                <a:camera prst="orthographicFront"/>
                <a:lightRig rig="threePt" dir="t"/>
              </a:scene3d>
              <a:sp3d prstMaterial="dkEdge">
                <a:bevelT w="165100" prst="coolSlant"/>
                <a:bevelB w="114300" prst="hardEdge"/>
              </a:sp3d>
            </c:spPr>
            <c:extLst>
              <c:ext xmlns:c16="http://schemas.microsoft.com/office/drawing/2014/chart" uri="{C3380CC4-5D6E-409C-BE32-E72D297353CC}">
                <c16:uniqueId val="{00000005-657B-4967-95DC-508839FD91AA}"/>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Pivot!$BF$35:$BF$38</c:f>
              <c:strCache>
                <c:ptCount val="3"/>
                <c:pt idx="0">
                  <c:v>Europe</c:v>
                </c:pt>
                <c:pt idx="1">
                  <c:v>North America</c:v>
                </c:pt>
                <c:pt idx="2">
                  <c:v>Pacific</c:v>
                </c:pt>
              </c:strCache>
            </c:strRef>
          </c:cat>
          <c:val>
            <c:numRef>
              <c:f>Pivot!$BG$35:$BG$38</c:f>
              <c:numCache>
                <c:formatCode>_-[$$-409]* #,##0.00_ ;_-[$$-409]* \-#,##0.00\ ;_-[$$-409]* "-"??_ ;_-@_ </c:formatCode>
                <c:ptCount val="3"/>
                <c:pt idx="0">
                  <c:v>42364.864864864867</c:v>
                </c:pt>
                <c:pt idx="1">
                  <c:v>65181.818181818184</c:v>
                </c:pt>
                <c:pt idx="2">
                  <c:v>64336.283185840708</c:v>
                </c:pt>
              </c:numCache>
            </c:numRef>
          </c:val>
          <c:extLst>
            <c:ext xmlns:c16="http://schemas.microsoft.com/office/drawing/2014/chart" uri="{C3380CC4-5D6E-409C-BE32-E72D297353CC}">
              <c16:uniqueId val="{00000000-D0F0-441E-9C38-0B5AB0A7DC55}"/>
            </c:ext>
          </c:extLst>
        </c:ser>
        <c:dLbls>
          <c:dLblPos val="outEnd"/>
          <c:showLegendKey val="0"/>
          <c:showVal val="1"/>
          <c:showCatName val="0"/>
          <c:showSerName val="0"/>
          <c:showPercent val="0"/>
          <c:showBubbleSize val="0"/>
        </c:dLbls>
        <c:gapWidth val="182"/>
        <c:axId val="2094098144"/>
        <c:axId val="2094085184"/>
      </c:barChart>
      <c:catAx>
        <c:axId val="2094098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094085184"/>
        <c:crosses val="autoZero"/>
        <c:auto val="1"/>
        <c:lblAlgn val="ctr"/>
        <c:lblOffset val="100"/>
        <c:noMultiLvlLbl val="0"/>
      </c:catAx>
      <c:valAx>
        <c:axId val="2094085184"/>
        <c:scaling>
          <c:orientation val="minMax"/>
        </c:scaling>
        <c:delete val="1"/>
        <c:axPos val="b"/>
        <c:numFmt formatCode="_-[$$-409]* #,##0.00_ ;_-[$$-409]* \-#,##0.00\ ;_-[$$-409]* &quot;-&quot;??_ ;_-@_ " sourceLinked="1"/>
        <c:majorTickMark val="none"/>
        <c:minorTickMark val="none"/>
        <c:tickLblPos val="nextTo"/>
        <c:crossAx val="2094098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Sales Dashboard.xlsx]Pivot!PivotTable33</c:name>
    <c:fmtId val="6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28575" cmpd="sng">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28575" cmpd="sng">
            <a:solidFill>
              <a:schemeClr val="accent1"/>
            </a:solidFill>
          </a:ln>
          <a:effectLst/>
        </c:spPr>
        <c:dLbl>
          <c:idx val="0"/>
          <c:layout>
            <c:manualLayout>
              <c:x val="0.21728499727404238"/>
              <c:y val="0.1119724071775193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8575" cmpd="sng">
            <a:solidFill>
              <a:schemeClr val="accent1"/>
            </a:solidFill>
          </a:ln>
          <a:effectLst/>
        </c:spPr>
        <c:dLbl>
          <c:idx val="0"/>
          <c:layout>
            <c:manualLayout>
              <c:x val="-0.14593768473629712"/>
              <c:y val="-0.3191211400378061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3131097494800249"/>
                  <c:h val="0.21246764261934314"/>
                </c:manualLayout>
              </c15:layout>
            </c:ext>
          </c:extLst>
        </c:dLbl>
      </c:pivotFmt>
      <c:pivotFmt>
        <c:idx val="8"/>
        <c:spPr>
          <a:solidFill>
            <a:schemeClr val="accent1"/>
          </a:solidFill>
          <a:ln w="28575" cmpd="sng">
            <a:solidFill>
              <a:schemeClr val="accent1"/>
            </a:solidFill>
          </a:ln>
          <a:effectLst/>
        </c:spPr>
        <c:dLbl>
          <c:idx val="0"/>
          <c:layout>
            <c:manualLayout>
              <c:x val="0.1362085057538773"/>
              <c:y val="-0.1399655089718993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13381834524797"/>
          <c:y val="0.17406110695745403"/>
          <c:w val="0.42330176670143804"/>
          <c:h val="0.73076234694165443"/>
        </c:manualLayout>
      </c:layout>
      <c:doughnutChart>
        <c:varyColors val="1"/>
        <c:ser>
          <c:idx val="0"/>
          <c:order val="0"/>
          <c:tx>
            <c:strRef>
              <c:f>Pivot!$BG$62</c:f>
              <c:strCache>
                <c:ptCount val="1"/>
                <c:pt idx="0">
                  <c:v>Total</c:v>
                </c:pt>
              </c:strCache>
            </c:strRef>
          </c:tx>
          <c:spPr>
            <a:ln w="28575" cmpd="sng">
              <a:solidFill>
                <a:schemeClr val="accent1"/>
              </a:solidFill>
            </a:ln>
          </c:spPr>
          <c:explosion val="8"/>
          <c:dPt>
            <c:idx val="0"/>
            <c:bubble3D val="0"/>
            <c:spPr>
              <a:solidFill>
                <a:schemeClr val="accent1"/>
              </a:solidFill>
              <a:ln w="28575" cmpd="sng">
                <a:solidFill>
                  <a:schemeClr val="accent1"/>
                </a:solidFill>
              </a:ln>
              <a:effectLst/>
            </c:spPr>
            <c:extLst>
              <c:ext xmlns:c16="http://schemas.microsoft.com/office/drawing/2014/chart" uri="{C3380CC4-5D6E-409C-BE32-E72D297353CC}">
                <c16:uniqueId val="{00000001-92E4-416C-8FCC-26D104401F02}"/>
              </c:ext>
            </c:extLst>
          </c:dPt>
          <c:dPt>
            <c:idx val="1"/>
            <c:bubble3D val="0"/>
            <c:spPr>
              <a:solidFill>
                <a:schemeClr val="accent2"/>
              </a:solidFill>
              <a:ln w="28575" cmpd="sng">
                <a:solidFill>
                  <a:schemeClr val="accent1"/>
                </a:solidFill>
              </a:ln>
              <a:effectLst/>
            </c:spPr>
            <c:extLst>
              <c:ext xmlns:c16="http://schemas.microsoft.com/office/drawing/2014/chart" uri="{C3380CC4-5D6E-409C-BE32-E72D297353CC}">
                <c16:uniqueId val="{00000003-92E4-416C-8FCC-26D104401F02}"/>
              </c:ext>
            </c:extLst>
          </c:dPt>
          <c:dPt>
            <c:idx val="2"/>
            <c:bubble3D val="0"/>
            <c:spPr>
              <a:solidFill>
                <a:schemeClr val="accent3"/>
              </a:solidFill>
              <a:ln w="28575" cmpd="sng">
                <a:solidFill>
                  <a:schemeClr val="accent1"/>
                </a:solidFill>
              </a:ln>
              <a:effectLst/>
            </c:spPr>
            <c:extLst>
              <c:ext xmlns:c16="http://schemas.microsoft.com/office/drawing/2014/chart" uri="{C3380CC4-5D6E-409C-BE32-E72D297353CC}">
                <c16:uniqueId val="{00000005-92E4-416C-8FCC-26D104401F02}"/>
              </c:ext>
            </c:extLst>
          </c:dPt>
          <c:dLbls>
            <c:dLbl>
              <c:idx val="0"/>
              <c:layout>
                <c:manualLayout>
                  <c:x val="0.21728499727404238"/>
                  <c:y val="0.1119724071775193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E4-416C-8FCC-26D104401F02}"/>
                </c:ext>
              </c:extLst>
            </c:dLbl>
            <c:dLbl>
              <c:idx val="1"/>
              <c:layout>
                <c:manualLayout>
                  <c:x val="-0.14593768473629712"/>
                  <c:y val="-0.3191211400378061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3131097494800249"/>
                      <c:h val="0.21246764261934314"/>
                    </c:manualLayout>
                  </c15:layout>
                </c:ext>
                <c:ext xmlns:c16="http://schemas.microsoft.com/office/drawing/2014/chart" uri="{C3380CC4-5D6E-409C-BE32-E72D297353CC}">
                  <c16:uniqueId val="{00000003-92E4-416C-8FCC-26D104401F02}"/>
                </c:ext>
              </c:extLst>
            </c:dLbl>
            <c:dLbl>
              <c:idx val="2"/>
              <c:layout>
                <c:manualLayout>
                  <c:x val="0.1362085057538773"/>
                  <c:y val="-0.1399655089718993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2E4-416C-8FCC-26D104401F0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Pivot!$BF$63:$BF$66</c:f>
              <c:strCache>
                <c:ptCount val="3"/>
                <c:pt idx="0">
                  <c:v>Europe</c:v>
                </c:pt>
                <c:pt idx="1">
                  <c:v>North America</c:v>
                </c:pt>
                <c:pt idx="2">
                  <c:v>Pacific</c:v>
                </c:pt>
              </c:strCache>
            </c:strRef>
          </c:cat>
          <c:val>
            <c:numRef>
              <c:f>Pivot!$BG$63:$BG$66</c:f>
              <c:numCache>
                <c:formatCode>General</c:formatCode>
                <c:ptCount val="3"/>
                <c:pt idx="0">
                  <c:v>148</c:v>
                </c:pt>
                <c:pt idx="1">
                  <c:v>220</c:v>
                </c:pt>
                <c:pt idx="2">
                  <c:v>113</c:v>
                </c:pt>
              </c:numCache>
            </c:numRef>
          </c:val>
          <c:extLst>
            <c:ext xmlns:c16="http://schemas.microsoft.com/office/drawing/2014/chart" uri="{C3380CC4-5D6E-409C-BE32-E72D297353CC}">
              <c16:uniqueId val="{00000006-92E4-416C-8FCC-26D104401F02}"/>
            </c:ext>
          </c:extLst>
        </c:ser>
        <c:dLbls>
          <c:showLegendKey val="0"/>
          <c:showVal val="1"/>
          <c:showCatName val="0"/>
          <c:showSerName val="0"/>
          <c:showPercent val="0"/>
          <c:showBubbleSize val="0"/>
          <c:showLeaderLines val="1"/>
        </c:dLbls>
        <c:firstSliceAng val="99"/>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a:scene3d>
      <a:camera prst="orthographicFront"/>
      <a:lightRig rig="threePt" dir="t">
        <a:rot lat="0" lon="0" rev="5400000"/>
      </a:lightRig>
    </a:scene3d>
    <a:sp3d prstMaterial="dkEdge"/>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4CC8099-0004-4C05-840F-45C1A17F1D51}">
          <cx:dataId val="0"/>
          <cx:layoutPr>
            <cx:geography cultureLanguage="en-US" cultureRegion="IN" attribution="Powered by Bing">
              <cx:geoCache provider="{E9337A44-BEBE-4D9F-B70C-5C5E7DAFC167}">
                <cx:binary>xJIxDsIwDEWvEuUADSCmqq3EwIYQIC4QGbeJ1MRV4or09rQwgVoWBuZn///l7wJSDi3qIJJrfcwh
ldIwd7lSEQw6HTNnIVCkmjMgp6iuLaC6BX23vlGb1XqrwOjAmGRVjGoN0oFAsyV/7jEMF4x9y/EL
m0UCqPc8rTejUimPFNiIncNgQUuBni0P16HDUr5NSqGqQi3mmPV6RZxFnzH2faAO/+d/0mDHAn4J
sHycsaQJPv+hegAAAP//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microsoft.com/office/2014/relationships/chartEx" Target="../charts/chartEx1.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19.xml"/><Relationship Id="rId18" Type="http://schemas.openxmlformats.org/officeDocument/2006/relationships/hyperlink" Target="#Dashboard!A1"/><Relationship Id="rId3" Type="http://schemas.openxmlformats.org/officeDocument/2006/relationships/image" Target="../media/image3.svg"/><Relationship Id="rId21" Type="http://schemas.openxmlformats.org/officeDocument/2006/relationships/hyperlink" Target="#'Financial &amp; lifestyle'!A1"/><Relationship Id="rId7" Type="http://schemas.openxmlformats.org/officeDocument/2006/relationships/image" Target="../media/image7.svg"/><Relationship Id="rId12" Type="http://schemas.openxmlformats.org/officeDocument/2006/relationships/chart" Target="../charts/chart18.xml"/><Relationship Id="rId17" Type="http://schemas.openxmlformats.org/officeDocument/2006/relationships/chart" Target="../charts/chart21.xml"/><Relationship Id="rId2" Type="http://schemas.openxmlformats.org/officeDocument/2006/relationships/image" Target="../media/image2.png"/><Relationship Id="rId16" Type="http://schemas.openxmlformats.org/officeDocument/2006/relationships/chart" Target="../charts/chart20.xml"/><Relationship Id="rId20" Type="http://schemas.openxmlformats.org/officeDocument/2006/relationships/hyperlink" Target="#'Commute &amp; Mobility'!A1"/><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7.xml"/><Relationship Id="rId5" Type="http://schemas.openxmlformats.org/officeDocument/2006/relationships/image" Target="../media/image5.svg"/><Relationship Id="rId15" Type="http://schemas.openxmlformats.org/officeDocument/2006/relationships/image" Target="../media/image12.svg"/><Relationship Id="rId10" Type="http://schemas.openxmlformats.org/officeDocument/2006/relationships/image" Target="../media/image10.png"/><Relationship Id="rId19" Type="http://schemas.openxmlformats.org/officeDocument/2006/relationships/hyperlink" Target="#'Regional Insights'!A1"/><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image" Target="../media/image11.png"/><Relationship Id="rId22" Type="http://schemas.openxmlformats.org/officeDocument/2006/relationships/hyperlink" Target="#Demographics!A1"/></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hyperlink" Target="#Dashboard!A1"/><Relationship Id="rId18" Type="http://schemas.openxmlformats.org/officeDocument/2006/relationships/chart" Target="../charts/chart24.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image" Target="../media/image12.svg"/><Relationship Id="rId17" Type="http://schemas.openxmlformats.org/officeDocument/2006/relationships/hyperlink" Target="#Demographics!A1"/><Relationship Id="rId2" Type="http://schemas.openxmlformats.org/officeDocument/2006/relationships/image" Target="../media/image2.png"/><Relationship Id="rId16" Type="http://schemas.openxmlformats.org/officeDocument/2006/relationships/hyperlink" Target="#'Financial &amp; lifestyle'!A1"/><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svg"/><Relationship Id="rId15" Type="http://schemas.openxmlformats.org/officeDocument/2006/relationships/hyperlink" Target="#'Commute &amp; Mobility'!A1"/><Relationship Id="rId10" Type="http://schemas.openxmlformats.org/officeDocument/2006/relationships/chart" Target="../charts/chart23.xml"/><Relationship Id="rId19" Type="http://schemas.openxmlformats.org/officeDocument/2006/relationships/chart" Target="../charts/chart25.xml"/><Relationship Id="rId4" Type="http://schemas.openxmlformats.org/officeDocument/2006/relationships/image" Target="../media/image4.png"/><Relationship Id="rId9" Type="http://schemas.openxmlformats.org/officeDocument/2006/relationships/chart" Target="../charts/chart22.xml"/><Relationship Id="rId14" Type="http://schemas.openxmlformats.org/officeDocument/2006/relationships/hyperlink" Target="#'Regional Insights'!A1"/></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hyperlink" Target="#'Regional Insights'!A1"/><Relationship Id="rId18" Type="http://schemas.openxmlformats.org/officeDocument/2006/relationships/chart" Target="../charts/chart28.xml"/><Relationship Id="rId3" Type="http://schemas.openxmlformats.org/officeDocument/2006/relationships/image" Target="../media/image3.svg"/><Relationship Id="rId7" Type="http://schemas.openxmlformats.org/officeDocument/2006/relationships/image" Target="../media/image16.svg"/><Relationship Id="rId12" Type="http://schemas.openxmlformats.org/officeDocument/2006/relationships/hyperlink" Target="#Dashboard!A1"/><Relationship Id="rId17" Type="http://schemas.openxmlformats.org/officeDocument/2006/relationships/chart" Target="../charts/chart27.xml"/><Relationship Id="rId2" Type="http://schemas.openxmlformats.org/officeDocument/2006/relationships/image" Target="../media/image2.png"/><Relationship Id="rId16" Type="http://schemas.openxmlformats.org/officeDocument/2006/relationships/chart" Target="../charts/chart26.xml"/><Relationship Id="rId1" Type="http://schemas.openxmlformats.org/officeDocument/2006/relationships/image" Target="../media/image1.png"/><Relationship Id="rId6" Type="http://schemas.openxmlformats.org/officeDocument/2006/relationships/image" Target="../media/image15.png"/><Relationship Id="rId11" Type="http://schemas.openxmlformats.org/officeDocument/2006/relationships/image" Target="../media/image12.svg"/><Relationship Id="rId5" Type="http://schemas.openxmlformats.org/officeDocument/2006/relationships/image" Target="../media/image14.svg"/><Relationship Id="rId15" Type="http://schemas.openxmlformats.org/officeDocument/2006/relationships/hyperlink" Target="#Demographics!A1"/><Relationship Id="rId10" Type="http://schemas.openxmlformats.org/officeDocument/2006/relationships/image" Target="../media/image11.png"/><Relationship Id="rId19" Type="http://schemas.openxmlformats.org/officeDocument/2006/relationships/chart" Target="../charts/chart29.xml"/><Relationship Id="rId4" Type="http://schemas.openxmlformats.org/officeDocument/2006/relationships/image" Target="../media/image13.png"/><Relationship Id="rId9" Type="http://schemas.openxmlformats.org/officeDocument/2006/relationships/image" Target="../media/image18.svg"/><Relationship Id="rId14" Type="http://schemas.openxmlformats.org/officeDocument/2006/relationships/hyperlink" Target="#'Commute &amp; Mobility'!A1"/></Relationships>
</file>

<file path=xl/drawings/_rels/drawing5.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image" Target="../media/image3.svg"/><Relationship Id="rId7" Type="http://schemas.openxmlformats.org/officeDocument/2006/relationships/hyperlink" Target="#Demographics!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Financial &amp; lifestyle'!A1"/><Relationship Id="rId11" Type="http://schemas.openxmlformats.org/officeDocument/2006/relationships/chart" Target="../charts/chart33.xml"/><Relationship Id="rId5" Type="http://schemas.openxmlformats.org/officeDocument/2006/relationships/hyperlink" Target="#'Regional Insights'!A1"/><Relationship Id="rId10" Type="http://schemas.openxmlformats.org/officeDocument/2006/relationships/chart" Target="../charts/chart32.xml"/><Relationship Id="rId4" Type="http://schemas.openxmlformats.org/officeDocument/2006/relationships/hyperlink" Target="#Dashboard!A1"/><Relationship Id="rId9" Type="http://schemas.openxmlformats.org/officeDocument/2006/relationships/chart" Target="../charts/chart31.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hyperlink" Target="#'Commute &amp; Mobility'!A1"/><Relationship Id="rId18" Type="http://schemas.openxmlformats.org/officeDocument/2006/relationships/chart" Target="../charts/chart36.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Dashboard!A1"/><Relationship Id="rId17" Type="http://schemas.openxmlformats.org/officeDocument/2006/relationships/chart" Target="../charts/chart35.xml"/><Relationship Id="rId2" Type="http://schemas.openxmlformats.org/officeDocument/2006/relationships/image" Target="../media/image2.png"/><Relationship Id="rId16" Type="http://schemas.openxmlformats.org/officeDocument/2006/relationships/chart" Target="../charts/chart34.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20.svg"/><Relationship Id="rId5" Type="http://schemas.openxmlformats.org/officeDocument/2006/relationships/image" Target="../media/image5.svg"/><Relationship Id="rId15" Type="http://schemas.openxmlformats.org/officeDocument/2006/relationships/hyperlink" Target="#Demographics!A1"/><Relationship Id="rId10"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hyperlink" Target="#'Financial &amp; lifestyle'!A1"/></Relationships>
</file>

<file path=xl/drawings/drawing1.xml><?xml version="1.0" encoding="utf-8"?>
<xdr:wsDr xmlns:xdr="http://schemas.openxmlformats.org/drawingml/2006/spreadsheetDrawing" xmlns:a="http://schemas.openxmlformats.org/drawingml/2006/main">
  <xdr:twoCellAnchor>
    <xdr:from>
      <xdr:col>6</xdr:col>
      <xdr:colOff>787400</xdr:colOff>
      <xdr:row>0</xdr:row>
      <xdr:rowOff>0</xdr:rowOff>
    </xdr:from>
    <xdr:to>
      <xdr:col>14</xdr:col>
      <xdr:colOff>4781</xdr:colOff>
      <xdr:row>15</xdr:row>
      <xdr:rowOff>0</xdr:rowOff>
    </xdr:to>
    <xdr:graphicFrame macro="">
      <xdr:nvGraphicFramePr>
        <xdr:cNvPr id="2" name="Chart 1">
          <a:extLst>
            <a:ext uri="{FF2B5EF4-FFF2-40B4-BE49-F238E27FC236}">
              <a16:creationId xmlns:a16="http://schemas.microsoft.com/office/drawing/2014/main" id="{67DA28F0-6F1E-5F5F-2B94-B329DDBFE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137608</xdr:colOff>
      <xdr:row>10</xdr:row>
      <xdr:rowOff>67235</xdr:rowOff>
    </xdr:from>
    <xdr:to>
      <xdr:col>6</xdr:col>
      <xdr:colOff>573741</xdr:colOff>
      <xdr:row>25</xdr:row>
      <xdr:rowOff>67235</xdr:rowOff>
    </xdr:to>
    <xdr:graphicFrame macro="">
      <xdr:nvGraphicFramePr>
        <xdr:cNvPr id="3" name="Chart 2">
          <a:extLst>
            <a:ext uri="{FF2B5EF4-FFF2-40B4-BE49-F238E27FC236}">
              <a16:creationId xmlns:a16="http://schemas.microsoft.com/office/drawing/2014/main" id="{51FA894A-A021-5395-B833-813F81884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168088</xdr:colOff>
      <xdr:row>26</xdr:row>
      <xdr:rowOff>11206</xdr:rowOff>
    </xdr:from>
    <xdr:to>
      <xdr:col>7</xdr:col>
      <xdr:colOff>870921</xdr:colOff>
      <xdr:row>41</xdr:row>
      <xdr:rowOff>11206</xdr:rowOff>
    </xdr:to>
    <xdr:graphicFrame macro="">
      <xdr:nvGraphicFramePr>
        <xdr:cNvPr id="4" name="Chart 3">
          <a:extLst>
            <a:ext uri="{FF2B5EF4-FFF2-40B4-BE49-F238E27FC236}">
              <a16:creationId xmlns:a16="http://schemas.microsoft.com/office/drawing/2014/main" id="{548CBA0F-1818-0830-90C0-3A9C05B48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738570</xdr:colOff>
      <xdr:row>41</xdr:row>
      <xdr:rowOff>10865</xdr:rowOff>
    </xdr:from>
    <xdr:to>
      <xdr:col>8</xdr:col>
      <xdr:colOff>379221</xdr:colOff>
      <xdr:row>56</xdr:row>
      <xdr:rowOff>10865</xdr:rowOff>
    </xdr:to>
    <xdr:graphicFrame macro="">
      <xdr:nvGraphicFramePr>
        <xdr:cNvPr id="5" name="Chart 4">
          <a:extLst>
            <a:ext uri="{FF2B5EF4-FFF2-40B4-BE49-F238E27FC236}">
              <a16:creationId xmlns:a16="http://schemas.microsoft.com/office/drawing/2014/main" id="{19479DF6-A045-85E1-EAC7-6DF353355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728382</xdr:colOff>
      <xdr:row>61</xdr:row>
      <xdr:rowOff>1121</xdr:rowOff>
    </xdr:from>
    <xdr:to>
      <xdr:col>9</xdr:col>
      <xdr:colOff>1042147</xdr:colOff>
      <xdr:row>76</xdr:row>
      <xdr:rowOff>54909</xdr:rowOff>
    </xdr:to>
    <xdr:graphicFrame macro="">
      <xdr:nvGraphicFramePr>
        <xdr:cNvPr id="6" name="Chart 5">
          <a:extLst>
            <a:ext uri="{FF2B5EF4-FFF2-40B4-BE49-F238E27FC236}">
              <a16:creationId xmlns:a16="http://schemas.microsoft.com/office/drawing/2014/main" id="{94F86743-6532-3193-47A2-0EDA460A8A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879928</xdr:colOff>
      <xdr:row>74</xdr:row>
      <xdr:rowOff>34471</xdr:rowOff>
    </xdr:from>
    <xdr:to>
      <xdr:col>8</xdr:col>
      <xdr:colOff>190499</xdr:colOff>
      <xdr:row>89</xdr:row>
      <xdr:rowOff>56242</xdr:rowOff>
    </xdr:to>
    <xdr:graphicFrame macro="">
      <xdr:nvGraphicFramePr>
        <xdr:cNvPr id="8" name="Chart 7">
          <a:extLst>
            <a:ext uri="{FF2B5EF4-FFF2-40B4-BE49-F238E27FC236}">
              <a16:creationId xmlns:a16="http://schemas.microsoft.com/office/drawing/2014/main" id="{38182BAF-71D8-EB53-689B-558EEF3C95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125016</xdr:colOff>
      <xdr:row>3</xdr:row>
      <xdr:rowOff>35719</xdr:rowOff>
    </xdr:from>
    <xdr:to>
      <xdr:col>35</xdr:col>
      <xdr:colOff>595312</xdr:colOff>
      <xdr:row>13</xdr:row>
      <xdr:rowOff>83344</xdr:rowOff>
    </xdr:to>
    <xdr:graphicFrame macro="">
      <xdr:nvGraphicFramePr>
        <xdr:cNvPr id="9" name="Chart 8">
          <a:extLst>
            <a:ext uri="{FF2B5EF4-FFF2-40B4-BE49-F238E27FC236}">
              <a16:creationId xmlns:a16="http://schemas.microsoft.com/office/drawing/2014/main" id="{DFAC5736-DAFC-FDA3-1DA0-5D32B6FEB9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33</xdr:col>
      <xdr:colOff>446486</xdr:colOff>
      <xdr:row>15</xdr:row>
      <xdr:rowOff>140495</xdr:rowOff>
    </xdr:from>
    <xdr:to>
      <xdr:col>37</xdr:col>
      <xdr:colOff>434579</xdr:colOff>
      <xdr:row>29</xdr:row>
      <xdr:rowOff>169070</xdr:rowOff>
    </xdr:to>
    <xdr:graphicFrame macro="">
      <xdr:nvGraphicFramePr>
        <xdr:cNvPr id="7" name="Chart 6">
          <a:extLst>
            <a:ext uri="{FF2B5EF4-FFF2-40B4-BE49-F238E27FC236}">
              <a16:creationId xmlns:a16="http://schemas.microsoft.com/office/drawing/2014/main" id="{846CE37D-4698-B775-E824-E256390A2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748862</xdr:colOff>
      <xdr:row>35</xdr:row>
      <xdr:rowOff>118241</xdr:rowOff>
    </xdr:from>
    <xdr:to>
      <xdr:col>36</xdr:col>
      <xdr:colOff>578069</xdr:colOff>
      <xdr:row>49</xdr:row>
      <xdr:rowOff>0</xdr:rowOff>
    </xdr:to>
    <xdr:graphicFrame macro="">
      <xdr:nvGraphicFramePr>
        <xdr:cNvPr id="10" name="Chart 9">
          <a:extLst>
            <a:ext uri="{FF2B5EF4-FFF2-40B4-BE49-F238E27FC236}">
              <a16:creationId xmlns:a16="http://schemas.microsoft.com/office/drawing/2014/main" id="{9A66AE6C-5DCF-2058-4D94-70D9942795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48</xdr:col>
      <xdr:colOff>21772</xdr:colOff>
      <xdr:row>3</xdr:row>
      <xdr:rowOff>5444</xdr:rowOff>
    </xdr:from>
    <xdr:to>
      <xdr:col>51</xdr:col>
      <xdr:colOff>402772</xdr:colOff>
      <xdr:row>11</xdr:row>
      <xdr:rowOff>32658</xdr:rowOff>
    </xdr:to>
    <xdr:graphicFrame macro="">
      <xdr:nvGraphicFramePr>
        <xdr:cNvPr id="15" name="Chart 14">
          <a:extLst>
            <a:ext uri="{FF2B5EF4-FFF2-40B4-BE49-F238E27FC236}">
              <a16:creationId xmlns:a16="http://schemas.microsoft.com/office/drawing/2014/main" id="{1D44C354-345A-C2C0-190F-8796F54E89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50</xdr:col>
      <xdr:colOff>9407</xdr:colOff>
      <xdr:row>17</xdr:row>
      <xdr:rowOff>1882</xdr:rowOff>
    </xdr:from>
    <xdr:to>
      <xdr:col>54</xdr:col>
      <xdr:colOff>432741</xdr:colOff>
      <xdr:row>25</xdr:row>
      <xdr:rowOff>18815</xdr:rowOff>
    </xdr:to>
    <xdr:graphicFrame macro="">
      <xdr:nvGraphicFramePr>
        <xdr:cNvPr id="16" name="Chart 15">
          <a:extLst>
            <a:ext uri="{FF2B5EF4-FFF2-40B4-BE49-F238E27FC236}">
              <a16:creationId xmlns:a16="http://schemas.microsoft.com/office/drawing/2014/main" id="{3021BD6E-79F5-E567-ED0F-3650B945E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50</xdr:col>
      <xdr:colOff>-1</xdr:colOff>
      <xdr:row>26</xdr:row>
      <xdr:rowOff>190029</xdr:rowOff>
    </xdr:from>
    <xdr:to>
      <xdr:col>54</xdr:col>
      <xdr:colOff>592665</xdr:colOff>
      <xdr:row>38</xdr:row>
      <xdr:rowOff>131703</xdr:rowOff>
    </xdr:to>
    <xdr:graphicFrame macro="">
      <xdr:nvGraphicFramePr>
        <xdr:cNvPr id="17" name="Chart 16">
          <a:extLst>
            <a:ext uri="{FF2B5EF4-FFF2-40B4-BE49-F238E27FC236}">
              <a16:creationId xmlns:a16="http://schemas.microsoft.com/office/drawing/2014/main" id="{EA981961-4E39-03B2-7BCA-05DDBBFA1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51</xdr:col>
      <xdr:colOff>1389566</xdr:colOff>
      <xdr:row>39</xdr:row>
      <xdr:rowOff>177588</xdr:rowOff>
    </xdr:from>
    <xdr:to>
      <xdr:col>56</xdr:col>
      <xdr:colOff>1064706</xdr:colOff>
      <xdr:row>49</xdr:row>
      <xdr:rowOff>66611</xdr:rowOff>
    </xdr:to>
    <xdr:graphicFrame macro="">
      <xdr:nvGraphicFramePr>
        <xdr:cNvPr id="18" name="Chart 17">
          <a:extLst>
            <a:ext uri="{FF2B5EF4-FFF2-40B4-BE49-F238E27FC236}">
              <a16:creationId xmlns:a16="http://schemas.microsoft.com/office/drawing/2014/main" id="{3487E1E5-F53F-0CB8-4797-FE0166146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61</xdr:col>
      <xdr:colOff>165920</xdr:colOff>
      <xdr:row>38</xdr:row>
      <xdr:rowOff>146256</xdr:rowOff>
    </xdr:from>
    <xdr:to>
      <xdr:col>64</xdr:col>
      <xdr:colOff>805017</xdr:colOff>
      <xdr:row>53</xdr:row>
      <xdr:rowOff>99552</xdr:rowOff>
    </xdr:to>
    <xdr:graphicFrame macro="">
      <xdr:nvGraphicFramePr>
        <xdr:cNvPr id="11" name="Chart 10">
          <a:extLst>
            <a:ext uri="{FF2B5EF4-FFF2-40B4-BE49-F238E27FC236}">
              <a16:creationId xmlns:a16="http://schemas.microsoft.com/office/drawing/2014/main" id="{838788C8-41E5-6426-C1A4-DE6FD80E51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61</xdr:col>
      <xdr:colOff>374855</xdr:colOff>
      <xdr:row>23</xdr:row>
      <xdr:rowOff>170835</xdr:rowOff>
    </xdr:from>
    <xdr:to>
      <xdr:col>65</xdr:col>
      <xdr:colOff>1044678</xdr:colOff>
      <xdr:row>38</xdr:row>
      <xdr:rowOff>50390</xdr:rowOff>
    </xdr:to>
    <xdr:graphicFrame macro="">
      <xdr:nvGraphicFramePr>
        <xdr:cNvPr id="12" name="Chart 11">
          <a:extLst>
            <a:ext uri="{FF2B5EF4-FFF2-40B4-BE49-F238E27FC236}">
              <a16:creationId xmlns:a16="http://schemas.microsoft.com/office/drawing/2014/main" id="{9897F4FD-14B0-DC12-3487-9DADDC3D7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59</xdr:col>
      <xdr:colOff>251951</xdr:colOff>
      <xdr:row>63</xdr:row>
      <xdr:rowOff>23352</xdr:rowOff>
    </xdr:from>
    <xdr:to>
      <xdr:col>61</xdr:col>
      <xdr:colOff>1370371</xdr:colOff>
      <xdr:row>78</xdr:row>
      <xdr:rowOff>1229</xdr:rowOff>
    </xdr:to>
    <xdr:graphicFrame macro="">
      <xdr:nvGraphicFramePr>
        <xdr:cNvPr id="13" name="Chart 12">
          <a:extLst>
            <a:ext uri="{FF2B5EF4-FFF2-40B4-BE49-F238E27FC236}">
              <a16:creationId xmlns:a16="http://schemas.microsoft.com/office/drawing/2014/main" id="{15DDE050-4053-E392-04FE-A87F89805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59</xdr:col>
      <xdr:colOff>1619250</xdr:colOff>
      <xdr:row>80</xdr:row>
      <xdr:rowOff>44450</xdr:rowOff>
    </xdr:from>
    <xdr:to>
      <xdr:col>62</xdr:col>
      <xdr:colOff>946150</xdr:colOff>
      <xdr:row>95</xdr:row>
      <xdr:rowOff>120650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18A39DF6-0904-F281-B8C0-8F2A01EC7B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59843670" y="14918690"/>
              <a:ext cx="3601720" cy="2819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4</xdr:colOff>
      <xdr:row>1</xdr:row>
      <xdr:rowOff>176821</xdr:rowOff>
    </xdr:from>
    <xdr:to>
      <xdr:col>24</xdr:col>
      <xdr:colOff>310444</xdr:colOff>
      <xdr:row>48</xdr:row>
      <xdr:rowOff>6621</xdr:rowOff>
    </xdr:to>
    <xdr:sp macro="" textlink="">
      <xdr:nvSpPr>
        <xdr:cNvPr id="2" name="Rectangle: Top Corners Rounded 1">
          <a:extLst>
            <a:ext uri="{FF2B5EF4-FFF2-40B4-BE49-F238E27FC236}">
              <a16:creationId xmlns:a16="http://schemas.microsoft.com/office/drawing/2014/main" id="{AB544BB8-BAC6-409F-9218-B3017D05E526}"/>
            </a:ext>
          </a:extLst>
        </xdr:cNvPr>
        <xdr:cNvSpPr/>
      </xdr:nvSpPr>
      <xdr:spPr>
        <a:xfrm rot="5400000">
          <a:off x="4596424" y="-1803399"/>
          <a:ext cx="8186400" cy="12502440"/>
        </a:xfrm>
        <a:prstGeom prst="round2SameRect">
          <a:avLst>
            <a:gd name="adj1" fmla="val 7319"/>
            <a:gd name="adj2" fmla="val 0"/>
          </a:avLst>
        </a:prstGeom>
        <a:solidFill>
          <a:srgbClr val="F2F0F5"/>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IN" sz="1100"/>
            <a:t> </a:t>
          </a:r>
        </a:p>
      </xdr:txBody>
    </xdr:sp>
    <xdr:clientData/>
  </xdr:twoCellAnchor>
  <xdr:twoCellAnchor>
    <xdr:from>
      <xdr:col>0</xdr:col>
      <xdr:colOff>0</xdr:colOff>
      <xdr:row>0</xdr:row>
      <xdr:rowOff>0</xdr:rowOff>
    </xdr:from>
    <xdr:to>
      <xdr:col>4</xdr:col>
      <xdr:colOff>0</xdr:colOff>
      <xdr:row>50</xdr:row>
      <xdr:rowOff>5643</xdr:rowOff>
    </xdr:to>
    <xdr:sp macro="" textlink="">
      <xdr:nvSpPr>
        <xdr:cNvPr id="3" name="Rectangle 2">
          <a:extLst>
            <a:ext uri="{FF2B5EF4-FFF2-40B4-BE49-F238E27FC236}">
              <a16:creationId xmlns:a16="http://schemas.microsoft.com/office/drawing/2014/main" id="{2003C45C-974A-4AAD-9070-3FB0F7E428B9}"/>
            </a:ext>
          </a:extLst>
        </xdr:cNvPr>
        <xdr:cNvSpPr>
          <a:spLocks noChangeAspect="1"/>
        </xdr:cNvSpPr>
      </xdr:nvSpPr>
      <xdr:spPr>
        <a:xfrm>
          <a:off x="0" y="0"/>
          <a:ext cx="2438400" cy="8895643"/>
        </a:xfrm>
        <a:prstGeom prst="rect">
          <a:avLst/>
        </a:prstGeom>
        <a:solidFill>
          <a:srgbClr val="49017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editAs="absolute">
    <xdr:from>
      <xdr:col>0</xdr:col>
      <xdr:colOff>109739</xdr:colOff>
      <xdr:row>1</xdr:row>
      <xdr:rowOff>176822</xdr:rowOff>
    </xdr:from>
    <xdr:to>
      <xdr:col>3</xdr:col>
      <xdr:colOff>596900</xdr:colOff>
      <xdr:row>48</xdr:row>
      <xdr:rowOff>6622</xdr:rowOff>
    </xdr:to>
    <xdr:sp macro="" textlink="">
      <xdr:nvSpPr>
        <xdr:cNvPr id="4" name="Rectangle: Top Corners Rounded 3">
          <a:extLst>
            <a:ext uri="{FF2B5EF4-FFF2-40B4-BE49-F238E27FC236}">
              <a16:creationId xmlns:a16="http://schemas.microsoft.com/office/drawing/2014/main" id="{659298B5-7DF3-4511-B9AD-267FAB5998E0}"/>
            </a:ext>
          </a:extLst>
        </xdr:cNvPr>
        <xdr:cNvSpPr>
          <a:spLocks noChangeAspect="1"/>
        </xdr:cNvSpPr>
      </xdr:nvSpPr>
      <xdr:spPr>
        <a:xfrm rot="16200000">
          <a:off x="-2825480" y="3289841"/>
          <a:ext cx="8186400" cy="2315961"/>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endParaRPr lang="en-IN" sz="1100"/>
        </a:p>
      </xdr:txBody>
    </xdr:sp>
    <xdr:clientData/>
  </xdr:twoCellAnchor>
  <xdr:twoCellAnchor>
    <xdr:from>
      <xdr:col>0</xdr:col>
      <xdr:colOff>144280</xdr:colOff>
      <xdr:row>6</xdr:row>
      <xdr:rowOff>0</xdr:rowOff>
    </xdr:from>
    <xdr:to>
      <xdr:col>4</xdr:col>
      <xdr:colOff>63499</xdr:colOff>
      <xdr:row>18</xdr:row>
      <xdr:rowOff>65249</xdr:rowOff>
    </xdr:to>
    <xdr:grpSp>
      <xdr:nvGrpSpPr>
        <xdr:cNvPr id="5" name="Group 4">
          <a:extLst>
            <a:ext uri="{FF2B5EF4-FFF2-40B4-BE49-F238E27FC236}">
              <a16:creationId xmlns:a16="http://schemas.microsoft.com/office/drawing/2014/main" id="{C0283DAC-43BD-4DB8-881D-0C1BA4A51F41}"/>
            </a:ext>
          </a:extLst>
        </xdr:cNvPr>
        <xdr:cNvGrpSpPr/>
      </xdr:nvGrpSpPr>
      <xdr:grpSpPr>
        <a:xfrm>
          <a:off x="144280" y="1066800"/>
          <a:ext cx="2357619" cy="2198849"/>
          <a:chOff x="309880" y="897256"/>
          <a:chExt cx="871015" cy="537209"/>
        </a:xfrm>
      </xdr:grpSpPr>
      <xdr:sp macro="" textlink="">
        <xdr:nvSpPr>
          <xdr:cNvPr id="6" name="Rectangle: Top Corners Rounded 5">
            <a:extLst>
              <a:ext uri="{FF2B5EF4-FFF2-40B4-BE49-F238E27FC236}">
                <a16:creationId xmlns:a16="http://schemas.microsoft.com/office/drawing/2014/main" id="{C917110A-51A7-5D49-2140-3E465524045C}"/>
              </a:ext>
            </a:extLst>
          </xdr:cNvPr>
          <xdr:cNvSpPr>
            <a:spLocks noChangeAspect="1"/>
          </xdr:cNvSpPr>
        </xdr:nvSpPr>
        <xdr:spPr>
          <a:xfrm rot="16200000">
            <a:off x="473470" y="878832"/>
            <a:ext cx="248469" cy="575649"/>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7" name="Freeform: Shape 6">
            <a:extLst>
              <a:ext uri="{FF2B5EF4-FFF2-40B4-BE49-F238E27FC236}">
                <a16:creationId xmlns:a16="http://schemas.microsoft.com/office/drawing/2014/main" id="{B254D956-219A-E677-5C3D-A560B4CB3457}"/>
              </a:ext>
            </a:extLst>
          </xdr:cNvPr>
          <xdr:cNvSpPr>
            <a:spLocks noChangeAspect="1"/>
          </xdr:cNvSpPr>
        </xdr:nvSpPr>
        <xdr:spPr>
          <a:xfrm>
            <a:off x="877291" y="897256"/>
            <a:ext cx="303604" cy="537209"/>
          </a:xfrm>
          <a:custGeom>
            <a:avLst/>
            <a:gdLst>
              <a:gd name="connsiteX0" fmla="*/ 113786 w 113786"/>
              <a:gd name="connsiteY0" fmla="*/ 0 h 422900"/>
              <a:gd name="connsiteX1" fmla="*/ 113786 w 113786"/>
              <a:gd name="connsiteY1" fmla="*/ 422900 h 422900"/>
              <a:gd name="connsiteX2" fmla="*/ 104845 w 113786"/>
              <a:gd name="connsiteY2" fmla="*/ 378614 h 422900"/>
              <a:gd name="connsiteX3" fmla="*/ 0 w 113786"/>
              <a:gd name="connsiteY3" fmla="*/ 309118 h 422900"/>
              <a:gd name="connsiteX4" fmla="*/ 0 w 113786"/>
              <a:gd name="connsiteY4" fmla="*/ 113782 h 422900"/>
              <a:gd name="connsiteX5" fmla="*/ 104845 w 113786"/>
              <a:gd name="connsiteY5" fmla="*/ 44286 h 422900"/>
              <a:gd name="connsiteX6" fmla="*/ 113786 w 113786"/>
              <a:gd name="connsiteY6" fmla="*/ 0 h 422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3786" h="422900">
                <a:moveTo>
                  <a:pt x="113786" y="0"/>
                </a:moveTo>
                <a:lnTo>
                  <a:pt x="113786" y="422900"/>
                </a:lnTo>
                <a:lnTo>
                  <a:pt x="104845" y="378614"/>
                </a:lnTo>
                <a:cubicBezTo>
                  <a:pt x="87571" y="337774"/>
                  <a:pt x="47132" y="309118"/>
                  <a:pt x="0" y="309118"/>
                </a:cubicBezTo>
                <a:lnTo>
                  <a:pt x="0" y="113782"/>
                </a:lnTo>
                <a:cubicBezTo>
                  <a:pt x="47132" y="113782"/>
                  <a:pt x="87571" y="85126"/>
                  <a:pt x="104845" y="44286"/>
                </a:cubicBezTo>
                <a:lnTo>
                  <a:pt x="113786" y="0"/>
                </a:ln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chorCtr="0">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editAs="absolute">
    <xdr:from>
      <xdr:col>0</xdr:col>
      <xdr:colOff>508000</xdr:colOff>
      <xdr:row>2</xdr:row>
      <xdr:rowOff>34162</xdr:rowOff>
    </xdr:from>
    <xdr:to>
      <xdr:col>3</xdr:col>
      <xdr:colOff>176162</xdr:colOff>
      <xdr:row>10</xdr:row>
      <xdr:rowOff>90373</xdr:rowOff>
    </xdr:to>
    <xdr:pic>
      <xdr:nvPicPr>
        <xdr:cNvPr id="9" name="Picture 8">
          <a:extLst>
            <a:ext uri="{FF2B5EF4-FFF2-40B4-BE49-F238E27FC236}">
              <a16:creationId xmlns:a16="http://schemas.microsoft.com/office/drawing/2014/main" id="{2A07A43C-7291-468D-BCB4-BAB3A0140BFC}"/>
            </a:ext>
          </a:extLst>
        </xdr:cNvPr>
        <xdr:cNvPicPr>
          <a:picLocks noChangeAspect="1"/>
        </xdr:cNvPicPr>
      </xdr:nvPicPr>
      <xdr:blipFill>
        <a:blip xmlns:r="http://schemas.openxmlformats.org/officeDocument/2006/relationships" r:embed="rId1"/>
        <a:stretch>
          <a:fillRect/>
        </a:stretch>
      </xdr:blipFill>
      <xdr:spPr>
        <a:xfrm>
          <a:off x="508000" y="401051"/>
          <a:ext cx="1488495" cy="1523766"/>
        </a:xfrm>
        <a:prstGeom prst="rect">
          <a:avLst/>
        </a:prstGeom>
        <a:effectLst>
          <a:glow rad="203200">
            <a:srgbClr val="E3DEEF">
              <a:alpha val="40000"/>
            </a:srgbClr>
          </a:glow>
        </a:effectLst>
      </xdr:spPr>
    </xdr:pic>
    <xdr:clientData/>
  </xdr:twoCellAnchor>
  <xdr:twoCellAnchor>
    <xdr:from>
      <xdr:col>4</xdr:col>
      <xdr:colOff>203038</xdr:colOff>
      <xdr:row>11</xdr:row>
      <xdr:rowOff>165101</xdr:rowOff>
    </xdr:from>
    <xdr:to>
      <xdr:col>7</xdr:col>
      <xdr:colOff>404948</xdr:colOff>
      <xdr:row>28</xdr:row>
      <xdr:rowOff>28223</xdr:rowOff>
    </xdr:to>
    <xdr:sp macro="" textlink="">
      <xdr:nvSpPr>
        <xdr:cNvPr id="13" name="Rectangle: Rounded Corners 12">
          <a:extLst>
            <a:ext uri="{FF2B5EF4-FFF2-40B4-BE49-F238E27FC236}">
              <a16:creationId xmlns:a16="http://schemas.microsoft.com/office/drawing/2014/main" id="{DFABE1F5-0521-4A14-9532-E2637816BA73}"/>
            </a:ext>
          </a:extLst>
        </xdr:cNvPr>
        <xdr:cNvSpPr/>
      </xdr:nvSpPr>
      <xdr:spPr>
        <a:xfrm>
          <a:off x="2630149" y="2182990"/>
          <a:ext cx="2022243" cy="2981677"/>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277908</xdr:colOff>
      <xdr:row>28</xdr:row>
      <xdr:rowOff>112888</xdr:rowOff>
    </xdr:from>
    <xdr:to>
      <xdr:col>18</xdr:col>
      <xdr:colOff>260753</xdr:colOff>
      <xdr:row>46</xdr:row>
      <xdr:rowOff>50888</xdr:rowOff>
    </xdr:to>
    <xdr:sp macro="" textlink="">
      <xdr:nvSpPr>
        <xdr:cNvPr id="14" name="Rectangle: Rounded Corners 13">
          <a:extLst>
            <a:ext uri="{FF2B5EF4-FFF2-40B4-BE49-F238E27FC236}">
              <a16:creationId xmlns:a16="http://schemas.microsoft.com/office/drawing/2014/main" id="{A1FEE694-A407-4540-A35C-6B8271F9694B}"/>
            </a:ext>
          </a:extLst>
        </xdr:cNvPr>
        <xdr:cNvSpPr/>
      </xdr:nvSpPr>
      <xdr:spPr>
        <a:xfrm>
          <a:off x="6952464" y="5249332"/>
          <a:ext cx="4230289" cy="3240000"/>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203038</xdr:colOff>
      <xdr:row>3</xdr:row>
      <xdr:rowOff>159104</xdr:rowOff>
    </xdr:from>
    <xdr:to>
      <xdr:col>11</xdr:col>
      <xdr:colOff>410270</xdr:colOff>
      <xdr:row>6</xdr:row>
      <xdr:rowOff>22075</xdr:rowOff>
    </xdr:to>
    <xdr:sp macro="" textlink="">
      <xdr:nvSpPr>
        <xdr:cNvPr id="24" name="Rectangle: Rounded Corners 23">
          <a:extLst>
            <a:ext uri="{FF2B5EF4-FFF2-40B4-BE49-F238E27FC236}">
              <a16:creationId xmlns:a16="http://schemas.microsoft.com/office/drawing/2014/main" id="{CF4BA702-919B-4520-8B9F-8C08E41510E4}"/>
            </a:ext>
          </a:extLst>
        </xdr:cNvPr>
        <xdr:cNvSpPr/>
      </xdr:nvSpPr>
      <xdr:spPr>
        <a:xfrm>
          <a:off x="2630149" y="709437"/>
          <a:ext cx="4454677" cy="413305"/>
        </a:xfrm>
        <a:prstGeom prst="roundRect">
          <a:avLst/>
        </a:prstGeom>
        <a:solidFill>
          <a:srgbClr val="A31192">
            <a:alpha val="6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220961</xdr:colOff>
      <xdr:row>4</xdr:row>
      <xdr:rowOff>26206</xdr:rowOff>
    </xdr:from>
    <xdr:to>
      <xdr:col>8</xdr:col>
      <xdr:colOff>399357</xdr:colOff>
      <xdr:row>5</xdr:row>
      <xdr:rowOff>154973</xdr:rowOff>
    </xdr:to>
    <xdr:sp macro="" textlink="">
      <xdr:nvSpPr>
        <xdr:cNvPr id="25" name="TextBox 24">
          <a:extLst>
            <a:ext uri="{FF2B5EF4-FFF2-40B4-BE49-F238E27FC236}">
              <a16:creationId xmlns:a16="http://schemas.microsoft.com/office/drawing/2014/main" id="{E2AE615A-91BA-4C28-9D85-F56605D1C98B}"/>
            </a:ext>
          </a:extLst>
        </xdr:cNvPr>
        <xdr:cNvSpPr txBox="1"/>
      </xdr:nvSpPr>
      <xdr:spPr>
        <a:xfrm>
          <a:off x="3254850" y="759984"/>
          <a:ext cx="1998729" cy="312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Bike</a:t>
          </a:r>
          <a:r>
            <a:rPr lang="en-IN" sz="1200" b="1" baseline="0">
              <a:solidFill>
                <a:schemeClr val="tx1"/>
              </a:solidFill>
            </a:rPr>
            <a:t> Sales Dashboard</a:t>
          </a:r>
          <a:endParaRPr lang="en-IN" sz="1200" b="1">
            <a:solidFill>
              <a:schemeClr val="tx1"/>
            </a:solidFill>
          </a:endParaRPr>
        </a:p>
      </xdr:txBody>
    </xdr:sp>
    <xdr:clientData/>
  </xdr:twoCellAnchor>
  <xdr:twoCellAnchor editAs="oneCell">
    <xdr:from>
      <xdr:col>4</xdr:col>
      <xdr:colOff>597242</xdr:colOff>
      <xdr:row>3</xdr:row>
      <xdr:rowOff>155778</xdr:rowOff>
    </xdr:from>
    <xdr:to>
      <xdr:col>5</xdr:col>
      <xdr:colOff>440067</xdr:colOff>
      <xdr:row>6</xdr:row>
      <xdr:rowOff>25400</xdr:rowOff>
    </xdr:to>
    <xdr:pic>
      <xdr:nvPicPr>
        <xdr:cNvPr id="26" name="Graphic 25" descr="Gauge with solid fill">
          <a:extLst>
            <a:ext uri="{FF2B5EF4-FFF2-40B4-BE49-F238E27FC236}">
              <a16:creationId xmlns:a16="http://schemas.microsoft.com/office/drawing/2014/main" id="{3ACC0305-195D-4454-8A5D-F252C361335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24353" y="706111"/>
          <a:ext cx="449603" cy="419956"/>
        </a:xfrm>
        <a:prstGeom prst="rect">
          <a:avLst/>
        </a:prstGeom>
      </xdr:spPr>
    </xdr:pic>
    <xdr:clientData/>
  </xdr:twoCellAnchor>
  <xdr:twoCellAnchor>
    <xdr:from>
      <xdr:col>4</xdr:col>
      <xdr:colOff>203038</xdr:colOff>
      <xdr:row>6</xdr:row>
      <xdr:rowOff>147559</xdr:rowOff>
    </xdr:from>
    <xdr:to>
      <xdr:col>7</xdr:col>
      <xdr:colOff>486794</xdr:colOff>
      <xdr:row>11</xdr:row>
      <xdr:rowOff>75778</xdr:rowOff>
    </xdr:to>
    <xdr:grpSp>
      <xdr:nvGrpSpPr>
        <xdr:cNvPr id="53" name="Group 52">
          <a:extLst>
            <a:ext uri="{FF2B5EF4-FFF2-40B4-BE49-F238E27FC236}">
              <a16:creationId xmlns:a16="http://schemas.microsoft.com/office/drawing/2014/main" id="{4819ED74-AD85-40AF-7496-95D6A5E045F8}"/>
            </a:ext>
          </a:extLst>
        </xdr:cNvPr>
        <xdr:cNvGrpSpPr/>
      </xdr:nvGrpSpPr>
      <xdr:grpSpPr>
        <a:xfrm>
          <a:off x="2641438" y="1214359"/>
          <a:ext cx="2112556" cy="817219"/>
          <a:chOff x="2970509" y="1229471"/>
          <a:chExt cx="2115378" cy="866066"/>
        </a:xfrm>
      </xdr:grpSpPr>
      <xdr:grpSp>
        <xdr:nvGrpSpPr>
          <xdr:cNvPr id="10" name="Group 9">
            <a:extLst>
              <a:ext uri="{FF2B5EF4-FFF2-40B4-BE49-F238E27FC236}">
                <a16:creationId xmlns:a16="http://schemas.microsoft.com/office/drawing/2014/main" id="{BEBC1C32-07EA-4A48-9C30-5818ED1D9B04}"/>
              </a:ext>
            </a:extLst>
          </xdr:cNvPr>
          <xdr:cNvGrpSpPr/>
        </xdr:nvGrpSpPr>
        <xdr:grpSpPr>
          <a:xfrm>
            <a:off x="2970509" y="1229471"/>
            <a:ext cx="2115378" cy="866066"/>
            <a:chOff x="2034540" y="876300"/>
            <a:chExt cx="1524000" cy="838200"/>
          </a:xfrm>
          <a:effectLst>
            <a:outerShdw blurRad="50800" dist="50800" dir="5400000" algn="ctr" rotWithShape="0">
              <a:schemeClr val="tx1">
                <a:lumMod val="50000"/>
                <a:lumOff val="50000"/>
              </a:schemeClr>
            </a:outerShdw>
          </a:effectLst>
        </xdr:grpSpPr>
        <xdr:sp macro="" textlink="">
          <xdr:nvSpPr>
            <xdr:cNvPr id="11" name="Rectangle: Top Corners Rounded 10">
              <a:extLst>
                <a:ext uri="{FF2B5EF4-FFF2-40B4-BE49-F238E27FC236}">
                  <a16:creationId xmlns:a16="http://schemas.microsoft.com/office/drawing/2014/main" id="{B0AB0848-2531-1CE9-B40B-976787EE0B27}"/>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Top Corners Rounded 11">
              <a:extLst>
                <a:ext uri="{FF2B5EF4-FFF2-40B4-BE49-F238E27FC236}">
                  <a16:creationId xmlns:a16="http://schemas.microsoft.com/office/drawing/2014/main" id="{D7DE35CF-EDF3-63D3-5954-AF7C7CF90BCF}"/>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7" name="Rectangle: Rounded Corners 26">
            <a:extLst>
              <a:ext uri="{FF2B5EF4-FFF2-40B4-BE49-F238E27FC236}">
                <a16:creationId xmlns:a16="http://schemas.microsoft.com/office/drawing/2014/main" id="{61AEF611-B93B-4631-957D-CBC591B6891A}"/>
              </a:ext>
            </a:extLst>
          </xdr:cNvPr>
          <xdr:cNvSpPr/>
        </xdr:nvSpPr>
        <xdr:spPr>
          <a:xfrm>
            <a:off x="3695299" y="1321553"/>
            <a:ext cx="1390588" cy="26805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i="0" u="none" strike="noStrike">
                <a:solidFill>
                  <a:schemeClr val="tx1"/>
                </a:solidFill>
                <a:effectLst/>
                <a:latin typeface="+mn-lt"/>
                <a:ea typeface="+mn-ea"/>
                <a:cs typeface="+mn-cs"/>
              </a:rPr>
              <a:t>Total </a:t>
            </a:r>
            <a:r>
              <a:rPr lang="en-IN" sz="1200" b="1" i="0" u="none" strike="noStrike">
                <a:solidFill>
                  <a:schemeClr val="tx1"/>
                </a:solidFill>
                <a:effectLst/>
                <a:latin typeface="+mn-lt"/>
                <a:ea typeface="+mn-ea"/>
                <a:cs typeface="+mn-cs"/>
              </a:rPr>
              <a:t>Customers</a:t>
            </a:r>
            <a:r>
              <a:rPr lang="en-IN" b="1">
                <a:solidFill>
                  <a:schemeClr val="tx1"/>
                </a:solidFill>
              </a:rPr>
              <a:t> </a:t>
            </a:r>
            <a:endParaRPr lang="en-IN" sz="1100" b="1">
              <a:solidFill>
                <a:schemeClr val="tx1"/>
              </a:solidFill>
            </a:endParaRPr>
          </a:p>
        </xdr:txBody>
      </xdr:sp>
      <xdr:pic>
        <xdr:nvPicPr>
          <xdr:cNvPr id="31" name="Graphic 30" descr="User with solid fill">
            <a:extLst>
              <a:ext uri="{FF2B5EF4-FFF2-40B4-BE49-F238E27FC236}">
                <a16:creationId xmlns:a16="http://schemas.microsoft.com/office/drawing/2014/main" id="{45FECA8C-7684-4017-9D06-02E9C1029FD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085014" y="1268440"/>
            <a:ext cx="759600" cy="778358"/>
          </a:xfrm>
          <a:prstGeom prst="rect">
            <a:avLst/>
          </a:prstGeom>
        </xdr:spPr>
      </xdr:pic>
      <xdr:sp macro="" textlink="Pivot!N21">
        <xdr:nvSpPr>
          <xdr:cNvPr id="35" name="Rectangle: Rounded Corners 34">
            <a:extLst>
              <a:ext uri="{FF2B5EF4-FFF2-40B4-BE49-F238E27FC236}">
                <a16:creationId xmlns:a16="http://schemas.microsoft.com/office/drawing/2014/main" id="{DB882019-F63F-4C1F-88D0-5F55ADC7BD61}"/>
              </a:ext>
            </a:extLst>
          </xdr:cNvPr>
          <xdr:cNvSpPr/>
        </xdr:nvSpPr>
        <xdr:spPr>
          <a:xfrm>
            <a:off x="4042473" y="1604514"/>
            <a:ext cx="696240" cy="22482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36E693-DF57-467F-95A6-29B76F37337E}" type="TxLink">
              <a:rPr lang="en-US" sz="1200" b="1" i="0" u="none" strike="noStrike">
                <a:solidFill>
                  <a:srgbClr val="000000"/>
                </a:solidFill>
                <a:latin typeface="Calibri"/>
                <a:ea typeface="Calibri"/>
                <a:cs typeface="Calibri"/>
              </a:rPr>
              <a:pPr algn="ctr"/>
              <a:t>1000</a:t>
            </a:fld>
            <a:endParaRPr lang="en-IN" sz="1400" b="1"/>
          </a:p>
        </xdr:txBody>
      </xdr:sp>
    </xdr:grpSp>
    <xdr:clientData/>
  </xdr:twoCellAnchor>
  <xdr:twoCellAnchor>
    <xdr:from>
      <xdr:col>8</xdr:col>
      <xdr:colOff>157137</xdr:colOff>
      <xdr:row>6</xdr:row>
      <xdr:rowOff>147559</xdr:rowOff>
    </xdr:from>
    <xdr:to>
      <xdr:col>11</xdr:col>
      <xdr:colOff>449955</xdr:colOff>
      <xdr:row>11</xdr:row>
      <xdr:rowOff>75777</xdr:rowOff>
    </xdr:to>
    <xdr:grpSp>
      <xdr:nvGrpSpPr>
        <xdr:cNvPr id="54" name="Group 53">
          <a:extLst>
            <a:ext uri="{FF2B5EF4-FFF2-40B4-BE49-F238E27FC236}">
              <a16:creationId xmlns:a16="http://schemas.microsoft.com/office/drawing/2014/main" id="{7B54F579-31CF-B911-29AD-341B2FAA6E76}"/>
            </a:ext>
          </a:extLst>
        </xdr:cNvPr>
        <xdr:cNvGrpSpPr/>
      </xdr:nvGrpSpPr>
      <xdr:grpSpPr>
        <a:xfrm>
          <a:off x="5033937" y="1214359"/>
          <a:ext cx="2121618" cy="817218"/>
          <a:chOff x="5473700" y="1210009"/>
          <a:chExt cx="2118691" cy="866065"/>
        </a:xfrm>
      </xdr:grpSpPr>
      <xdr:grpSp>
        <xdr:nvGrpSpPr>
          <xdr:cNvPr id="15" name="Group 14">
            <a:extLst>
              <a:ext uri="{FF2B5EF4-FFF2-40B4-BE49-F238E27FC236}">
                <a16:creationId xmlns:a16="http://schemas.microsoft.com/office/drawing/2014/main" id="{844BA273-0DA8-4324-80DC-694313723BEE}"/>
              </a:ext>
            </a:extLst>
          </xdr:cNvPr>
          <xdr:cNvGrpSpPr/>
        </xdr:nvGrpSpPr>
        <xdr:grpSpPr>
          <a:xfrm>
            <a:off x="5473700" y="1210009"/>
            <a:ext cx="2118691" cy="866065"/>
            <a:chOff x="2034540" y="876300"/>
            <a:chExt cx="1524000" cy="838200"/>
          </a:xfrm>
          <a:effectLst>
            <a:outerShdw blurRad="50800" dist="50800" dir="5400000" algn="ctr" rotWithShape="0">
              <a:schemeClr val="tx1">
                <a:lumMod val="50000"/>
                <a:lumOff val="50000"/>
              </a:schemeClr>
            </a:outerShdw>
          </a:effectLst>
        </xdr:grpSpPr>
        <xdr:sp macro="" textlink="">
          <xdr:nvSpPr>
            <xdr:cNvPr id="16" name="Rectangle: Top Corners Rounded 15">
              <a:extLst>
                <a:ext uri="{FF2B5EF4-FFF2-40B4-BE49-F238E27FC236}">
                  <a16:creationId xmlns:a16="http://schemas.microsoft.com/office/drawing/2014/main" id="{60513872-5083-5B13-412F-AA04488A7772}"/>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Top Corners Rounded 16">
              <a:extLst>
                <a:ext uri="{FF2B5EF4-FFF2-40B4-BE49-F238E27FC236}">
                  <a16:creationId xmlns:a16="http://schemas.microsoft.com/office/drawing/2014/main" id="{E602688A-745D-6BDA-8864-C20DC0020ECB}"/>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8" name="Rectangle: Rounded Corners 27">
            <a:extLst>
              <a:ext uri="{FF2B5EF4-FFF2-40B4-BE49-F238E27FC236}">
                <a16:creationId xmlns:a16="http://schemas.microsoft.com/office/drawing/2014/main" id="{B3C009A3-8D78-4E7F-8950-47FC88A03529}"/>
              </a:ext>
            </a:extLst>
          </xdr:cNvPr>
          <xdr:cNvSpPr/>
        </xdr:nvSpPr>
        <xdr:spPr>
          <a:xfrm>
            <a:off x="6212244" y="1286769"/>
            <a:ext cx="1380147" cy="28059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tx1"/>
                </a:solidFill>
                <a:effectLst/>
                <a:latin typeface="+mn-lt"/>
                <a:ea typeface="+mn-ea"/>
                <a:cs typeface="+mn-cs"/>
              </a:rPr>
              <a:t>Purchase Rate</a:t>
            </a:r>
            <a:r>
              <a:rPr lang="en-IN" sz="1200" b="1">
                <a:solidFill>
                  <a:schemeClr val="tx1"/>
                </a:solidFill>
              </a:rPr>
              <a:t> </a:t>
            </a:r>
          </a:p>
        </xdr:txBody>
      </xdr:sp>
      <xdr:pic>
        <xdr:nvPicPr>
          <xdr:cNvPr id="32" name="Graphic 31" descr="Handshake with solid fill">
            <a:extLst>
              <a:ext uri="{FF2B5EF4-FFF2-40B4-BE49-F238E27FC236}">
                <a16:creationId xmlns:a16="http://schemas.microsoft.com/office/drawing/2014/main" id="{718733EA-F7E5-4AE3-8462-43A4ED4FCE4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681243" y="1248978"/>
            <a:ext cx="776780" cy="795077"/>
          </a:xfrm>
          <a:prstGeom prst="rect">
            <a:avLst/>
          </a:prstGeom>
        </xdr:spPr>
      </xdr:pic>
      <xdr:sp macro="" textlink="Pivot!N23">
        <xdr:nvSpPr>
          <xdr:cNvPr id="36" name="Rectangle: Rounded Corners 35">
            <a:extLst>
              <a:ext uri="{FF2B5EF4-FFF2-40B4-BE49-F238E27FC236}">
                <a16:creationId xmlns:a16="http://schemas.microsoft.com/office/drawing/2014/main" id="{3B64E615-DF29-478B-932E-4DF7808B9D08}"/>
              </a:ext>
            </a:extLst>
          </xdr:cNvPr>
          <xdr:cNvSpPr/>
        </xdr:nvSpPr>
        <xdr:spPr>
          <a:xfrm>
            <a:off x="6553479" y="1567368"/>
            <a:ext cx="696240"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C81DF1-3343-4223-893F-616ABCFF3603}" type="TxLink">
              <a:rPr lang="en-US" sz="1200" b="1" i="0" u="none" strike="noStrike">
                <a:solidFill>
                  <a:srgbClr val="000000"/>
                </a:solidFill>
                <a:latin typeface="Calibri"/>
                <a:ea typeface="Calibri"/>
                <a:cs typeface="Calibri"/>
              </a:rPr>
              <a:pPr algn="ctr"/>
              <a:t>481</a:t>
            </a:fld>
            <a:endParaRPr lang="en-IN" sz="1800" b="1"/>
          </a:p>
        </xdr:txBody>
      </xdr:sp>
    </xdr:grpSp>
    <xdr:clientData/>
  </xdr:twoCellAnchor>
  <xdr:twoCellAnchor>
    <xdr:from>
      <xdr:col>16</xdr:col>
      <xdr:colOff>80534</xdr:colOff>
      <xdr:row>6</xdr:row>
      <xdr:rowOff>150099</xdr:rowOff>
    </xdr:from>
    <xdr:to>
      <xdr:col>19</xdr:col>
      <xdr:colOff>370424</xdr:colOff>
      <xdr:row>11</xdr:row>
      <xdr:rowOff>73237</xdr:rowOff>
    </xdr:to>
    <xdr:grpSp>
      <xdr:nvGrpSpPr>
        <xdr:cNvPr id="56" name="Group 55">
          <a:extLst>
            <a:ext uri="{FF2B5EF4-FFF2-40B4-BE49-F238E27FC236}">
              <a16:creationId xmlns:a16="http://schemas.microsoft.com/office/drawing/2014/main" id="{D68F947D-0CA0-0EA3-B236-A17D9BE534E4}"/>
            </a:ext>
          </a:extLst>
        </xdr:cNvPr>
        <xdr:cNvGrpSpPr/>
      </xdr:nvGrpSpPr>
      <xdr:grpSpPr>
        <a:xfrm>
          <a:off x="9834134" y="1216899"/>
          <a:ext cx="2118690" cy="812138"/>
          <a:chOff x="10596113" y="1260855"/>
          <a:chExt cx="2118690" cy="860985"/>
        </a:xfrm>
      </xdr:grpSpPr>
      <xdr:grpSp>
        <xdr:nvGrpSpPr>
          <xdr:cNvPr id="18" name="Group 17">
            <a:extLst>
              <a:ext uri="{FF2B5EF4-FFF2-40B4-BE49-F238E27FC236}">
                <a16:creationId xmlns:a16="http://schemas.microsoft.com/office/drawing/2014/main" id="{27FCACBC-5AB8-4724-A129-CD3F1C0C6978}"/>
              </a:ext>
            </a:extLst>
          </xdr:cNvPr>
          <xdr:cNvGrpSpPr/>
        </xdr:nvGrpSpPr>
        <xdr:grpSpPr>
          <a:xfrm>
            <a:off x="10596113" y="1260855"/>
            <a:ext cx="2118690" cy="860985"/>
            <a:chOff x="2034540" y="876300"/>
            <a:chExt cx="1524000" cy="838200"/>
          </a:xfrm>
          <a:effectLst>
            <a:outerShdw blurRad="50800" dist="50800" dir="5400000" algn="ctr" rotWithShape="0">
              <a:schemeClr val="tx1">
                <a:lumMod val="50000"/>
                <a:lumOff val="50000"/>
              </a:schemeClr>
            </a:outerShdw>
          </a:effectLst>
        </xdr:grpSpPr>
        <xdr:sp macro="" textlink="">
          <xdr:nvSpPr>
            <xdr:cNvPr id="19" name="Rectangle: Top Corners Rounded 18">
              <a:extLst>
                <a:ext uri="{FF2B5EF4-FFF2-40B4-BE49-F238E27FC236}">
                  <a16:creationId xmlns:a16="http://schemas.microsoft.com/office/drawing/2014/main" id="{A4685A60-27F3-849F-15E0-4A3B04022B9F}"/>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sp macro="" textlink="">
          <xdr:nvSpPr>
            <xdr:cNvPr id="20" name="Rectangle: Top Corners Rounded 19">
              <a:extLst>
                <a:ext uri="{FF2B5EF4-FFF2-40B4-BE49-F238E27FC236}">
                  <a16:creationId xmlns:a16="http://schemas.microsoft.com/office/drawing/2014/main" id="{BBDA1E50-90C6-A6B8-283A-BCE2C4AD37C4}"/>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grpSp>
      <xdr:sp macro="" textlink="">
        <xdr:nvSpPr>
          <xdr:cNvPr id="29" name="Rectangle: Rounded Corners 28">
            <a:extLst>
              <a:ext uri="{FF2B5EF4-FFF2-40B4-BE49-F238E27FC236}">
                <a16:creationId xmlns:a16="http://schemas.microsoft.com/office/drawing/2014/main" id="{D6707D92-3DC2-4367-8330-68DCCFDB5087}"/>
              </a:ext>
            </a:extLst>
          </xdr:cNvPr>
          <xdr:cNvSpPr/>
        </xdr:nvSpPr>
        <xdr:spPr>
          <a:xfrm>
            <a:off x="11324215" y="1327065"/>
            <a:ext cx="1390588" cy="27082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tx1"/>
                </a:solidFill>
                <a:effectLst/>
                <a:latin typeface="+mn-lt"/>
                <a:ea typeface="+mn-ea"/>
                <a:cs typeface="+mn-cs"/>
              </a:rPr>
              <a:t>Average Income</a:t>
            </a:r>
            <a:endParaRPr lang="en-IN" sz="1200" b="1">
              <a:solidFill>
                <a:schemeClr val="tx1"/>
              </a:solidFill>
            </a:endParaRPr>
          </a:p>
        </xdr:txBody>
      </xdr:sp>
      <xdr:pic>
        <xdr:nvPicPr>
          <xdr:cNvPr id="33" name="Graphic 32" descr="Coins with solid fill">
            <a:extLst>
              <a:ext uri="{FF2B5EF4-FFF2-40B4-BE49-F238E27FC236}">
                <a16:creationId xmlns:a16="http://schemas.microsoft.com/office/drawing/2014/main" id="{273469BE-E492-427D-A891-063C1272EC0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817093" y="1299824"/>
            <a:ext cx="759600" cy="783047"/>
          </a:xfrm>
          <a:prstGeom prst="rect">
            <a:avLst/>
          </a:prstGeom>
        </xdr:spPr>
      </xdr:pic>
      <xdr:sp macro="" textlink="Pivot!N27">
        <xdr:nvSpPr>
          <xdr:cNvPr id="37" name="Rectangle: Rounded Corners 36">
            <a:extLst>
              <a:ext uri="{FF2B5EF4-FFF2-40B4-BE49-F238E27FC236}">
                <a16:creationId xmlns:a16="http://schemas.microsoft.com/office/drawing/2014/main" id="{51E0B3CF-6794-4FF1-938B-36F03CAFD440}"/>
              </a:ext>
            </a:extLst>
          </xdr:cNvPr>
          <xdr:cNvSpPr/>
        </xdr:nvSpPr>
        <xdr:spPr>
          <a:xfrm>
            <a:off x="11498162" y="1615105"/>
            <a:ext cx="1042695" cy="222857"/>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72519-565F-4322-90E1-69254D9FEE4F}" type="TxLink">
              <a:rPr lang="en-US" sz="1200" b="1" i="0" u="none" strike="noStrike">
                <a:solidFill>
                  <a:srgbClr val="000000"/>
                </a:solidFill>
                <a:latin typeface="Calibri"/>
                <a:ea typeface="Calibri"/>
                <a:cs typeface="Calibri"/>
              </a:rPr>
              <a:pPr algn="ctr"/>
              <a:t> $57,963 </a:t>
            </a:fld>
            <a:endParaRPr lang="en-IN" sz="1400" b="1"/>
          </a:p>
        </xdr:txBody>
      </xdr:sp>
    </xdr:grpSp>
    <xdr:clientData/>
  </xdr:twoCellAnchor>
  <xdr:twoCellAnchor>
    <xdr:from>
      <xdr:col>20</xdr:col>
      <xdr:colOff>40766</xdr:colOff>
      <xdr:row>6</xdr:row>
      <xdr:rowOff>147559</xdr:rowOff>
    </xdr:from>
    <xdr:to>
      <xdr:col>23</xdr:col>
      <xdr:colOff>321593</xdr:colOff>
      <xdr:row>11</xdr:row>
      <xdr:rowOff>75777</xdr:rowOff>
    </xdr:to>
    <xdr:grpSp>
      <xdr:nvGrpSpPr>
        <xdr:cNvPr id="57" name="Group 56">
          <a:extLst>
            <a:ext uri="{FF2B5EF4-FFF2-40B4-BE49-F238E27FC236}">
              <a16:creationId xmlns:a16="http://schemas.microsoft.com/office/drawing/2014/main" id="{D2417165-6A8B-B357-1409-0782658FCB32}"/>
            </a:ext>
          </a:extLst>
        </xdr:cNvPr>
        <xdr:cNvGrpSpPr/>
      </xdr:nvGrpSpPr>
      <xdr:grpSpPr>
        <a:xfrm>
          <a:off x="12232766" y="1214359"/>
          <a:ext cx="2109627" cy="817218"/>
          <a:chOff x="13129913" y="1258967"/>
          <a:chExt cx="2115378" cy="866065"/>
        </a:xfrm>
      </xdr:grpSpPr>
      <xdr:grpSp>
        <xdr:nvGrpSpPr>
          <xdr:cNvPr id="21" name="Group 20">
            <a:extLst>
              <a:ext uri="{FF2B5EF4-FFF2-40B4-BE49-F238E27FC236}">
                <a16:creationId xmlns:a16="http://schemas.microsoft.com/office/drawing/2014/main" id="{9968D251-9222-4087-86FF-A19FC818F7D2}"/>
              </a:ext>
            </a:extLst>
          </xdr:cNvPr>
          <xdr:cNvGrpSpPr/>
        </xdr:nvGrpSpPr>
        <xdr:grpSpPr>
          <a:xfrm>
            <a:off x="13129913" y="1258967"/>
            <a:ext cx="2115378" cy="866065"/>
            <a:chOff x="2034540" y="876300"/>
            <a:chExt cx="1524000" cy="838200"/>
          </a:xfrm>
          <a:effectLst>
            <a:outerShdw blurRad="50800" dist="50800" dir="5400000" algn="ctr" rotWithShape="0">
              <a:schemeClr val="tx1">
                <a:lumMod val="50000"/>
                <a:lumOff val="50000"/>
              </a:schemeClr>
            </a:outerShdw>
          </a:effectLst>
        </xdr:grpSpPr>
        <xdr:sp macro="" textlink="">
          <xdr:nvSpPr>
            <xdr:cNvPr id="22" name="Rectangle: Top Corners Rounded 21">
              <a:extLst>
                <a:ext uri="{FF2B5EF4-FFF2-40B4-BE49-F238E27FC236}">
                  <a16:creationId xmlns:a16="http://schemas.microsoft.com/office/drawing/2014/main" id="{DCF8EAC4-F526-2022-9DC9-498D3EC736D8}"/>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Top Corners Rounded 22">
              <a:extLst>
                <a:ext uri="{FF2B5EF4-FFF2-40B4-BE49-F238E27FC236}">
                  <a16:creationId xmlns:a16="http://schemas.microsoft.com/office/drawing/2014/main" id="{8E3FD5B6-12B7-73F7-5A73-BAEECC04943C}"/>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30" name="Rectangle: Rounded Corners 29">
            <a:extLst>
              <a:ext uri="{FF2B5EF4-FFF2-40B4-BE49-F238E27FC236}">
                <a16:creationId xmlns:a16="http://schemas.microsoft.com/office/drawing/2014/main" id="{1B2AE745-CC95-4CA6-A369-D9D85AC6FD27}"/>
              </a:ext>
            </a:extLst>
          </xdr:cNvPr>
          <xdr:cNvSpPr/>
        </xdr:nvSpPr>
        <xdr:spPr>
          <a:xfrm>
            <a:off x="14160395" y="1330257"/>
            <a:ext cx="1084896" cy="27082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tx1"/>
                </a:solidFill>
                <a:effectLst/>
                <a:latin typeface="+mn-lt"/>
                <a:ea typeface="+mn-ea"/>
                <a:cs typeface="+mn-cs"/>
              </a:rPr>
              <a:t>Average</a:t>
            </a:r>
            <a:r>
              <a:rPr lang="en-IN" sz="1200" b="1" i="0" u="none" strike="noStrike" baseline="0">
                <a:solidFill>
                  <a:schemeClr val="tx1"/>
                </a:solidFill>
                <a:effectLst/>
                <a:latin typeface="+mn-lt"/>
                <a:ea typeface="+mn-ea"/>
                <a:cs typeface="+mn-cs"/>
              </a:rPr>
              <a:t> Age</a:t>
            </a:r>
            <a:endParaRPr lang="en-IN" sz="1200" b="0" i="0" u="none" strike="noStrike" baseline="0">
              <a:solidFill>
                <a:schemeClr val="lt1"/>
              </a:solidFill>
              <a:effectLst/>
              <a:latin typeface="+mn-lt"/>
              <a:ea typeface="+mn-ea"/>
              <a:cs typeface="+mn-cs"/>
            </a:endParaRPr>
          </a:p>
        </xdr:txBody>
      </xdr:sp>
      <xdr:pic>
        <xdr:nvPicPr>
          <xdr:cNvPr id="34" name="Picture 33">
            <a:extLst>
              <a:ext uri="{FF2B5EF4-FFF2-40B4-BE49-F238E27FC236}">
                <a16:creationId xmlns:a16="http://schemas.microsoft.com/office/drawing/2014/main" id="{4045890C-246C-48BF-89E7-1F91A3F5B3A6}"/>
              </a:ext>
            </a:extLst>
          </xdr:cNvPr>
          <xdr:cNvPicPr>
            <a:picLocks noChangeAspect="1"/>
          </xdr:cNvPicPr>
        </xdr:nvPicPr>
        <xdr:blipFill>
          <a:blip xmlns:r="http://schemas.openxmlformats.org/officeDocument/2006/relationships" r:embed="rId10"/>
          <a:stretch>
            <a:fillRect/>
          </a:stretch>
        </xdr:blipFill>
        <xdr:spPr>
          <a:xfrm>
            <a:off x="13360613" y="1297936"/>
            <a:ext cx="759600" cy="788127"/>
          </a:xfrm>
          <a:prstGeom prst="rect">
            <a:avLst/>
          </a:prstGeom>
        </xdr:spPr>
      </xdr:pic>
      <xdr:sp macro="" textlink="Pivot!N29">
        <xdr:nvSpPr>
          <xdr:cNvPr id="38" name="Rectangle: Rounded Corners 37">
            <a:extLst>
              <a:ext uri="{FF2B5EF4-FFF2-40B4-BE49-F238E27FC236}">
                <a16:creationId xmlns:a16="http://schemas.microsoft.com/office/drawing/2014/main" id="{939129B2-04DD-4027-B1A1-897D874C62B4}"/>
              </a:ext>
            </a:extLst>
          </xdr:cNvPr>
          <xdr:cNvSpPr/>
        </xdr:nvSpPr>
        <xdr:spPr>
          <a:xfrm>
            <a:off x="14375105" y="1618297"/>
            <a:ext cx="696240"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64A13F-A4CA-427D-8257-48843ECD6A8D}" type="TxLink">
              <a:rPr lang="en-US" sz="1200" b="1" i="0" u="none" strike="noStrike">
                <a:solidFill>
                  <a:srgbClr val="000000"/>
                </a:solidFill>
                <a:latin typeface="Calibri"/>
                <a:ea typeface="Calibri"/>
                <a:cs typeface="Calibri"/>
              </a:rPr>
              <a:pPr algn="ctr"/>
              <a:t>43</a:t>
            </a:fld>
            <a:endParaRPr lang="en-IN" sz="1400" b="1"/>
          </a:p>
        </xdr:txBody>
      </xdr:sp>
    </xdr:grpSp>
    <xdr:clientData/>
  </xdr:twoCellAnchor>
  <xdr:twoCellAnchor editAs="oneCell">
    <xdr:from>
      <xdr:col>4</xdr:col>
      <xdr:colOff>195195</xdr:colOff>
      <xdr:row>11</xdr:row>
      <xdr:rowOff>165100</xdr:rowOff>
    </xdr:from>
    <xdr:to>
      <xdr:col>7</xdr:col>
      <xdr:colOff>389595</xdr:colOff>
      <xdr:row>19</xdr:row>
      <xdr:rowOff>115185</xdr:rowOff>
    </xdr:to>
    <mc:AlternateContent xmlns:mc="http://schemas.openxmlformats.org/markup-compatibility/2006" xmlns:a14="http://schemas.microsoft.com/office/drawing/2010/main">
      <mc:Choice Requires="a14">
        <xdr:graphicFrame macro="">
          <xdr:nvGraphicFramePr>
            <xdr:cNvPr id="39" name="filter 1">
              <a:extLst>
                <a:ext uri="{FF2B5EF4-FFF2-40B4-BE49-F238E27FC236}">
                  <a16:creationId xmlns:a16="http://schemas.microsoft.com/office/drawing/2014/main" id="{B11EFF52-91A4-432B-A134-413F108AFE3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filter 1"/>
            </a:graphicData>
          </a:graphic>
        </xdr:graphicFrame>
      </mc:Choice>
      <mc:Fallback xmlns="">
        <xdr:sp macro="" textlink="">
          <xdr:nvSpPr>
            <xdr:cNvPr id="0" name=""/>
            <xdr:cNvSpPr>
              <a:spLocks noTextEdit="1"/>
            </xdr:cNvSpPr>
          </xdr:nvSpPr>
          <xdr:spPr>
            <a:xfrm>
              <a:off x="2633595" y="2120900"/>
              <a:ext cx="2023200" cy="13724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194930</xdr:colOff>
      <xdr:row>19</xdr:row>
      <xdr:rowOff>135468</xdr:rowOff>
    </xdr:from>
    <xdr:to>
      <xdr:col>7</xdr:col>
      <xdr:colOff>389860</xdr:colOff>
      <xdr:row>28</xdr:row>
      <xdr:rowOff>26582</xdr:rowOff>
    </xdr:to>
    <mc:AlternateContent xmlns:mc="http://schemas.openxmlformats.org/markup-compatibility/2006" xmlns:a14="http://schemas.microsoft.com/office/drawing/2010/main">
      <mc:Choice Requires="a14">
        <xdr:graphicFrame macro="">
          <xdr:nvGraphicFramePr>
            <xdr:cNvPr id="40" name="filter 2">
              <a:extLst>
                <a:ext uri="{FF2B5EF4-FFF2-40B4-BE49-F238E27FC236}">
                  <a16:creationId xmlns:a16="http://schemas.microsoft.com/office/drawing/2014/main" id="{1C470EA0-B20C-4E55-920F-99D2339DE62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filter 2"/>
            </a:graphicData>
          </a:graphic>
        </xdr:graphicFrame>
      </mc:Choice>
      <mc:Fallback xmlns="">
        <xdr:sp macro="" textlink="">
          <xdr:nvSpPr>
            <xdr:cNvPr id="0" name=""/>
            <xdr:cNvSpPr>
              <a:spLocks noTextEdit="1"/>
            </xdr:cNvSpPr>
          </xdr:nvSpPr>
          <xdr:spPr>
            <a:xfrm>
              <a:off x="2633330" y="3513668"/>
              <a:ext cx="2023730" cy="1491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65689</xdr:colOff>
      <xdr:row>11</xdr:row>
      <xdr:rowOff>160683</xdr:rowOff>
    </xdr:from>
    <xdr:to>
      <xdr:col>23</xdr:col>
      <xdr:colOff>366889</xdr:colOff>
      <xdr:row>27</xdr:row>
      <xdr:rowOff>160109</xdr:rowOff>
    </xdr:to>
    <xdr:sp macro="" textlink="">
      <xdr:nvSpPr>
        <xdr:cNvPr id="42" name="Rectangle: Rounded Corners 41">
          <a:extLst>
            <a:ext uri="{FF2B5EF4-FFF2-40B4-BE49-F238E27FC236}">
              <a16:creationId xmlns:a16="http://schemas.microsoft.com/office/drawing/2014/main" id="{6F7593EA-0858-4533-80BE-882904DB5C49}"/>
            </a:ext>
          </a:extLst>
        </xdr:cNvPr>
        <xdr:cNvSpPr/>
      </xdr:nvSpPr>
      <xdr:spPr>
        <a:xfrm>
          <a:off x="9167356" y="2178572"/>
          <a:ext cx="5155422" cy="2934537"/>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495761</xdr:colOff>
      <xdr:row>12</xdr:row>
      <xdr:rowOff>14089</xdr:rowOff>
    </xdr:from>
    <xdr:to>
      <xdr:col>14</xdr:col>
      <xdr:colOff>581654</xdr:colOff>
      <xdr:row>27</xdr:row>
      <xdr:rowOff>124485</xdr:rowOff>
    </xdr:to>
    <xdr:sp macro="" textlink="">
      <xdr:nvSpPr>
        <xdr:cNvPr id="44" name="Rectangle: Rounded Corners 43">
          <a:extLst>
            <a:ext uri="{FF2B5EF4-FFF2-40B4-BE49-F238E27FC236}">
              <a16:creationId xmlns:a16="http://schemas.microsoft.com/office/drawing/2014/main" id="{140E9D04-D461-4B70-96FD-3B427B5FADAF}"/>
            </a:ext>
          </a:extLst>
        </xdr:cNvPr>
        <xdr:cNvSpPr/>
      </xdr:nvSpPr>
      <xdr:spPr>
        <a:xfrm>
          <a:off x="4750261" y="2191232"/>
          <a:ext cx="4340393" cy="2831824"/>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203038</xdr:colOff>
      <xdr:row>28</xdr:row>
      <xdr:rowOff>112888</xdr:rowOff>
    </xdr:from>
    <xdr:to>
      <xdr:col>11</xdr:col>
      <xdr:colOff>185883</xdr:colOff>
      <xdr:row>46</xdr:row>
      <xdr:rowOff>50888</xdr:rowOff>
    </xdr:to>
    <xdr:sp macro="" textlink="">
      <xdr:nvSpPr>
        <xdr:cNvPr id="46" name="Rectangle: Rounded Corners 45">
          <a:extLst>
            <a:ext uri="{FF2B5EF4-FFF2-40B4-BE49-F238E27FC236}">
              <a16:creationId xmlns:a16="http://schemas.microsoft.com/office/drawing/2014/main" id="{6A7C8C0F-CAD2-432C-8B7C-3F18E9FBC869}"/>
            </a:ext>
          </a:extLst>
        </xdr:cNvPr>
        <xdr:cNvSpPr/>
      </xdr:nvSpPr>
      <xdr:spPr>
        <a:xfrm>
          <a:off x="2630149" y="5249332"/>
          <a:ext cx="4230290" cy="3240000"/>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472966</xdr:colOff>
      <xdr:row>31</xdr:row>
      <xdr:rowOff>152400</xdr:rowOff>
    </xdr:from>
    <xdr:to>
      <xdr:col>10</xdr:col>
      <xdr:colOff>397626</xdr:colOff>
      <xdr:row>45</xdr:row>
      <xdr:rowOff>63500</xdr:rowOff>
    </xdr:to>
    <xdr:graphicFrame macro="">
      <xdr:nvGraphicFramePr>
        <xdr:cNvPr id="43" name="Chart 42">
          <a:extLst>
            <a:ext uri="{FF2B5EF4-FFF2-40B4-BE49-F238E27FC236}">
              <a16:creationId xmlns:a16="http://schemas.microsoft.com/office/drawing/2014/main" id="{343F2F95-F603-4824-BBE9-387877D66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295939</xdr:colOff>
      <xdr:row>15</xdr:row>
      <xdr:rowOff>28222</xdr:rowOff>
    </xdr:from>
    <xdr:to>
      <xdr:col>22</xdr:col>
      <xdr:colOff>508000</xdr:colOff>
      <xdr:row>26</xdr:row>
      <xdr:rowOff>147411</xdr:rowOff>
    </xdr:to>
    <xdr:graphicFrame macro="">
      <xdr:nvGraphicFramePr>
        <xdr:cNvPr id="47" name="Chart 46">
          <a:extLst>
            <a:ext uri="{FF2B5EF4-FFF2-40B4-BE49-F238E27FC236}">
              <a16:creationId xmlns:a16="http://schemas.microsoft.com/office/drawing/2014/main" id="{AEB7BDBF-E9E8-4D37-A1CF-F8A44044A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149643</xdr:colOff>
      <xdr:row>14</xdr:row>
      <xdr:rowOff>153678</xdr:rowOff>
    </xdr:from>
    <xdr:to>
      <xdr:col>14</xdr:col>
      <xdr:colOff>319986</xdr:colOff>
      <xdr:row>26</xdr:row>
      <xdr:rowOff>111895</xdr:rowOff>
    </xdr:to>
    <xdr:graphicFrame macro="">
      <xdr:nvGraphicFramePr>
        <xdr:cNvPr id="41" name="pie chart">
          <a:extLst>
            <a:ext uri="{FF2B5EF4-FFF2-40B4-BE49-F238E27FC236}">
              <a16:creationId xmlns:a16="http://schemas.microsoft.com/office/drawing/2014/main" id="{D4921B14-B027-4993-996B-E4A3A282A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120299</xdr:colOff>
      <xdr:row>6</xdr:row>
      <xdr:rowOff>152112</xdr:rowOff>
    </xdr:from>
    <xdr:to>
      <xdr:col>15</xdr:col>
      <xdr:colOff>410190</xdr:colOff>
      <xdr:row>11</xdr:row>
      <xdr:rowOff>71225</xdr:rowOff>
    </xdr:to>
    <xdr:grpSp>
      <xdr:nvGrpSpPr>
        <xdr:cNvPr id="55" name="Group 54">
          <a:extLst>
            <a:ext uri="{FF2B5EF4-FFF2-40B4-BE49-F238E27FC236}">
              <a16:creationId xmlns:a16="http://schemas.microsoft.com/office/drawing/2014/main" id="{81F48F09-B241-7273-C6E2-E000EC20396F}"/>
            </a:ext>
          </a:extLst>
        </xdr:cNvPr>
        <xdr:cNvGrpSpPr/>
      </xdr:nvGrpSpPr>
      <xdr:grpSpPr>
        <a:xfrm>
          <a:off x="7435499" y="1218912"/>
          <a:ext cx="2118691" cy="808113"/>
          <a:chOff x="8051800" y="1184609"/>
          <a:chExt cx="2118691" cy="856295"/>
        </a:xfrm>
      </xdr:grpSpPr>
      <xdr:grpSp>
        <xdr:nvGrpSpPr>
          <xdr:cNvPr id="58" name="Group 57">
            <a:extLst>
              <a:ext uri="{FF2B5EF4-FFF2-40B4-BE49-F238E27FC236}">
                <a16:creationId xmlns:a16="http://schemas.microsoft.com/office/drawing/2014/main" id="{D8277785-5D6D-0190-6590-D497AF5533D3}"/>
              </a:ext>
            </a:extLst>
          </xdr:cNvPr>
          <xdr:cNvGrpSpPr/>
        </xdr:nvGrpSpPr>
        <xdr:grpSpPr>
          <a:xfrm>
            <a:off x="8051800" y="1184609"/>
            <a:ext cx="2118691" cy="856295"/>
            <a:chOff x="2034540" y="876300"/>
            <a:chExt cx="1524000" cy="838200"/>
          </a:xfrm>
          <a:effectLst>
            <a:outerShdw blurRad="50800" dist="50800" dir="5400000" algn="ctr" rotWithShape="0">
              <a:schemeClr val="tx1">
                <a:lumMod val="50000"/>
                <a:lumOff val="50000"/>
              </a:schemeClr>
            </a:outerShdw>
          </a:effectLst>
        </xdr:grpSpPr>
        <xdr:sp macro="" textlink="">
          <xdr:nvSpPr>
            <xdr:cNvPr id="59" name="Rectangle: Top Corners Rounded 58">
              <a:extLst>
                <a:ext uri="{FF2B5EF4-FFF2-40B4-BE49-F238E27FC236}">
                  <a16:creationId xmlns:a16="http://schemas.microsoft.com/office/drawing/2014/main" id="{6A56426F-89ED-CEBE-2A86-CAAD50EBE0FD}"/>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Rectangle: Top Corners Rounded 59">
              <a:extLst>
                <a:ext uri="{FF2B5EF4-FFF2-40B4-BE49-F238E27FC236}">
                  <a16:creationId xmlns:a16="http://schemas.microsoft.com/office/drawing/2014/main" id="{68892B71-D538-C603-8681-4C8E411715A0}"/>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61" name="Rectangle: Rounded Corners 60">
            <a:extLst>
              <a:ext uri="{FF2B5EF4-FFF2-40B4-BE49-F238E27FC236}">
                <a16:creationId xmlns:a16="http://schemas.microsoft.com/office/drawing/2014/main" id="{73EEC408-A8B3-72F3-5918-7FE2DE05F20A}"/>
              </a:ext>
            </a:extLst>
          </xdr:cNvPr>
          <xdr:cNvSpPr/>
        </xdr:nvSpPr>
        <xdr:spPr>
          <a:xfrm>
            <a:off x="8790344" y="1261369"/>
            <a:ext cx="1380147" cy="28059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tx1"/>
                </a:solidFill>
                <a:effectLst/>
                <a:latin typeface="+mn-lt"/>
                <a:ea typeface="+mn-ea"/>
                <a:cs typeface="+mn-cs"/>
              </a:rPr>
              <a:t>Purchase Rate</a:t>
            </a:r>
            <a:r>
              <a:rPr lang="en-IN" sz="1200" b="1">
                <a:solidFill>
                  <a:schemeClr val="tx1"/>
                </a:solidFill>
              </a:rPr>
              <a:t> </a:t>
            </a:r>
          </a:p>
        </xdr:txBody>
      </xdr:sp>
      <xdr:pic>
        <xdr:nvPicPr>
          <xdr:cNvPr id="62" name="Graphic 61" descr="Shopping cart with solid fill">
            <a:extLst>
              <a:ext uri="{FF2B5EF4-FFF2-40B4-BE49-F238E27FC236}">
                <a16:creationId xmlns:a16="http://schemas.microsoft.com/office/drawing/2014/main" id="{A2B29E82-59FC-35CB-3F26-0A8A60DA1AA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rcRect/>
          <a:stretch/>
        </xdr:blipFill>
        <xdr:spPr>
          <a:xfrm>
            <a:off x="8269503" y="1223578"/>
            <a:ext cx="756000" cy="795077"/>
          </a:xfrm>
          <a:prstGeom prst="rect">
            <a:avLst/>
          </a:prstGeom>
        </xdr:spPr>
      </xdr:pic>
      <xdr:sp macro="" textlink="Pivot!N25">
        <xdr:nvSpPr>
          <xdr:cNvPr id="63" name="Rectangle: Rounded Corners 62">
            <a:extLst>
              <a:ext uri="{FF2B5EF4-FFF2-40B4-BE49-F238E27FC236}">
                <a16:creationId xmlns:a16="http://schemas.microsoft.com/office/drawing/2014/main" id="{2ECA0D5F-B9F7-B7C9-160E-0ED3FEFF6F4C}"/>
              </a:ext>
            </a:extLst>
          </xdr:cNvPr>
          <xdr:cNvSpPr/>
        </xdr:nvSpPr>
        <xdr:spPr>
          <a:xfrm>
            <a:off x="9131579" y="1541968"/>
            <a:ext cx="696240"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4B596BD-6A59-4698-844B-3892E17E3C2D}" type="TxLink">
              <a:rPr lang="en-US" sz="1200" b="1" i="0" u="none" strike="noStrike">
                <a:solidFill>
                  <a:srgbClr val="000000"/>
                </a:solidFill>
                <a:latin typeface="Calibri"/>
                <a:ea typeface="Calibri"/>
                <a:cs typeface="Calibri"/>
              </a:rPr>
              <a:pPr algn="ctr"/>
              <a:t>48.1%</a:t>
            </a:fld>
            <a:endParaRPr lang="en-IN" sz="1800" b="1"/>
          </a:p>
        </xdr:txBody>
      </xdr:sp>
    </xdr:grpSp>
    <xdr:clientData/>
  </xdr:twoCellAnchor>
  <xdr:twoCellAnchor>
    <xdr:from>
      <xdr:col>8</xdr:col>
      <xdr:colOff>470427</xdr:colOff>
      <xdr:row>12</xdr:row>
      <xdr:rowOff>80653</xdr:rowOff>
    </xdr:from>
    <xdr:to>
      <xdr:col>12</xdr:col>
      <xdr:colOff>306992</xdr:colOff>
      <xdr:row>14</xdr:row>
      <xdr:rowOff>95728</xdr:rowOff>
    </xdr:to>
    <xdr:grpSp>
      <xdr:nvGrpSpPr>
        <xdr:cNvPr id="48" name="Group 47">
          <a:extLst>
            <a:ext uri="{FF2B5EF4-FFF2-40B4-BE49-F238E27FC236}">
              <a16:creationId xmlns:a16="http://schemas.microsoft.com/office/drawing/2014/main" id="{A56A6EF0-3D2C-6409-21C2-61A50466084D}"/>
            </a:ext>
          </a:extLst>
        </xdr:cNvPr>
        <xdr:cNvGrpSpPr/>
      </xdr:nvGrpSpPr>
      <xdr:grpSpPr>
        <a:xfrm>
          <a:off x="5347227" y="2214253"/>
          <a:ext cx="2274965"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66" name="Rectangle: Top Corners Rounded 65">
            <a:extLst>
              <a:ext uri="{FF2B5EF4-FFF2-40B4-BE49-F238E27FC236}">
                <a16:creationId xmlns:a16="http://schemas.microsoft.com/office/drawing/2014/main" id="{FD2C7EFA-0BA9-3D04-21D2-FCEB8F9E8505}"/>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Top Corners Rounded 66">
            <a:extLst>
              <a:ext uri="{FF2B5EF4-FFF2-40B4-BE49-F238E27FC236}">
                <a16:creationId xmlns:a16="http://schemas.microsoft.com/office/drawing/2014/main" id="{CD2B475A-F2EB-9AC6-5543-C48736CE4568}"/>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164095</xdr:colOff>
      <xdr:row>12</xdr:row>
      <xdr:rowOff>145341</xdr:rowOff>
    </xdr:from>
    <xdr:to>
      <xdr:col>12</xdr:col>
      <xdr:colOff>124558</xdr:colOff>
      <xdr:row>14</xdr:row>
      <xdr:rowOff>31041</xdr:rowOff>
    </xdr:to>
    <xdr:sp macro="" textlink="">
      <xdr:nvSpPr>
        <xdr:cNvPr id="68" name="TextBox 67">
          <a:extLst>
            <a:ext uri="{FF2B5EF4-FFF2-40B4-BE49-F238E27FC236}">
              <a16:creationId xmlns:a16="http://schemas.microsoft.com/office/drawing/2014/main" id="{A0AF369F-32A9-B2C6-BF9C-29E6B91F6D5F}"/>
            </a:ext>
          </a:extLst>
        </xdr:cNvPr>
        <xdr:cNvSpPr txBox="1"/>
      </xdr:nvSpPr>
      <xdr:spPr>
        <a:xfrm>
          <a:off x="5625095" y="2346674"/>
          <a:ext cx="1780796" cy="252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Purchase Rate By gender</a:t>
          </a:r>
        </a:p>
      </xdr:txBody>
    </xdr:sp>
    <xdr:clientData/>
  </xdr:twoCellAnchor>
  <xdr:twoCellAnchor>
    <xdr:from>
      <xdr:col>15</xdr:col>
      <xdr:colOff>527460</xdr:colOff>
      <xdr:row>12</xdr:row>
      <xdr:rowOff>80653</xdr:rowOff>
    </xdr:from>
    <xdr:to>
      <xdr:col>20</xdr:col>
      <xdr:colOff>129144</xdr:colOff>
      <xdr:row>14</xdr:row>
      <xdr:rowOff>95728</xdr:rowOff>
    </xdr:to>
    <xdr:grpSp>
      <xdr:nvGrpSpPr>
        <xdr:cNvPr id="49" name="Group 48">
          <a:extLst>
            <a:ext uri="{FF2B5EF4-FFF2-40B4-BE49-F238E27FC236}">
              <a16:creationId xmlns:a16="http://schemas.microsoft.com/office/drawing/2014/main" id="{6353ACC7-99FC-673E-A6A5-770F0C350E50}"/>
            </a:ext>
          </a:extLst>
        </xdr:cNvPr>
        <xdr:cNvGrpSpPr/>
      </xdr:nvGrpSpPr>
      <xdr:grpSpPr>
        <a:xfrm>
          <a:off x="9671460" y="2214253"/>
          <a:ext cx="2649684"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50" name="Rectangle: Top Corners Rounded 49">
            <a:extLst>
              <a:ext uri="{FF2B5EF4-FFF2-40B4-BE49-F238E27FC236}">
                <a16:creationId xmlns:a16="http://schemas.microsoft.com/office/drawing/2014/main" id="{EF608125-1001-060D-017A-DC4593D137C0}"/>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Top Corners Rounded 50">
            <a:extLst>
              <a:ext uri="{FF2B5EF4-FFF2-40B4-BE49-F238E27FC236}">
                <a16:creationId xmlns:a16="http://schemas.microsoft.com/office/drawing/2014/main" id="{090730DE-49C4-6358-CE8B-ECC7FFD46318}"/>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16</xdr:col>
      <xdr:colOff>444474</xdr:colOff>
      <xdr:row>12</xdr:row>
      <xdr:rowOff>145341</xdr:rowOff>
    </xdr:from>
    <xdr:to>
      <xdr:col>20</xdr:col>
      <xdr:colOff>52209</xdr:colOff>
      <xdr:row>14</xdr:row>
      <xdr:rowOff>31041</xdr:rowOff>
    </xdr:to>
    <xdr:sp macro="" textlink="">
      <xdr:nvSpPr>
        <xdr:cNvPr id="52" name="TextBox 51">
          <a:extLst>
            <a:ext uri="{FF2B5EF4-FFF2-40B4-BE49-F238E27FC236}">
              <a16:creationId xmlns:a16="http://schemas.microsoft.com/office/drawing/2014/main" id="{FC043873-B1BF-CA0F-200D-6D54DE57B82C}"/>
            </a:ext>
          </a:extLst>
        </xdr:cNvPr>
        <xdr:cNvSpPr txBox="1"/>
      </xdr:nvSpPr>
      <xdr:spPr>
        <a:xfrm>
          <a:off x="10152918" y="2346674"/>
          <a:ext cx="2034847" cy="252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Purchase Rate By Age</a:t>
          </a:r>
          <a:r>
            <a:rPr lang="en-IN" sz="1200" b="1" baseline="0">
              <a:solidFill>
                <a:schemeClr val="bg1"/>
              </a:solidFill>
            </a:rPr>
            <a:t> Group </a:t>
          </a:r>
          <a:endParaRPr lang="en-IN" sz="1200" b="1">
            <a:solidFill>
              <a:schemeClr val="bg1"/>
            </a:solidFill>
          </a:endParaRPr>
        </a:p>
      </xdr:txBody>
    </xdr:sp>
    <xdr:clientData/>
  </xdr:twoCellAnchor>
  <xdr:twoCellAnchor>
    <xdr:from>
      <xdr:col>4</xdr:col>
      <xdr:colOff>435009</xdr:colOff>
      <xdr:row>29</xdr:row>
      <xdr:rowOff>63297</xdr:rowOff>
    </xdr:from>
    <xdr:to>
      <xdr:col>9</xdr:col>
      <xdr:colOff>227262</xdr:colOff>
      <xdr:row>31</xdr:row>
      <xdr:rowOff>78372</xdr:rowOff>
    </xdr:to>
    <xdr:grpSp>
      <xdr:nvGrpSpPr>
        <xdr:cNvPr id="81" name="Group 80">
          <a:extLst>
            <a:ext uri="{FF2B5EF4-FFF2-40B4-BE49-F238E27FC236}">
              <a16:creationId xmlns:a16="http://schemas.microsoft.com/office/drawing/2014/main" id="{8C3E031B-F087-50A3-1324-272B48269485}"/>
            </a:ext>
          </a:extLst>
        </xdr:cNvPr>
        <xdr:cNvGrpSpPr/>
      </xdr:nvGrpSpPr>
      <xdr:grpSpPr>
        <a:xfrm>
          <a:off x="2873409" y="5219497"/>
          <a:ext cx="2840253"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82" name="Rectangle: Top Corners Rounded 81">
            <a:extLst>
              <a:ext uri="{FF2B5EF4-FFF2-40B4-BE49-F238E27FC236}">
                <a16:creationId xmlns:a16="http://schemas.microsoft.com/office/drawing/2014/main" id="{9D18747C-F684-F5D8-B36F-B28DD136F03F}"/>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3" name="Rectangle: Top Corners Rounded 82">
            <a:extLst>
              <a:ext uri="{FF2B5EF4-FFF2-40B4-BE49-F238E27FC236}">
                <a16:creationId xmlns:a16="http://schemas.microsoft.com/office/drawing/2014/main" id="{232CD593-AAD3-10D7-8831-C1EF0F9F674B}"/>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352024</xdr:colOff>
      <xdr:row>29</xdr:row>
      <xdr:rowOff>127741</xdr:rowOff>
    </xdr:from>
    <xdr:to>
      <xdr:col>9</xdr:col>
      <xdr:colOff>172358</xdr:colOff>
      <xdr:row>31</xdr:row>
      <xdr:rowOff>13928</xdr:rowOff>
    </xdr:to>
    <xdr:sp macro="" textlink="">
      <xdr:nvSpPr>
        <xdr:cNvPr id="84" name="TextBox 83">
          <a:extLst>
            <a:ext uri="{FF2B5EF4-FFF2-40B4-BE49-F238E27FC236}">
              <a16:creationId xmlns:a16="http://schemas.microsoft.com/office/drawing/2014/main" id="{28194535-99C5-5DFE-2C61-9CD984D0B4DD}"/>
            </a:ext>
          </a:extLst>
        </xdr:cNvPr>
        <xdr:cNvSpPr txBox="1"/>
      </xdr:nvSpPr>
      <xdr:spPr>
        <a:xfrm>
          <a:off x="3390953" y="5389170"/>
          <a:ext cx="2251476" cy="249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Purchase Rate Bay</a:t>
          </a:r>
          <a:r>
            <a:rPr lang="en-IN" sz="1200" b="1" baseline="0">
              <a:solidFill>
                <a:schemeClr val="bg1"/>
              </a:solidFill>
            </a:rPr>
            <a:t> Income band</a:t>
          </a:r>
          <a:endParaRPr lang="en-IN" sz="1200" b="1">
            <a:solidFill>
              <a:schemeClr val="bg1"/>
            </a:solidFill>
          </a:endParaRPr>
        </a:p>
      </xdr:txBody>
    </xdr:sp>
    <xdr:clientData/>
  </xdr:twoCellAnchor>
  <xdr:twoCellAnchor>
    <xdr:from>
      <xdr:col>12</xdr:col>
      <xdr:colOff>68121</xdr:colOff>
      <xdr:row>29</xdr:row>
      <xdr:rowOff>63297</xdr:rowOff>
    </xdr:from>
    <xdr:to>
      <xdr:col>16</xdr:col>
      <xdr:colOff>279017</xdr:colOff>
      <xdr:row>31</xdr:row>
      <xdr:rowOff>78372</xdr:rowOff>
    </xdr:to>
    <xdr:grpSp>
      <xdr:nvGrpSpPr>
        <xdr:cNvPr id="89" name="Group 88">
          <a:extLst>
            <a:ext uri="{FF2B5EF4-FFF2-40B4-BE49-F238E27FC236}">
              <a16:creationId xmlns:a16="http://schemas.microsoft.com/office/drawing/2014/main" id="{06EA5854-61A7-2A0E-2F74-2D6BA2149436}"/>
            </a:ext>
          </a:extLst>
        </xdr:cNvPr>
        <xdr:cNvGrpSpPr/>
      </xdr:nvGrpSpPr>
      <xdr:grpSpPr>
        <a:xfrm>
          <a:off x="7383321" y="5219497"/>
          <a:ext cx="2649296"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90" name="Rectangle: Top Corners Rounded 89">
            <a:extLst>
              <a:ext uri="{FF2B5EF4-FFF2-40B4-BE49-F238E27FC236}">
                <a16:creationId xmlns:a16="http://schemas.microsoft.com/office/drawing/2014/main" id="{472E162D-CF6E-2851-9DF5-358469010602}"/>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1" name="Rectangle: Top Corners Rounded 90">
            <a:extLst>
              <a:ext uri="{FF2B5EF4-FFF2-40B4-BE49-F238E27FC236}">
                <a16:creationId xmlns:a16="http://schemas.microsoft.com/office/drawing/2014/main" id="{FE8FE668-6CDA-C817-A1B2-21E9AA0246D2}"/>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12</xdr:col>
      <xdr:colOff>450803</xdr:colOff>
      <xdr:row>29</xdr:row>
      <xdr:rowOff>127741</xdr:rowOff>
    </xdr:from>
    <xdr:to>
      <xdr:col>16</xdr:col>
      <xdr:colOff>58538</xdr:colOff>
      <xdr:row>31</xdr:row>
      <xdr:rowOff>13928</xdr:rowOff>
    </xdr:to>
    <xdr:sp macro="" textlink="">
      <xdr:nvSpPr>
        <xdr:cNvPr id="92" name="TextBox 91">
          <a:extLst>
            <a:ext uri="{FF2B5EF4-FFF2-40B4-BE49-F238E27FC236}">
              <a16:creationId xmlns:a16="http://schemas.microsoft.com/office/drawing/2014/main" id="{64351C05-BBD8-6E75-B086-1F3449AB76AD}"/>
            </a:ext>
          </a:extLst>
        </xdr:cNvPr>
        <xdr:cNvSpPr txBox="1"/>
      </xdr:nvSpPr>
      <xdr:spPr>
        <a:xfrm>
          <a:off x="7820594" y="5404875"/>
          <a:ext cx="2064332" cy="250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Purchase Rate By Age</a:t>
          </a:r>
          <a:r>
            <a:rPr lang="en-IN" sz="1200" b="1" baseline="0">
              <a:solidFill>
                <a:schemeClr val="bg1"/>
              </a:solidFill>
            </a:rPr>
            <a:t> Group </a:t>
          </a:r>
          <a:endParaRPr lang="en-IN" sz="1200" b="1">
            <a:solidFill>
              <a:schemeClr val="bg1"/>
            </a:solidFill>
          </a:endParaRPr>
        </a:p>
      </xdr:txBody>
    </xdr:sp>
    <xdr:clientData/>
  </xdr:twoCellAnchor>
  <xdr:twoCellAnchor>
    <xdr:from>
      <xdr:col>18</xdr:col>
      <xdr:colOff>352778</xdr:colOff>
      <xdr:row>28</xdr:row>
      <xdr:rowOff>112888</xdr:rowOff>
    </xdr:from>
    <xdr:to>
      <xdr:col>23</xdr:col>
      <xdr:colOff>522112</xdr:colOff>
      <xdr:row>46</xdr:row>
      <xdr:rowOff>50888</xdr:rowOff>
    </xdr:to>
    <xdr:sp macro="" textlink="">
      <xdr:nvSpPr>
        <xdr:cNvPr id="96" name="Rectangle: Rounded Corners 95">
          <a:extLst>
            <a:ext uri="{FF2B5EF4-FFF2-40B4-BE49-F238E27FC236}">
              <a16:creationId xmlns:a16="http://schemas.microsoft.com/office/drawing/2014/main" id="{8B70B7E8-17A1-2923-41A6-A8D33DF51B73}"/>
            </a:ext>
          </a:extLst>
        </xdr:cNvPr>
        <xdr:cNvSpPr/>
      </xdr:nvSpPr>
      <xdr:spPr>
        <a:xfrm>
          <a:off x="11274778" y="5249332"/>
          <a:ext cx="3203223" cy="3240000"/>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469900</xdr:colOff>
      <xdr:row>31</xdr:row>
      <xdr:rowOff>152400</xdr:rowOff>
    </xdr:from>
    <xdr:to>
      <xdr:col>18</xdr:col>
      <xdr:colOff>76200</xdr:colOff>
      <xdr:row>45</xdr:row>
      <xdr:rowOff>45493</xdr:rowOff>
    </xdr:to>
    <xdr:graphicFrame macro="">
      <xdr:nvGraphicFramePr>
        <xdr:cNvPr id="97" name="Chart 96">
          <a:extLst>
            <a:ext uri="{FF2B5EF4-FFF2-40B4-BE49-F238E27FC236}">
              <a16:creationId xmlns:a16="http://schemas.microsoft.com/office/drawing/2014/main" id="{D4F015AC-B654-444D-9D49-8D4DD6C25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515269</xdr:colOff>
      <xdr:row>31</xdr:row>
      <xdr:rowOff>136476</xdr:rowOff>
    </xdr:from>
    <xdr:to>
      <xdr:col>23</xdr:col>
      <xdr:colOff>363941</xdr:colOff>
      <xdr:row>44</xdr:row>
      <xdr:rowOff>90985</xdr:rowOff>
    </xdr:to>
    <xdr:graphicFrame macro="">
      <xdr:nvGraphicFramePr>
        <xdr:cNvPr id="98" name="Chart 97">
          <a:extLst>
            <a:ext uri="{FF2B5EF4-FFF2-40B4-BE49-F238E27FC236}">
              <a16:creationId xmlns:a16="http://schemas.microsoft.com/office/drawing/2014/main" id="{BEF2F1DF-516C-4065-9525-987AF3D1E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606253</xdr:colOff>
      <xdr:row>29</xdr:row>
      <xdr:rowOff>97417</xdr:rowOff>
    </xdr:from>
    <xdr:to>
      <xdr:col>23</xdr:col>
      <xdr:colOff>203000</xdr:colOff>
      <xdr:row>31</xdr:row>
      <xdr:rowOff>112492</xdr:rowOff>
    </xdr:to>
    <xdr:grpSp>
      <xdr:nvGrpSpPr>
        <xdr:cNvPr id="99" name="Group 98">
          <a:extLst>
            <a:ext uri="{FF2B5EF4-FFF2-40B4-BE49-F238E27FC236}">
              <a16:creationId xmlns:a16="http://schemas.microsoft.com/office/drawing/2014/main" id="{D5DC192D-5429-676E-3189-3849C05BB4EF}"/>
            </a:ext>
          </a:extLst>
        </xdr:cNvPr>
        <xdr:cNvGrpSpPr/>
      </xdr:nvGrpSpPr>
      <xdr:grpSpPr>
        <a:xfrm>
          <a:off x="11579053" y="5253617"/>
          <a:ext cx="2644747"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100" name="Rectangle: Top Corners Rounded 99">
            <a:extLst>
              <a:ext uri="{FF2B5EF4-FFF2-40B4-BE49-F238E27FC236}">
                <a16:creationId xmlns:a16="http://schemas.microsoft.com/office/drawing/2014/main" id="{90582F67-1A47-C162-F6D2-B2B8F225F69D}"/>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1" name="Rectangle: Top Corners Rounded 100">
            <a:extLst>
              <a:ext uri="{FF2B5EF4-FFF2-40B4-BE49-F238E27FC236}">
                <a16:creationId xmlns:a16="http://schemas.microsoft.com/office/drawing/2014/main" id="{582764BC-0AEC-1A7B-71AD-FF45B18477B7}"/>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19</xdr:col>
      <xdr:colOff>299179</xdr:colOff>
      <xdr:row>29</xdr:row>
      <xdr:rowOff>150488</xdr:rowOff>
    </xdr:from>
    <xdr:to>
      <xdr:col>22</xdr:col>
      <xdr:colOff>521063</xdr:colOff>
      <xdr:row>31</xdr:row>
      <xdr:rowOff>36675</xdr:rowOff>
    </xdr:to>
    <xdr:sp macro="" textlink="">
      <xdr:nvSpPr>
        <xdr:cNvPr id="102" name="TextBox 101">
          <a:extLst>
            <a:ext uri="{FF2B5EF4-FFF2-40B4-BE49-F238E27FC236}">
              <a16:creationId xmlns:a16="http://schemas.microsoft.com/office/drawing/2014/main" id="{CA643EE8-B991-7394-4505-7983D40C4B4F}"/>
            </a:ext>
          </a:extLst>
        </xdr:cNvPr>
        <xdr:cNvSpPr txBox="1"/>
      </xdr:nvSpPr>
      <xdr:spPr>
        <a:xfrm>
          <a:off x="11968015" y="5427622"/>
          <a:ext cx="2064332" cy="250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Purchase Rate By Region</a:t>
          </a:r>
        </a:p>
      </xdr:txBody>
    </xdr:sp>
    <xdr:clientData/>
  </xdr:twoCellAnchor>
  <xdr:twoCellAnchor>
    <xdr:from>
      <xdr:col>0</xdr:col>
      <xdr:colOff>241300</xdr:colOff>
      <xdr:row>10</xdr:row>
      <xdr:rowOff>38100</xdr:rowOff>
    </xdr:from>
    <xdr:to>
      <xdr:col>4</xdr:col>
      <xdr:colOff>0</xdr:colOff>
      <xdr:row>14</xdr:row>
      <xdr:rowOff>50800</xdr:rowOff>
    </xdr:to>
    <xdr:sp macro="" textlink="">
      <xdr:nvSpPr>
        <xdr:cNvPr id="103" name="Rectangle 102">
          <a:hlinkClick xmlns:r="http://schemas.openxmlformats.org/officeDocument/2006/relationships" r:id="rId18" tooltip="Dashboard"/>
          <a:extLst>
            <a:ext uri="{FF2B5EF4-FFF2-40B4-BE49-F238E27FC236}">
              <a16:creationId xmlns:a16="http://schemas.microsoft.com/office/drawing/2014/main" id="{20BDF08D-3611-16FD-82D6-FF80CEB3C7B6}"/>
            </a:ext>
          </a:extLst>
        </xdr:cNvPr>
        <xdr:cNvSpPr/>
      </xdr:nvSpPr>
      <xdr:spPr>
        <a:xfrm>
          <a:off x="241300" y="1816100"/>
          <a:ext cx="2197100" cy="723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Dashboard</a:t>
          </a:r>
        </a:p>
      </xdr:txBody>
    </xdr:sp>
    <xdr:clientData/>
  </xdr:twoCellAnchor>
  <xdr:twoCellAnchor>
    <xdr:from>
      <xdr:col>0</xdr:col>
      <xdr:colOff>241300</xdr:colOff>
      <xdr:row>34</xdr:row>
      <xdr:rowOff>114300</xdr:rowOff>
    </xdr:from>
    <xdr:to>
      <xdr:col>4</xdr:col>
      <xdr:colOff>0</xdr:colOff>
      <xdr:row>38</xdr:row>
      <xdr:rowOff>127000</xdr:rowOff>
    </xdr:to>
    <xdr:sp macro="" textlink="">
      <xdr:nvSpPr>
        <xdr:cNvPr id="104" name="Rectangle 103">
          <a:hlinkClick xmlns:r="http://schemas.openxmlformats.org/officeDocument/2006/relationships" r:id="rId19" tooltip="Regional Insights"/>
          <a:extLst>
            <a:ext uri="{FF2B5EF4-FFF2-40B4-BE49-F238E27FC236}">
              <a16:creationId xmlns:a16="http://schemas.microsoft.com/office/drawing/2014/main" id="{523634D4-29B0-AEFA-1232-AA47748429F3}"/>
            </a:ext>
          </a:extLst>
        </xdr:cNvPr>
        <xdr:cNvSpPr/>
      </xdr:nvSpPr>
      <xdr:spPr>
        <a:xfrm>
          <a:off x="241300" y="6159500"/>
          <a:ext cx="2197100" cy="723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Region</a:t>
          </a:r>
          <a:r>
            <a:rPr lang="en-IN" sz="2000" b="1" baseline="0">
              <a:solidFill>
                <a:schemeClr val="tx1"/>
              </a:solidFill>
            </a:rPr>
            <a:t>al Insights</a:t>
          </a:r>
          <a:endParaRPr lang="en-IN" sz="2000" b="1">
            <a:solidFill>
              <a:schemeClr val="tx1"/>
            </a:solidFill>
          </a:endParaRPr>
        </a:p>
      </xdr:txBody>
    </xdr:sp>
    <xdr:clientData/>
  </xdr:twoCellAnchor>
  <xdr:twoCellAnchor>
    <xdr:from>
      <xdr:col>0</xdr:col>
      <xdr:colOff>241300</xdr:colOff>
      <xdr:row>28</xdr:row>
      <xdr:rowOff>92075</xdr:rowOff>
    </xdr:from>
    <xdr:to>
      <xdr:col>4</xdr:col>
      <xdr:colOff>0</xdr:colOff>
      <xdr:row>32</xdr:row>
      <xdr:rowOff>104775</xdr:rowOff>
    </xdr:to>
    <xdr:sp macro="" textlink="">
      <xdr:nvSpPr>
        <xdr:cNvPr id="105" name="Rectangle 104">
          <a:hlinkClick xmlns:r="http://schemas.openxmlformats.org/officeDocument/2006/relationships" r:id="rId20" tooltip="Commute &amp; Mobility"/>
          <a:extLst>
            <a:ext uri="{FF2B5EF4-FFF2-40B4-BE49-F238E27FC236}">
              <a16:creationId xmlns:a16="http://schemas.microsoft.com/office/drawing/2014/main" id="{DBF57880-6A49-423D-5C6F-13EF8A03C69A}"/>
            </a:ext>
          </a:extLst>
        </xdr:cNvPr>
        <xdr:cNvSpPr/>
      </xdr:nvSpPr>
      <xdr:spPr>
        <a:xfrm>
          <a:off x="241300" y="5070475"/>
          <a:ext cx="2197100" cy="723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Commute</a:t>
          </a:r>
          <a:r>
            <a:rPr lang="en-IN" sz="2000" b="1" baseline="0">
              <a:solidFill>
                <a:schemeClr val="tx1"/>
              </a:solidFill>
            </a:rPr>
            <a:t> &amp; Mobility</a:t>
          </a:r>
          <a:endParaRPr lang="en-IN" sz="2000" b="1">
            <a:solidFill>
              <a:schemeClr val="tx1"/>
            </a:solidFill>
          </a:endParaRPr>
        </a:p>
      </xdr:txBody>
    </xdr:sp>
    <xdr:clientData/>
  </xdr:twoCellAnchor>
  <xdr:twoCellAnchor>
    <xdr:from>
      <xdr:col>0</xdr:col>
      <xdr:colOff>241300</xdr:colOff>
      <xdr:row>21</xdr:row>
      <xdr:rowOff>107950</xdr:rowOff>
    </xdr:from>
    <xdr:to>
      <xdr:col>4</xdr:col>
      <xdr:colOff>0</xdr:colOff>
      <xdr:row>25</xdr:row>
      <xdr:rowOff>120650</xdr:rowOff>
    </xdr:to>
    <xdr:sp macro="" textlink="">
      <xdr:nvSpPr>
        <xdr:cNvPr id="106" name="Rectangle 105">
          <a:hlinkClick xmlns:r="http://schemas.openxmlformats.org/officeDocument/2006/relationships" r:id="rId21"/>
          <a:extLst>
            <a:ext uri="{FF2B5EF4-FFF2-40B4-BE49-F238E27FC236}">
              <a16:creationId xmlns:a16="http://schemas.microsoft.com/office/drawing/2014/main" id="{3117D8FF-471E-DADB-5C5C-CF89BCDD8E02}"/>
            </a:ext>
          </a:extLst>
        </xdr:cNvPr>
        <xdr:cNvSpPr/>
      </xdr:nvSpPr>
      <xdr:spPr>
        <a:xfrm>
          <a:off x="241300" y="3841750"/>
          <a:ext cx="2197100" cy="723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Financial</a:t>
          </a:r>
          <a:r>
            <a:rPr lang="en-IN" sz="2000" b="1" baseline="0">
              <a:solidFill>
                <a:schemeClr val="tx1"/>
              </a:solidFill>
            </a:rPr>
            <a:t> &amp; lifestyle</a:t>
          </a:r>
        </a:p>
      </xdr:txBody>
    </xdr:sp>
    <xdr:clientData/>
  </xdr:twoCellAnchor>
  <xdr:twoCellAnchor>
    <xdr:from>
      <xdr:col>0</xdr:col>
      <xdr:colOff>241300</xdr:colOff>
      <xdr:row>15</xdr:row>
      <xdr:rowOff>73025</xdr:rowOff>
    </xdr:from>
    <xdr:to>
      <xdr:col>4</xdr:col>
      <xdr:colOff>0</xdr:colOff>
      <xdr:row>19</xdr:row>
      <xdr:rowOff>85725</xdr:rowOff>
    </xdr:to>
    <xdr:sp macro="" textlink="">
      <xdr:nvSpPr>
        <xdr:cNvPr id="107" name="Rectangle 106">
          <a:hlinkClick xmlns:r="http://schemas.openxmlformats.org/officeDocument/2006/relationships" r:id="rId22"/>
          <a:extLst>
            <a:ext uri="{FF2B5EF4-FFF2-40B4-BE49-F238E27FC236}">
              <a16:creationId xmlns:a16="http://schemas.microsoft.com/office/drawing/2014/main" id="{4DB93142-C1C1-981D-90A0-6707B4E0BF2E}"/>
            </a:ext>
          </a:extLst>
        </xdr:cNvPr>
        <xdr:cNvSpPr/>
      </xdr:nvSpPr>
      <xdr:spPr>
        <a:xfrm>
          <a:off x="241300" y="2740025"/>
          <a:ext cx="2197100" cy="723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Demographics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4</xdr:colOff>
      <xdr:row>1</xdr:row>
      <xdr:rowOff>176474</xdr:rowOff>
    </xdr:from>
    <xdr:to>
      <xdr:col>24</xdr:col>
      <xdr:colOff>310444</xdr:colOff>
      <xdr:row>48</xdr:row>
      <xdr:rowOff>6967</xdr:rowOff>
    </xdr:to>
    <xdr:sp macro="" textlink="">
      <xdr:nvSpPr>
        <xdr:cNvPr id="2" name="Rectangle: Top Corners Rounded 1">
          <a:extLst>
            <a:ext uri="{FF2B5EF4-FFF2-40B4-BE49-F238E27FC236}">
              <a16:creationId xmlns:a16="http://schemas.microsoft.com/office/drawing/2014/main" id="{AB2669C7-44F7-4BE5-B81C-A45A305D93C7}"/>
            </a:ext>
          </a:extLst>
        </xdr:cNvPr>
        <xdr:cNvSpPr/>
      </xdr:nvSpPr>
      <xdr:spPr>
        <a:xfrm rot="5400000">
          <a:off x="4596077" y="-1803399"/>
          <a:ext cx="8187093" cy="12502440"/>
        </a:xfrm>
        <a:prstGeom prst="round2SameRect">
          <a:avLst>
            <a:gd name="adj1" fmla="val 7319"/>
            <a:gd name="adj2" fmla="val 0"/>
          </a:avLst>
        </a:prstGeom>
        <a:solidFill>
          <a:srgbClr val="F2F0F5"/>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IN" sz="1100"/>
            <a:t> </a:t>
          </a:r>
        </a:p>
      </xdr:txBody>
    </xdr:sp>
    <xdr:clientData/>
  </xdr:twoCellAnchor>
  <xdr:twoCellAnchor>
    <xdr:from>
      <xdr:col>0</xdr:col>
      <xdr:colOff>0</xdr:colOff>
      <xdr:row>0</xdr:row>
      <xdr:rowOff>0</xdr:rowOff>
    </xdr:from>
    <xdr:to>
      <xdr:col>4</xdr:col>
      <xdr:colOff>0</xdr:colOff>
      <xdr:row>50</xdr:row>
      <xdr:rowOff>5643</xdr:rowOff>
    </xdr:to>
    <xdr:sp macro="" textlink="">
      <xdr:nvSpPr>
        <xdr:cNvPr id="3" name="Rectangle 2">
          <a:extLst>
            <a:ext uri="{FF2B5EF4-FFF2-40B4-BE49-F238E27FC236}">
              <a16:creationId xmlns:a16="http://schemas.microsoft.com/office/drawing/2014/main" id="{5367C07E-EFF3-4467-A50A-18F7F1F4FDCE}"/>
            </a:ext>
          </a:extLst>
        </xdr:cNvPr>
        <xdr:cNvSpPr>
          <a:spLocks noChangeAspect="1"/>
        </xdr:cNvSpPr>
      </xdr:nvSpPr>
      <xdr:spPr>
        <a:xfrm>
          <a:off x="0" y="0"/>
          <a:ext cx="2438400" cy="8895643"/>
        </a:xfrm>
        <a:prstGeom prst="rect">
          <a:avLst/>
        </a:prstGeom>
        <a:solidFill>
          <a:srgbClr val="49017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editAs="absolute">
    <xdr:from>
      <xdr:col>0</xdr:col>
      <xdr:colOff>109740</xdr:colOff>
      <xdr:row>1</xdr:row>
      <xdr:rowOff>176821</xdr:rowOff>
    </xdr:from>
    <xdr:to>
      <xdr:col>4</xdr:col>
      <xdr:colOff>2600</xdr:colOff>
      <xdr:row>48</xdr:row>
      <xdr:rowOff>6621</xdr:rowOff>
    </xdr:to>
    <xdr:sp macro="" textlink="">
      <xdr:nvSpPr>
        <xdr:cNvPr id="4" name="Rectangle: Top Corners Rounded 3">
          <a:extLst>
            <a:ext uri="{FF2B5EF4-FFF2-40B4-BE49-F238E27FC236}">
              <a16:creationId xmlns:a16="http://schemas.microsoft.com/office/drawing/2014/main" id="{2FC6807C-882E-432D-8BF4-ADC902700B3F}"/>
            </a:ext>
          </a:extLst>
        </xdr:cNvPr>
        <xdr:cNvSpPr>
          <a:spLocks noChangeAspect="1"/>
        </xdr:cNvSpPr>
      </xdr:nvSpPr>
      <xdr:spPr>
        <a:xfrm rot="16200000">
          <a:off x="-2817830" y="3282191"/>
          <a:ext cx="8186400" cy="23312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endParaRPr lang="en-IN" sz="1100"/>
        </a:p>
      </xdr:txBody>
    </xdr:sp>
    <xdr:clientData/>
  </xdr:twoCellAnchor>
  <xdr:twoCellAnchor>
    <xdr:from>
      <xdr:col>0</xdr:col>
      <xdr:colOff>144281</xdr:colOff>
      <xdr:row>11</xdr:row>
      <xdr:rowOff>50800</xdr:rowOff>
    </xdr:from>
    <xdr:to>
      <xdr:col>4</xdr:col>
      <xdr:colOff>3</xdr:colOff>
      <xdr:row>23</xdr:row>
      <xdr:rowOff>116049</xdr:rowOff>
    </xdr:to>
    <xdr:grpSp>
      <xdr:nvGrpSpPr>
        <xdr:cNvPr id="5" name="Group 4">
          <a:extLst>
            <a:ext uri="{FF2B5EF4-FFF2-40B4-BE49-F238E27FC236}">
              <a16:creationId xmlns:a16="http://schemas.microsoft.com/office/drawing/2014/main" id="{7EB8A14B-8738-41A6-9CE6-193312542741}"/>
            </a:ext>
          </a:extLst>
        </xdr:cNvPr>
        <xdr:cNvGrpSpPr/>
      </xdr:nvGrpSpPr>
      <xdr:grpSpPr>
        <a:xfrm>
          <a:off x="144281" y="2006600"/>
          <a:ext cx="2294122" cy="2198849"/>
          <a:chOff x="309880" y="897256"/>
          <a:chExt cx="871015" cy="537209"/>
        </a:xfrm>
      </xdr:grpSpPr>
      <xdr:sp macro="" textlink="">
        <xdr:nvSpPr>
          <xdr:cNvPr id="6" name="Rectangle: Top Corners Rounded 5">
            <a:extLst>
              <a:ext uri="{FF2B5EF4-FFF2-40B4-BE49-F238E27FC236}">
                <a16:creationId xmlns:a16="http://schemas.microsoft.com/office/drawing/2014/main" id="{25E3A37B-6833-1C58-1E10-0835D2F1585E}"/>
              </a:ext>
            </a:extLst>
          </xdr:cNvPr>
          <xdr:cNvSpPr>
            <a:spLocks noChangeAspect="1"/>
          </xdr:cNvSpPr>
        </xdr:nvSpPr>
        <xdr:spPr>
          <a:xfrm rot="16200000">
            <a:off x="473470" y="878832"/>
            <a:ext cx="248469" cy="575649"/>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7" name="Freeform: Shape 6">
            <a:extLst>
              <a:ext uri="{FF2B5EF4-FFF2-40B4-BE49-F238E27FC236}">
                <a16:creationId xmlns:a16="http://schemas.microsoft.com/office/drawing/2014/main" id="{98714048-F6AC-1A91-4566-1FAFFEF12BC2}"/>
              </a:ext>
            </a:extLst>
          </xdr:cNvPr>
          <xdr:cNvSpPr>
            <a:spLocks noChangeAspect="1"/>
          </xdr:cNvSpPr>
        </xdr:nvSpPr>
        <xdr:spPr>
          <a:xfrm>
            <a:off x="877291" y="897256"/>
            <a:ext cx="303604" cy="537209"/>
          </a:xfrm>
          <a:custGeom>
            <a:avLst/>
            <a:gdLst>
              <a:gd name="connsiteX0" fmla="*/ 113786 w 113786"/>
              <a:gd name="connsiteY0" fmla="*/ 0 h 422900"/>
              <a:gd name="connsiteX1" fmla="*/ 113786 w 113786"/>
              <a:gd name="connsiteY1" fmla="*/ 422900 h 422900"/>
              <a:gd name="connsiteX2" fmla="*/ 104845 w 113786"/>
              <a:gd name="connsiteY2" fmla="*/ 378614 h 422900"/>
              <a:gd name="connsiteX3" fmla="*/ 0 w 113786"/>
              <a:gd name="connsiteY3" fmla="*/ 309118 h 422900"/>
              <a:gd name="connsiteX4" fmla="*/ 0 w 113786"/>
              <a:gd name="connsiteY4" fmla="*/ 113782 h 422900"/>
              <a:gd name="connsiteX5" fmla="*/ 104845 w 113786"/>
              <a:gd name="connsiteY5" fmla="*/ 44286 h 422900"/>
              <a:gd name="connsiteX6" fmla="*/ 113786 w 113786"/>
              <a:gd name="connsiteY6" fmla="*/ 0 h 422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3786" h="422900">
                <a:moveTo>
                  <a:pt x="113786" y="0"/>
                </a:moveTo>
                <a:lnTo>
                  <a:pt x="113786" y="422900"/>
                </a:lnTo>
                <a:lnTo>
                  <a:pt x="104845" y="378614"/>
                </a:lnTo>
                <a:cubicBezTo>
                  <a:pt x="87571" y="337774"/>
                  <a:pt x="47132" y="309118"/>
                  <a:pt x="0" y="309118"/>
                </a:cubicBezTo>
                <a:lnTo>
                  <a:pt x="0" y="113782"/>
                </a:lnTo>
                <a:cubicBezTo>
                  <a:pt x="47132" y="113782"/>
                  <a:pt x="87571" y="85126"/>
                  <a:pt x="104845" y="44286"/>
                </a:cubicBezTo>
                <a:lnTo>
                  <a:pt x="113786" y="0"/>
                </a:ln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chorCtr="0">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editAs="absolute">
    <xdr:from>
      <xdr:col>0</xdr:col>
      <xdr:colOff>508000</xdr:colOff>
      <xdr:row>2</xdr:row>
      <xdr:rowOff>34162</xdr:rowOff>
    </xdr:from>
    <xdr:to>
      <xdr:col>3</xdr:col>
      <xdr:colOff>176162</xdr:colOff>
      <xdr:row>10</xdr:row>
      <xdr:rowOff>90373</xdr:rowOff>
    </xdr:to>
    <xdr:pic>
      <xdr:nvPicPr>
        <xdr:cNvPr id="8" name="Picture 7">
          <a:extLst>
            <a:ext uri="{FF2B5EF4-FFF2-40B4-BE49-F238E27FC236}">
              <a16:creationId xmlns:a16="http://schemas.microsoft.com/office/drawing/2014/main" id="{341ECB5C-DE62-4888-A72C-265CDA40F4FB}"/>
            </a:ext>
          </a:extLst>
        </xdr:cNvPr>
        <xdr:cNvPicPr>
          <a:picLocks noChangeAspect="1"/>
        </xdr:cNvPicPr>
      </xdr:nvPicPr>
      <xdr:blipFill>
        <a:blip xmlns:r="http://schemas.openxmlformats.org/officeDocument/2006/relationships" r:embed="rId1"/>
        <a:stretch>
          <a:fillRect/>
        </a:stretch>
      </xdr:blipFill>
      <xdr:spPr>
        <a:xfrm>
          <a:off x="508000" y="399922"/>
          <a:ext cx="1496962" cy="1519251"/>
        </a:xfrm>
        <a:prstGeom prst="rect">
          <a:avLst/>
        </a:prstGeom>
        <a:effectLst>
          <a:glow rad="203200">
            <a:srgbClr val="E3DEEF">
              <a:alpha val="40000"/>
            </a:srgbClr>
          </a:glow>
        </a:effectLst>
      </xdr:spPr>
    </xdr:pic>
    <xdr:clientData/>
  </xdr:twoCellAnchor>
  <xdr:twoCellAnchor>
    <xdr:from>
      <xdr:col>4</xdr:col>
      <xdr:colOff>203038</xdr:colOff>
      <xdr:row>6</xdr:row>
      <xdr:rowOff>147559</xdr:rowOff>
    </xdr:from>
    <xdr:to>
      <xdr:col>7</xdr:col>
      <xdr:colOff>404948</xdr:colOff>
      <xdr:row>46</xdr:row>
      <xdr:rowOff>84059</xdr:rowOff>
    </xdr:to>
    <xdr:sp macro="" textlink="">
      <xdr:nvSpPr>
        <xdr:cNvPr id="9" name="Rectangle: Rounded Corners 8">
          <a:extLst>
            <a:ext uri="{FF2B5EF4-FFF2-40B4-BE49-F238E27FC236}">
              <a16:creationId xmlns:a16="http://schemas.microsoft.com/office/drawing/2014/main" id="{821EF399-8EB3-4451-BA11-C77E9C11A6A0}"/>
            </a:ext>
          </a:extLst>
        </xdr:cNvPr>
        <xdr:cNvSpPr/>
      </xdr:nvSpPr>
      <xdr:spPr>
        <a:xfrm>
          <a:off x="2641438" y="1214359"/>
          <a:ext cx="2030710" cy="7048500"/>
        </a:xfrm>
        <a:prstGeom prst="roundRect">
          <a:avLst>
            <a:gd name="adj" fmla="val 7474"/>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523970</xdr:colOff>
      <xdr:row>28</xdr:row>
      <xdr:rowOff>31824</xdr:rowOff>
    </xdr:from>
    <xdr:to>
      <xdr:col>14</xdr:col>
      <xdr:colOff>506816</xdr:colOff>
      <xdr:row>46</xdr:row>
      <xdr:rowOff>139700</xdr:rowOff>
    </xdr:to>
    <xdr:sp macro="" textlink="">
      <xdr:nvSpPr>
        <xdr:cNvPr id="10" name="Rectangle: Rounded Corners 9">
          <a:extLst>
            <a:ext uri="{FF2B5EF4-FFF2-40B4-BE49-F238E27FC236}">
              <a16:creationId xmlns:a16="http://schemas.microsoft.com/office/drawing/2014/main" id="{EC418D4D-57C1-47AB-9714-F2FB1F71D02A}"/>
            </a:ext>
          </a:extLst>
        </xdr:cNvPr>
        <xdr:cNvSpPr/>
      </xdr:nvSpPr>
      <xdr:spPr>
        <a:xfrm>
          <a:off x="4791170" y="5010224"/>
          <a:ext cx="4250046" cy="3308276"/>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p>
      </xdr:txBody>
    </xdr:sp>
    <xdr:clientData/>
  </xdr:twoCellAnchor>
  <xdr:twoCellAnchor>
    <xdr:from>
      <xdr:col>4</xdr:col>
      <xdr:colOff>203038</xdr:colOff>
      <xdr:row>3</xdr:row>
      <xdr:rowOff>159104</xdr:rowOff>
    </xdr:from>
    <xdr:to>
      <xdr:col>11</xdr:col>
      <xdr:colOff>410270</xdr:colOff>
      <xdr:row>6</xdr:row>
      <xdr:rowOff>22075</xdr:rowOff>
    </xdr:to>
    <xdr:sp macro="" textlink="">
      <xdr:nvSpPr>
        <xdr:cNvPr id="11" name="Rectangle: Rounded Corners 10">
          <a:extLst>
            <a:ext uri="{FF2B5EF4-FFF2-40B4-BE49-F238E27FC236}">
              <a16:creationId xmlns:a16="http://schemas.microsoft.com/office/drawing/2014/main" id="{A002E08A-490E-4FE1-A7FB-CE211EE1ED91}"/>
            </a:ext>
          </a:extLst>
        </xdr:cNvPr>
        <xdr:cNvSpPr/>
      </xdr:nvSpPr>
      <xdr:spPr>
        <a:xfrm>
          <a:off x="2641438" y="707744"/>
          <a:ext cx="4474432" cy="411611"/>
        </a:xfrm>
        <a:prstGeom prst="roundRect">
          <a:avLst/>
        </a:prstGeom>
        <a:solidFill>
          <a:srgbClr val="A31192">
            <a:alpha val="6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220961</xdr:colOff>
      <xdr:row>4</xdr:row>
      <xdr:rowOff>26206</xdr:rowOff>
    </xdr:from>
    <xdr:to>
      <xdr:col>8</xdr:col>
      <xdr:colOff>399357</xdr:colOff>
      <xdr:row>5</xdr:row>
      <xdr:rowOff>154973</xdr:rowOff>
    </xdr:to>
    <xdr:sp macro="" textlink="">
      <xdr:nvSpPr>
        <xdr:cNvPr id="12" name="TextBox 11">
          <a:extLst>
            <a:ext uri="{FF2B5EF4-FFF2-40B4-BE49-F238E27FC236}">
              <a16:creationId xmlns:a16="http://schemas.microsoft.com/office/drawing/2014/main" id="{6C28DBAA-1EF5-4197-86B2-4BB7602F12D3}"/>
            </a:ext>
          </a:extLst>
        </xdr:cNvPr>
        <xdr:cNvSpPr txBox="1"/>
      </xdr:nvSpPr>
      <xdr:spPr>
        <a:xfrm>
          <a:off x="3268961" y="757726"/>
          <a:ext cx="2007196" cy="311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Demographics</a:t>
          </a:r>
        </a:p>
      </xdr:txBody>
    </xdr:sp>
    <xdr:clientData/>
  </xdr:twoCellAnchor>
  <xdr:twoCellAnchor editAs="oneCell">
    <xdr:from>
      <xdr:col>4</xdr:col>
      <xdr:colOff>597242</xdr:colOff>
      <xdr:row>3</xdr:row>
      <xdr:rowOff>155778</xdr:rowOff>
    </xdr:from>
    <xdr:to>
      <xdr:col>5</xdr:col>
      <xdr:colOff>440067</xdr:colOff>
      <xdr:row>6</xdr:row>
      <xdr:rowOff>25400</xdr:rowOff>
    </xdr:to>
    <xdr:pic>
      <xdr:nvPicPr>
        <xdr:cNvPr id="13" name="Graphic 12" descr="Gauge with solid fill">
          <a:extLst>
            <a:ext uri="{FF2B5EF4-FFF2-40B4-BE49-F238E27FC236}">
              <a16:creationId xmlns:a16="http://schemas.microsoft.com/office/drawing/2014/main" id="{462E41E3-F521-49B4-AE58-6E554628213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35642" y="704418"/>
          <a:ext cx="452425" cy="418262"/>
        </a:xfrm>
        <a:prstGeom prst="rect">
          <a:avLst/>
        </a:prstGeom>
      </xdr:spPr>
    </xdr:pic>
    <xdr:clientData/>
  </xdr:twoCellAnchor>
  <xdr:twoCellAnchor>
    <xdr:from>
      <xdr:col>7</xdr:col>
      <xdr:colOff>495762</xdr:colOff>
      <xdr:row>6</xdr:row>
      <xdr:rowOff>148319</xdr:rowOff>
    </xdr:from>
    <xdr:to>
      <xdr:col>11</xdr:col>
      <xdr:colOff>182622</xdr:colOff>
      <xdr:row>11</xdr:row>
      <xdr:rowOff>76545</xdr:rowOff>
    </xdr:to>
    <xdr:grpSp>
      <xdr:nvGrpSpPr>
        <xdr:cNvPr id="14" name="Group 13">
          <a:extLst>
            <a:ext uri="{FF2B5EF4-FFF2-40B4-BE49-F238E27FC236}">
              <a16:creationId xmlns:a16="http://schemas.microsoft.com/office/drawing/2014/main" id="{3FE054B9-9688-4859-8269-8759BECA6790}"/>
            </a:ext>
          </a:extLst>
        </xdr:cNvPr>
        <xdr:cNvGrpSpPr/>
      </xdr:nvGrpSpPr>
      <xdr:grpSpPr>
        <a:xfrm>
          <a:off x="4762962" y="1215119"/>
          <a:ext cx="2125260" cy="817226"/>
          <a:chOff x="5335854" y="1229472"/>
          <a:chExt cx="2128099" cy="866073"/>
        </a:xfrm>
      </xdr:grpSpPr>
      <xdr:grpSp>
        <xdr:nvGrpSpPr>
          <xdr:cNvPr id="15" name="Group 14">
            <a:extLst>
              <a:ext uri="{FF2B5EF4-FFF2-40B4-BE49-F238E27FC236}">
                <a16:creationId xmlns:a16="http://schemas.microsoft.com/office/drawing/2014/main" id="{54609796-63B1-25A1-C0E1-FA05B2B9C0F8}"/>
              </a:ext>
            </a:extLst>
          </xdr:cNvPr>
          <xdr:cNvGrpSpPr/>
        </xdr:nvGrpSpPr>
        <xdr:grpSpPr>
          <a:xfrm>
            <a:off x="5335854" y="1229472"/>
            <a:ext cx="2128099" cy="866073"/>
            <a:chOff x="3738625" y="876301"/>
            <a:chExt cx="1533166" cy="838207"/>
          </a:xfrm>
          <a:effectLst>
            <a:outerShdw blurRad="50800" dist="50800" dir="5400000" algn="ctr" rotWithShape="0">
              <a:schemeClr val="tx1">
                <a:lumMod val="50000"/>
                <a:lumOff val="50000"/>
              </a:schemeClr>
            </a:outerShdw>
          </a:effectLst>
        </xdr:grpSpPr>
        <xdr:sp macro="" textlink="">
          <xdr:nvSpPr>
            <xdr:cNvPr id="19" name="Rectangle: Top Corners Rounded 18">
              <a:extLst>
                <a:ext uri="{FF2B5EF4-FFF2-40B4-BE49-F238E27FC236}">
                  <a16:creationId xmlns:a16="http://schemas.microsoft.com/office/drawing/2014/main" id="{6325A46B-15F5-4AA7-BB49-E5597A790230}"/>
                </a:ext>
              </a:extLst>
            </xdr:cNvPr>
            <xdr:cNvSpPr/>
          </xdr:nvSpPr>
          <xdr:spPr>
            <a:xfrm rot="5400000">
              <a:off x="4090691" y="533401"/>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Top Corners Rounded 19">
              <a:extLst>
                <a:ext uri="{FF2B5EF4-FFF2-40B4-BE49-F238E27FC236}">
                  <a16:creationId xmlns:a16="http://schemas.microsoft.com/office/drawing/2014/main" id="{8D755D7F-67B8-0E99-F4BF-193877D8EE7C}"/>
                </a:ext>
              </a:extLst>
            </xdr:cNvPr>
            <xdr:cNvSpPr/>
          </xdr:nvSpPr>
          <xdr:spPr>
            <a:xfrm rot="16200000">
              <a:off x="3388105" y="1226828"/>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6" name="Rectangle: Rounded Corners 15">
            <a:extLst>
              <a:ext uri="{FF2B5EF4-FFF2-40B4-BE49-F238E27FC236}">
                <a16:creationId xmlns:a16="http://schemas.microsoft.com/office/drawing/2014/main" id="{12C2F2D0-66AE-0441-3353-76148A5E8ABB}"/>
              </a:ext>
            </a:extLst>
          </xdr:cNvPr>
          <xdr:cNvSpPr/>
        </xdr:nvSpPr>
        <xdr:spPr>
          <a:xfrm>
            <a:off x="6060661" y="1321552"/>
            <a:ext cx="1390588" cy="26805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i="0" u="none" strike="noStrike">
                <a:solidFill>
                  <a:schemeClr val="tx1"/>
                </a:solidFill>
                <a:effectLst/>
                <a:latin typeface="+mn-lt"/>
                <a:ea typeface="+mn-ea"/>
                <a:cs typeface="+mn-cs"/>
              </a:rPr>
              <a:t>Total </a:t>
            </a:r>
            <a:r>
              <a:rPr lang="en-IN" sz="1200" b="1" i="0" u="none" strike="noStrike">
                <a:solidFill>
                  <a:schemeClr val="tx1"/>
                </a:solidFill>
                <a:effectLst/>
                <a:latin typeface="+mn-lt"/>
                <a:ea typeface="+mn-ea"/>
                <a:cs typeface="+mn-cs"/>
              </a:rPr>
              <a:t>Customers</a:t>
            </a:r>
            <a:r>
              <a:rPr lang="en-IN" b="1">
                <a:solidFill>
                  <a:schemeClr val="tx1"/>
                </a:solidFill>
              </a:rPr>
              <a:t> </a:t>
            </a:r>
            <a:endParaRPr lang="en-IN" sz="1100" b="1">
              <a:solidFill>
                <a:schemeClr val="tx1"/>
              </a:solidFill>
            </a:endParaRPr>
          </a:p>
        </xdr:txBody>
      </xdr:sp>
      <xdr:pic>
        <xdr:nvPicPr>
          <xdr:cNvPr id="17" name="Graphic 16" descr="User with solid fill">
            <a:extLst>
              <a:ext uri="{FF2B5EF4-FFF2-40B4-BE49-F238E27FC236}">
                <a16:creationId xmlns:a16="http://schemas.microsoft.com/office/drawing/2014/main" id="{67F984F4-2278-E9E3-966F-6D0487316B9B}"/>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450376" y="1268440"/>
            <a:ext cx="759600" cy="778358"/>
          </a:xfrm>
          <a:prstGeom prst="rect">
            <a:avLst/>
          </a:prstGeom>
        </xdr:spPr>
      </xdr:pic>
      <xdr:sp macro="" textlink="Pivot!N21">
        <xdr:nvSpPr>
          <xdr:cNvPr id="18" name="Rectangle: Rounded Corners 17">
            <a:extLst>
              <a:ext uri="{FF2B5EF4-FFF2-40B4-BE49-F238E27FC236}">
                <a16:creationId xmlns:a16="http://schemas.microsoft.com/office/drawing/2014/main" id="{961F6CAF-5C1F-6A60-4B81-0210FC2279B1}"/>
              </a:ext>
            </a:extLst>
          </xdr:cNvPr>
          <xdr:cNvSpPr/>
        </xdr:nvSpPr>
        <xdr:spPr>
          <a:xfrm>
            <a:off x="6407835" y="1604514"/>
            <a:ext cx="696240" cy="224827"/>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E946DA2-58F8-429D-B10F-61198B50D773}" type="TxLink">
              <a:rPr lang="en-US" sz="1200" b="1" i="0" u="none" strike="noStrike">
                <a:solidFill>
                  <a:srgbClr val="000000"/>
                </a:solidFill>
                <a:latin typeface="Calibri"/>
                <a:ea typeface="Calibri"/>
                <a:cs typeface="Calibri"/>
              </a:rPr>
              <a:pPr algn="ctr"/>
              <a:t>1000</a:t>
            </a:fld>
            <a:endParaRPr lang="en-IN" sz="1600" b="1"/>
          </a:p>
        </xdr:txBody>
      </xdr:sp>
    </xdr:grpSp>
    <xdr:clientData/>
  </xdr:twoCellAnchor>
  <xdr:twoCellAnchor>
    <xdr:from>
      <xdr:col>11</xdr:col>
      <xdr:colOff>553650</xdr:colOff>
      <xdr:row>6</xdr:row>
      <xdr:rowOff>148323</xdr:rowOff>
    </xdr:from>
    <xdr:to>
      <xdr:col>15</xdr:col>
      <xdr:colOff>236867</xdr:colOff>
      <xdr:row>11</xdr:row>
      <xdr:rowOff>76542</xdr:rowOff>
    </xdr:to>
    <xdr:grpSp>
      <xdr:nvGrpSpPr>
        <xdr:cNvPr id="21" name="Group 20">
          <a:extLst>
            <a:ext uri="{FF2B5EF4-FFF2-40B4-BE49-F238E27FC236}">
              <a16:creationId xmlns:a16="http://schemas.microsoft.com/office/drawing/2014/main" id="{B638BF4E-E35B-462D-AADF-F49856061989}"/>
            </a:ext>
          </a:extLst>
        </xdr:cNvPr>
        <xdr:cNvGrpSpPr/>
      </xdr:nvGrpSpPr>
      <xdr:grpSpPr>
        <a:xfrm>
          <a:off x="7259250" y="1215123"/>
          <a:ext cx="2121617" cy="817219"/>
          <a:chOff x="7490259" y="1210009"/>
          <a:chExt cx="2118699" cy="866066"/>
        </a:xfrm>
      </xdr:grpSpPr>
      <xdr:grpSp>
        <xdr:nvGrpSpPr>
          <xdr:cNvPr id="22" name="Group 21">
            <a:extLst>
              <a:ext uri="{FF2B5EF4-FFF2-40B4-BE49-F238E27FC236}">
                <a16:creationId xmlns:a16="http://schemas.microsoft.com/office/drawing/2014/main" id="{9AD1E5F6-C005-091A-B038-16F29EA0BCF6}"/>
              </a:ext>
            </a:extLst>
          </xdr:cNvPr>
          <xdr:cNvGrpSpPr/>
        </xdr:nvGrpSpPr>
        <xdr:grpSpPr>
          <a:xfrm>
            <a:off x="7490259" y="1210009"/>
            <a:ext cx="2118699" cy="866066"/>
            <a:chOff x="3485068" y="876300"/>
            <a:chExt cx="1524000" cy="838201"/>
          </a:xfrm>
          <a:effectLst>
            <a:outerShdw blurRad="50800" dist="50800" dir="5400000" algn="ctr" rotWithShape="0">
              <a:schemeClr val="tx1">
                <a:lumMod val="50000"/>
                <a:lumOff val="50000"/>
              </a:schemeClr>
            </a:outerShdw>
          </a:effectLst>
        </xdr:grpSpPr>
        <xdr:sp macro="" textlink="">
          <xdr:nvSpPr>
            <xdr:cNvPr id="26" name="Rectangle: Top Corners Rounded 25">
              <a:extLst>
                <a:ext uri="{FF2B5EF4-FFF2-40B4-BE49-F238E27FC236}">
                  <a16:creationId xmlns:a16="http://schemas.microsoft.com/office/drawing/2014/main" id="{5F462061-280C-8411-2B98-026799861B97}"/>
                </a:ext>
              </a:extLst>
            </xdr:cNvPr>
            <xdr:cNvSpPr/>
          </xdr:nvSpPr>
          <xdr:spPr>
            <a:xfrm rot="5400000">
              <a:off x="3827968" y="533401"/>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Rectangle: Top Corners Rounded 26">
              <a:extLst>
                <a:ext uri="{FF2B5EF4-FFF2-40B4-BE49-F238E27FC236}">
                  <a16:creationId xmlns:a16="http://schemas.microsoft.com/office/drawing/2014/main" id="{86EF296A-2116-7422-66A2-F32FD96DEC45}"/>
                </a:ext>
              </a:extLst>
            </xdr:cNvPr>
            <xdr:cNvSpPr/>
          </xdr:nvSpPr>
          <xdr:spPr>
            <a:xfrm rot="16200000">
              <a:off x="3134549"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3" name="Rectangle: Rounded Corners 22">
            <a:extLst>
              <a:ext uri="{FF2B5EF4-FFF2-40B4-BE49-F238E27FC236}">
                <a16:creationId xmlns:a16="http://schemas.microsoft.com/office/drawing/2014/main" id="{2CCAE782-88F5-1D28-D2DC-BC0D8AF8A23E}"/>
              </a:ext>
            </a:extLst>
          </xdr:cNvPr>
          <xdr:cNvSpPr/>
        </xdr:nvSpPr>
        <xdr:spPr>
          <a:xfrm>
            <a:off x="8228777" y="1286769"/>
            <a:ext cx="1380147" cy="28059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tx1"/>
                </a:solidFill>
              </a:rPr>
              <a:t>Total</a:t>
            </a:r>
            <a:r>
              <a:rPr lang="en-IN" sz="1200" b="1" baseline="0">
                <a:solidFill>
                  <a:schemeClr val="tx1"/>
                </a:solidFill>
              </a:rPr>
              <a:t> Buyers</a:t>
            </a:r>
          </a:p>
        </xdr:txBody>
      </xdr:sp>
      <xdr:pic>
        <xdr:nvPicPr>
          <xdr:cNvPr id="24" name="Graphic 23" descr="Handshake with solid fill">
            <a:extLst>
              <a:ext uri="{FF2B5EF4-FFF2-40B4-BE49-F238E27FC236}">
                <a16:creationId xmlns:a16="http://schemas.microsoft.com/office/drawing/2014/main" id="{7EA28391-A643-2A9E-8A4F-26E76C28015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697743" y="1248978"/>
            <a:ext cx="776780" cy="795077"/>
          </a:xfrm>
          <a:prstGeom prst="rect">
            <a:avLst/>
          </a:prstGeom>
        </xdr:spPr>
      </xdr:pic>
      <xdr:sp macro="" textlink="Pivot!N23">
        <xdr:nvSpPr>
          <xdr:cNvPr id="25" name="Rectangle: Rounded Corners 24">
            <a:extLst>
              <a:ext uri="{FF2B5EF4-FFF2-40B4-BE49-F238E27FC236}">
                <a16:creationId xmlns:a16="http://schemas.microsoft.com/office/drawing/2014/main" id="{C405E115-7DB3-6AAA-42AC-865E2C097149}"/>
              </a:ext>
            </a:extLst>
          </xdr:cNvPr>
          <xdr:cNvSpPr/>
        </xdr:nvSpPr>
        <xdr:spPr>
          <a:xfrm>
            <a:off x="8569983" y="1567368"/>
            <a:ext cx="696240"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ED5BE5-6CD8-42FA-8083-99F1AE882BB6}" type="TxLink">
              <a:rPr lang="en-US" sz="1200" b="1" i="0" u="none" strike="noStrike">
                <a:solidFill>
                  <a:srgbClr val="000000"/>
                </a:solidFill>
                <a:latin typeface="Calibri"/>
                <a:ea typeface="Calibri"/>
                <a:cs typeface="Calibri"/>
              </a:rPr>
              <a:pPr algn="ctr"/>
              <a:t>481</a:t>
            </a:fld>
            <a:endParaRPr lang="en-IN" sz="2000" b="1"/>
          </a:p>
        </xdr:txBody>
      </xdr:sp>
    </xdr:grpSp>
    <xdr:clientData/>
  </xdr:twoCellAnchor>
  <xdr:twoCellAnchor>
    <xdr:from>
      <xdr:col>20</xdr:col>
      <xdr:colOff>100384</xdr:colOff>
      <xdr:row>6</xdr:row>
      <xdr:rowOff>148323</xdr:rowOff>
    </xdr:from>
    <xdr:to>
      <xdr:col>23</xdr:col>
      <xdr:colOff>406611</xdr:colOff>
      <xdr:row>11</xdr:row>
      <xdr:rowOff>76541</xdr:rowOff>
    </xdr:to>
    <xdr:grpSp>
      <xdr:nvGrpSpPr>
        <xdr:cNvPr id="35" name="Group 34">
          <a:extLst>
            <a:ext uri="{FF2B5EF4-FFF2-40B4-BE49-F238E27FC236}">
              <a16:creationId xmlns:a16="http://schemas.microsoft.com/office/drawing/2014/main" id="{F0140346-0054-4CAC-840A-81775FEB7858}"/>
            </a:ext>
          </a:extLst>
        </xdr:cNvPr>
        <xdr:cNvGrpSpPr/>
      </xdr:nvGrpSpPr>
      <xdr:grpSpPr>
        <a:xfrm>
          <a:off x="12292384" y="1215123"/>
          <a:ext cx="2135027" cy="817218"/>
          <a:chOff x="13104441" y="1258967"/>
          <a:chExt cx="2140848" cy="866065"/>
        </a:xfrm>
      </xdr:grpSpPr>
      <xdr:grpSp>
        <xdr:nvGrpSpPr>
          <xdr:cNvPr id="36" name="Group 35">
            <a:extLst>
              <a:ext uri="{FF2B5EF4-FFF2-40B4-BE49-F238E27FC236}">
                <a16:creationId xmlns:a16="http://schemas.microsoft.com/office/drawing/2014/main" id="{8BD2F631-D15E-D48A-887B-738C25416DD5}"/>
              </a:ext>
            </a:extLst>
          </xdr:cNvPr>
          <xdr:cNvGrpSpPr/>
        </xdr:nvGrpSpPr>
        <xdr:grpSpPr>
          <a:xfrm>
            <a:off x="13104441" y="1258967"/>
            <a:ext cx="2140848" cy="866065"/>
            <a:chOff x="2016190" y="876300"/>
            <a:chExt cx="1542350" cy="838200"/>
          </a:xfrm>
          <a:effectLst>
            <a:outerShdw blurRad="50800" dist="50800" dir="5400000" algn="ctr" rotWithShape="0">
              <a:schemeClr val="tx1">
                <a:lumMod val="50000"/>
                <a:lumOff val="50000"/>
              </a:schemeClr>
            </a:outerShdw>
          </a:effectLst>
        </xdr:grpSpPr>
        <xdr:sp macro="" textlink="">
          <xdr:nvSpPr>
            <xdr:cNvPr id="40" name="Rectangle: Top Corners Rounded 39">
              <a:extLst>
                <a:ext uri="{FF2B5EF4-FFF2-40B4-BE49-F238E27FC236}">
                  <a16:creationId xmlns:a16="http://schemas.microsoft.com/office/drawing/2014/main" id="{0E688DD2-293E-BC37-6521-52BBB572BBD9}"/>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Rectangle: Top Corners Rounded 40">
              <a:extLst>
                <a:ext uri="{FF2B5EF4-FFF2-40B4-BE49-F238E27FC236}">
                  <a16:creationId xmlns:a16="http://schemas.microsoft.com/office/drawing/2014/main" id="{6565C4E9-63CB-0439-1FFA-77D059F26D0B}"/>
                </a:ext>
              </a:extLst>
            </xdr:cNvPr>
            <xdr:cNvSpPr/>
          </xdr:nvSpPr>
          <xdr:spPr>
            <a:xfrm rot="16200000">
              <a:off x="166567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37" name="Rectangle: Rounded Corners 36">
            <a:extLst>
              <a:ext uri="{FF2B5EF4-FFF2-40B4-BE49-F238E27FC236}">
                <a16:creationId xmlns:a16="http://schemas.microsoft.com/office/drawing/2014/main" id="{A132CC5B-DF4C-3D7E-65E3-D10277D76CA0}"/>
              </a:ext>
            </a:extLst>
          </xdr:cNvPr>
          <xdr:cNvSpPr/>
        </xdr:nvSpPr>
        <xdr:spPr>
          <a:xfrm>
            <a:off x="14079582" y="1330257"/>
            <a:ext cx="1140239" cy="27082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tx1"/>
                </a:solidFill>
                <a:effectLst/>
                <a:latin typeface="+mn-lt"/>
                <a:ea typeface="+mn-ea"/>
                <a:cs typeface="+mn-cs"/>
              </a:rPr>
              <a:t>Average</a:t>
            </a:r>
            <a:r>
              <a:rPr lang="en-IN" sz="1200" b="1" i="0" u="none" strike="noStrike" baseline="0">
                <a:solidFill>
                  <a:schemeClr val="tx1"/>
                </a:solidFill>
                <a:effectLst/>
                <a:latin typeface="+mn-lt"/>
                <a:ea typeface="+mn-ea"/>
                <a:cs typeface="+mn-cs"/>
              </a:rPr>
              <a:t> Age</a:t>
            </a:r>
            <a:endParaRPr lang="en-IN" sz="1200" b="0" i="0" u="none" strike="noStrike" baseline="0">
              <a:solidFill>
                <a:schemeClr val="lt1"/>
              </a:solidFill>
              <a:effectLst/>
              <a:latin typeface="+mn-lt"/>
              <a:ea typeface="+mn-ea"/>
              <a:cs typeface="+mn-cs"/>
            </a:endParaRPr>
          </a:p>
        </xdr:txBody>
      </xdr:sp>
      <xdr:pic>
        <xdr:nvPicPr>
          <xdr:cNvPr id="38" name="Picture 37">
            <a:extLst>
              <a:ext uri="{FF2B5EF4-FFF2-40B4-BE49-F238E27FC236}">
                <a16:creationId xmlns:a16="http://schemas.microsoft.com/office/drawing/2014/main" id="{14136A38-3608-5628-7E99-7C3F33CDD053}"/>
              </a:ext>
            </a:extLst>
          </xdr:cNvPr>
          <xdr:cNvPicPr>
            <a:picLocks noChangeAspect="1"/>
          </xdr:cNvPicPr>
        </xdr:nvPicPr>
        <xdr:blipFill>
          <a:blip xmlns:r="http://schemas.openxmlformats.org/officeDocument/2006/relationships" r:embed="rId8"/>
          <a:stretch>
            <a:fillRect/>
          </a:stretch>
        </xdr:blipFill>
        <xdr:spPr>
          <a:xfrm>
            <a:off x="13335143" y="1297936"/>
            <a:ext cx="759600" cy="788127"/>
          </a:xfrm>
          <a:prstGeom prst="rect">
            <a:avLst/>
          </a:prstGeom>
        </xdr:spPr>
      </xdr:pic>
      <xdr:sp macro="" textlink="Pivot!N29">
        <xdr:nvSpPr>
          <xdr:cNvPr id="39" name="Rectangle: Rounded Corners 38">
            <a:extLst>
              <a:ext uri="{FF2B5EF4-FFF2-40B4-BE49-F238E27FC236}">
                <a16:creationId xmlns:a16="http://schemas.microsoft.com/office/drawing/2014/main" id="{3BDCB28A-05BD-39B0-E1BF-754C83D3FF3B}"/>
              </a:ext>
            </a:extLst>
          </xdr:cNvPr>
          <xdr:cNvSpPr/>
        </xdr:nvSpPr>
        <xdr:spPr>
          <a:xfrm>
            <a:off x="14349636" y="1618297"/>
            <a:ext cx="696240"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2E1FCCE-612F-46EA-81AF-328E84D8D2B7}" type="TxLink">
              <a:rPr lang="en-US" sz="1200" b="1" i="0" u="none" strike="noStrike">
                <a:solidFill>
                  <a:srgbClr val="000000"/>
                </a:solidFill>
                <a:latin typeface="Calibri"/>
                <a:ea typeface="Calibri"/>
                <a:cs typeface="Calibri"/>
              </a:rPr>
              <a:pPr algn="ctr"/>
              <a:t>43</a:t>
            </a:fld>
            <a:endParaRPr lang="en-IN" sz="1200" b="1"/>
          </a:p>
        </xdr:txBody>
      </xdr:sp>
    </xdr:grpSp>
    <xdr:clientData/>
  </xdr:twoCellAnchor>
  <xdr:twoCellAnchor editAs="oneCell">
    <xdr:from>
      <xdr:col>4</xdr:col>
      <xdr:colOff>318393</xdr:colOff>
      <xdr:row>7</xdr:row>
      <xdr:rowOff>60311</xdr:rowOff>
    </xdr:from>
    <xdr:to>
      <xdr:col>7</xdr:col>
      <xdr:colOff>289593</xdr:colOff>
      <xdr:row>14</xdr:row>
      <xdr:rowOff>114301</xdr:rowOff>
    </xdr:to>
    <mc:AlternateContent xmlns:mc="http://schemas.openxmlformats.org/markup-compatibility/2006" xmlns:a14="http://schemas.microsoft.com/office/drawing/2010/main">
      <mc:Choice Requires="a14">
        <xdr:graphicFrame macro="">
          <xdr:nvGraphicFramePr>
            <xdr:cNvPr id="43" name="filter 6">
              <a:extLst>
                <a:ext uri="{FF2B5EF4-FFF2-40B4-BE49-F238E27FC236}">
                  <a16:creationId xmlns:a16="http://schemas.microsoft.com/office/drawing/2014/main" id="{9A86E9AE-BE02-41B1-B8E5-7CDF77D266B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filter 6"/>
            </a:graphicData>
          </a:graphic>
        </xdr:graphicFrame>
      </mc:Choice>
      <mc:Fallback xmlns="">
        <xdr:sp macro="" textlink="">
          <xdr:nvSpPr>
            <xdr:cNvPr id="0" name=""/>
            <xdr:cNvSpPr>
              <a:spLocks noTextEdit="1"/>
            </xdr:cNvSpPr>
          </xdr:nvSpPr>
          <xdr:spPr>
            <a:xfrm>
              <a:off x="2756793" y="1304911"/>
              <a:ext cx="1800000" cy="12985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153211</xdr:colOff>
      <xdr:row>11</xdr:row>
      <xdr:rowOff>160683</xdr:rowOff>
    </xdr:from>
    <xdr:to>
      <xdr:col>23</xdr:col>
      <xdr:colOff>406611</xdr:colOff>
      <xdr:row>27</xdr:row>
      <xdr:rowOff>160109</xdr:rowOff>
    </xdr:to>
    <xdr:sp macro="" textlink="">
      <xdr:nvSpPr>
        <xdr:cNvPr id="44" name="Rectangle: Rounded Corners 43">
          <a:extLst>
            <a:ext uri="{FF2B5EF4-FFF2-40B4-BE49-F238E27FC236}">
              <a16:creationId xmlns:a16="http://schemas.microsoft.com/office/drawing/2014/main" id="{4430F3BD-0DC8-41AF-9353-654CE3633AC9}"/>
            </a:ext>
          </a:extLst>
        </xdr:cNvPr>
        <xdr:cNvSpPr/>
      </xdr:nvSpPr>
      <xdr:spPr>
        <a:xfrm>
          <a:off x="9297211" y="2116483"/>
          <a:ext cx="5130200" cy="2844226"/>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495762</xdr:colOff>
      <xdr:row>12</xdr:row>
      <xdr:rowOff>14089</xdr:rowOff>
    </xdr:from>
    <xdr:to>
      <xdr:col>14</xdr:col>
      <xdr:colOff>535023</xdr:colOff>
      <xdr:row>27</xdr:row>
      <xdr:rowOff>124485</xdr:rowOff>
    </xdr:to>
    <xdr:sp macro="" textlink="">
      <xdr:nvSpPr>
        <xdr:cNvPr id="45" name="Rectangle: Rounded Corners 44">
          <a:extLst>
            <a:ext uri="{FF2B5EF4-FFF2-40B4-BE49-F238E27FC236}">
              <a16:creationId xmlns:a16="http://schemas.microsoft.com/office/drawing/2014/main" id="{34912E51-3B60-482F-8D94-4CCA592A0E3D}"/>
            </a:ext>
          </a:extLst>
        </xdr:cNvPr>
        <xdr:cNvSpPr/>
      </xdr:nvSpPr>
      <xdr:spPr>
        <a:xfrm>
          <a:off x="4762962" y="2147689"/>
          <a:ext cx="4306461" cy="2777396"/>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159087</xdr:colOff>
      <xdr:row>28</xdr:row>
      <xdr:rowOff>31826</xdr:rowOff>
    </xdr:from>
    <xdr:to>
      <xdr:col>23</xdr:col>
      <xdr:colOff>400736</xdr:colOff>
      <xdr:row>46</xdr:row>
      <xdr:rowOff>114300</xdr:rowOff>
    </xdr:to>
    <xdr:sp macro="" textlink="">
      <xdr:nvSpPr>
        <xdr:cNvPr id="46" name="Rectangle: Rounded Corners 45">
          <a:extLst>
            <a:ext uri="{FF2B5EF4-FFF2-40B4-BE49-F238E27FC236}">
              <a16:creationId xmlns:a16="http://schemas.microsoft.com/office/drawing/2014/main" id="{412A8378-295A-459F-A262-7DE2C22B9331}"/>
            </a:ext>
          </a:extLst>
        </xdr:cNvPr>
        <xdr:cNvSpPr/>
      </xdr:nvSpPr>
      <xdr:spPr>
        <a:xfrm>
          <a:off x="9303087" y="5010226"/>
          <a:ext cx="5118449" cy="3282874"/>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295939</xdr:colOff>
      <xdr:row>15</xdr:row>
      <xdr:rowOff>28222</xdr:rowOff>
    </xdr:from>
    <xdr:to>
      <xdr:col>23</xdr:col>
      <xdr:colOff>127000</xdr:colOff>
      <xdr:row>26</xdr:row>
      <xdr:rowOff>147411</xdr:rowOff>
    </xdr:to>
    <xdr:graphicFrame macro="">
      <xdr:nvGraphicFramePr>
        <xdr:cNvPr id="48" name="Chart 47">
          <a:extLst>
            <a:ext uri="{FF2B5EF4-FFF2-40B4-BE49-F238E27FC236}">
              <a16:creationId xmlns:a16="http://schemas.microsoft.com/office/drawing/2014/main" id="{C614DD6C-9B30-48E7-9C89-F9175448D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264822</xdr:colOff>
      <xdr:row>14</xdr:row>
      <xdr:rowOff>153678</xdr:rowOff>
    </xdr:from>
    <xdr:to>
      <xdr:col>14</xdr:col>
      <xdr:colOff>149878</xdr:colOff>
      <xdr:row>26</xdr:row>
      <xdr:rowOff>111895</xdr:rowOff>
    </xdr:to>
    <xdr:graphicFrame macro="">
      <xdr:nvGraphicFramePr>
        <xdr:cNvPr id="49" name="pie chart">
          <a:extLst>
            <a:ext uri="{FF2B5EF4-FFF2-40B4-BE49-F238E27FC236}">
              <a16:creationId xmlns:a16="http://schemas.microsoft.com/office/drawing/2014/main" id="{6D9DA071-A1F7-478E-86F2-548412439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607895</xdr:colOff>
      <xdr:row>6</xdr:row>
      <xdr:rowOff>152876</xdr:rowOff>
    </xdr:from>
    <xdr:to>
      <xdr:col>19</xdr:col>
      <xdr:colOff>338955</xdr:colOff>
      <xdr:row>11</xdr:row>
      <xdr:rowOff>71989</xdr:rowOff>
    </xdr:to>
    <xdr:grpSp>
      <xdr:nvGrpSpPr>
        <xdr:cNvPr id="50" name="Group 49">
          <a:extLst>
            <a:ext uri="{FF2B5EF4-FFF2-40B4-BE49-F238E27FC236}">
              <a16:creationId xmlns:a16="http://schemas.microsoft.com/office/drawing/2014/main" id="{775E4366-EA83-45B5-889D-F09C9FAD146D}"/>
            </a:ext>
          </a:extLst>
        </xdr:cNvPr>
        <xdr:cNvGrpSpPr/>
      </xdr:nvGrpSpPr>
      <xdr:grpSpPr>
        <a:xfrm>
          <a:off x="9751895" y="1219676"/>
          <a:ext cx="2169460" cy="808113"/>
          <a:chOff x="10058431" y="1184609"/>
          <a:chExt cx="2169460" cy="856295"/>
        </a:xfrm>
      </xdr:grpSpPr>
      <xdr:grpSp>
        <xdr:nvGrpSpPr>
          <xdr:cNvPr id="51" name="Group 50">
            <a:extLst>
              <a:ext uri="{FF2B5EF4-FFF2-40B4-BE49-F238E27FC236}">
                <a16:creationId xmlns:a16="http://schemas.microsoft.com/office/drawing/2014/main" id="{A622BAE6-2781-D2D4-34AE-92945DF20B93}"/>
              </a:ext>
            </a:extLst>
          </xdr:cNvPr>
          <xdr:cNvGrpSpPr/>
        </xdr:nvGrpSpPr>
        <xdr:grpSpPr>
          <a:xfrm>
            <a:off x="10058431" y="1184609"/>
            <a:ext cx="2118694" cy="856295"/>
            <a:chOff x="3477917" y="876300"/>
            <a:chExt cx="1524000" cy="838200"/>
          </a:xfrm>
          <a:effectLst>
            <a:outerShdw blurRad="50800" dist="50800" dir="5400000" algn="ctr" rotWithShape="0">
              <a:schemeClr val="tx1">
                <a:lumMod val="50000"/>
                <a:lumOff val="50000"/>
              </a:schemeClr>
            </a:outerShdw>
          </a:effectLst>
        </xdr:grpSpPr>
        <xdr:sp macro="" textlink="">
          <xdr:nvSpPr>
            <xdr:cNvPr id="55" name="Rectangle: Top Corners Rounded 54">
              <a:extLst>
                <a:ext uri="{FF2B5EF4-FFF2-40B4-BE49-F238E27FC236}">
                  <a16:creationId xmlns:a16="http://schemas.microsoft.com/office/drawing/2014/main" id="{21E18F40-377F-C3B9-C001-EBA49EC0DAC1}"/>
                </a:ext>
              </a:extLst>
            </xdr:cNvPr>
            <xdr:cNvSpPr/>
          </xdr:nvSpPr>
          <xdr:spPr>
            <a:xfrm rot="5400000">
              <a:off x="3820817"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Top Corners Rounded 55">
              <a:extLst>
                <a:ext uri="{FF2B5EF4-FFF2-40B4-BE49-F238E27FC236}">
                  <a16:creationId xmlns:a16="http://schemas.microsoft.com/office/drawing/2014/main" id="{4FAC9578-708B-C5B4-EC44-B7E6C75A99E2}"/>
                </a:ext>
              </a:extLst>
            </xdr:cNvPr>
            <xdr:cNvSpPr/>
          </xdr:nvSpPr>
          <xdr:spPr>
            <a:xfrm rot="16200000">
              <a:off x="3127397"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52" name="Rectangle: Rounded Corners 51">
            <a:extLst>
              <a:ext uri="{FF2B5EF4-FFF2-40B4-BE49-F238E27FC236}">
                <a16:creationId xmlns:a16="http://schemas.microsoft.com/office/drawing/2014/main" id="{411BD5D7-C877-3550-3BE6-F8F2FE9559A8}"/>
              </a:ext>
            </a:extLst>
          </xdr:cNvPr>
          <xdr:cNvSpPr/>
        </xdr:nvSpPr>
        <xdr:spPr>
          <a:xfrm>
            <a:off x="10847744" y="1261369"/>
            <a:ext cx="1380147" cy="28059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tx1"/>
                </a:solidFill>
                <a:effectLst/>
                <a:latin typeface="+mn-lt"/>
                <a:ea typeface="+mn-ea"/>
                <a:cs typeface="+mn-cs"/>
              </a:rPr>
              <a:t>Purchase Rate</a:t>
            </a:r>
            <a:r>
              <a:rPr lang="en-IN" sz="1200" b="1">
                <a:solidFill>
                  <a:schemeClr val="tx1"/>
                </a:solidFill>
              </a:rPr>
              <a:t> </a:t>
            </a:r>
          </a:p>
        </xdr:txBody>
      </xdr:sp>
      <xdr:pic>
        <xdr:nvPicPr>
          <xdr:cNvPr id="53" name="Graphic 52" descr="Shopping cart with solid fill">
            <a:extLst>
              <a:ext uri="{FF2B5EF4-FFF2-40B4-BE49-F238E27FC236}">
                <a16:creationId xmlns:a16="http://schemas.microsoft.com/office/drawing/2014/main" id="{E214C130-9B68-6B40-B874-E6BEA42759B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10326903" y="1223578"/>
            <a:ext cx="756000" cy="795077"/>
          </a:xfrm>
          <a:prstGeom prst="rect">
            <a:avLst/>
          </a:prstGeom>
        </xdr:spPr>
      </xdr:pic>
      <xdr:sp macro="" textlink="Pivot!N25">
        <xdr:nvSpPr>
          <xdr:cNvPr id="54" name="Rectangle: Rounded Corners 53">
            <a:extLst>
              <a:ext uri="{FF2B5EF4-FFF2-40B4-BE49-F238E27FC236}">
                <a16:creationId xmlns:a16="http://schemas.microsoft.com/office/drawing/2014/main" id="{7CDB2733-954D-CC69-42DC-E036EFDAF2B4}"/>
              </a:ext>
            </a:extLst>
          </xdr:cNvPr>
          <xdr:cNvSpPr/>
        </xdr:nvSpPr>
        <xdr:spPr>
          <a:xfrm>
            <a:off x="11188979" y="1541968"/>
            <a:ext cx="696240"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1D7CFB9-10A0-4150-A521-81DAFD8C27FE}" type="TxLink">
              <a:rPr lang="en-US" sz="1200" b="1" i="0" u="none" strike="noStrike">
                <a:solidFill>
                  <a:srgbClr val="000000"/>
                </a:solidFill>
                <a:latin typeface="Calibri"/>
                <a:ea typeface="Calibri"/>
                <a:cs typeface="Calibri"/>
              </a:rPr>
              <a:pPr algn="ctr"/>
              <a:t>48.1%</a:t>
            </a:fld>
            <a:endParaRPr lang="en-IN" sz="1800" b="1"/>
          </a:p>
        </xdr:txBody>
      </xdr:sp>
    </xdr:grpSp>
    <xdr:clientData/>
  </xdr:twoCellAnchor>
  <xdr:twoCellAnchor>
    <xdr:from>
      <xdr:col>8</xdr:col>
      <xdr:colOff>470427</xdr:colOff>
      <xdr:row>12</xdr:row>
      <xdr:rowOff>80653</xdr:rowOff>
    </xdr:from>
    <xdr:to>
      <xdr:col>12</xdr:col>
      <xdr:colOff>306992</xdr:colOff>
      <xdr:row>14</xdr:row>
      <xdr:rowOff>95728</xdr:rowOff>
    </xdr:to>
    <xdr:grpSp>
      <xdr:nvGrpSpPr>
        <xdr:cNvPr id="57" name="Group 56">
          <a:extLst>
            <a:ext uri="{FF2B5EF4-FFF2-40B4-BE49-F238E27FC236}">
              <a16:creationId xmlns:a16="http://schemas.microsoft.com/office/drawing/2014/main" id="{5AA9A00F-9E12-40A1-B632-CFE24E28EE83}"/>
            </a:ext>
          </a:extLst>
        </xdr:cNvPr>
        <xdr:cNvGrpSpPr/>
      </xdr:nvGrpSpPr>
      <xdr:grpSpPr>
        <a:xfrm>
          <a:off x="5347227" y="2214253"/>
          <a:ext cx="2274965"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58" name="Rectangle: Top Corners Rounded 57">
            <a:extLst>
              <a:ext uri="{FF2B5EF4-FFF2-40B4-BE49-F238E27FC236}">
                <a16:creationId xmlns:a16="http://schemas.microsoft.com/office/drawing/2014/main" id="{88612E4C-F60C-9AC7-F532-88A91652AE5C}"/>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Top Corners Rounded 58">
            <a:extLst>
              <a:ext uri="{FF2B5EF4-FFF2-40B4-BE49-F238E27FC236}">
                <a16:creationId xmlns:a16="http://schemas.microsoft.com/office/drawing/2014/main" id="{7806FAC6-A2CD-B61E-ABAB-0623210F44B9}"/>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164095</xdr:colOff>
      <xdr:row>12</xdr:row>
      <xdr:rowOff>145341</xdr:rowOff>
    </xdr:from>
    <xdr:to>
      <xdr:col>12</xdr:col>
      <xdr:colOff>124558</xdr:colOff>
      <xdr:row>14</xdr:row>
      <xdr:rowOff>31041</xdr:rowOff>
    </xdr:to>
    <xdr:sp macro="" textlink="">
      <xdr:nvSpPr>
        <xdr:cNvPr id="60" name="TextBox 59">
          <a:extLst>
            <a:ext uri="{FF2B5EF4-FFF2-40B4-BE49-F238E27FC236}">
              <a16:creationId xmlns:a16="http://schemas.microsoft.com/office/drawing/2014/main" id="{A790B936-EAFD-4188-8FC6-90E30BC2F053}"/>
            </a:ext>
          </a:extLst>
        </xdr:cNvPr>
        <xdr:cNvSpPr txBox="1"/>
      </xdr:nvSpPr>
      <xdr:spPr>
        <a:xfrm>
          <a:off x="5650495" y="2339901"/>
          <a:ext cx="1789263"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Purchase Rate By gender</a:t>
          </a:r>
        </a:p>
      </xdr:txBody>
    </xdr:sp>
    <xdr:clientData/>
  </xdr:twoCellAnchor>
  <xdr:twoCellAnchor>
    <xdr:from>
      <xdr:col>15</xdr:col>
      <xdr:colOff>536738</xdr:colOff>
      <xdr:row>12</xdr:row>
      <xdr:rowOff>80653</xdr:rowOff>
    </xdr:from>
    <xdr:to>
      <xdr:col>20</xdr:col>
      <xdr:colOff>138422</xdr:colOff>
      <xdr:row>14</xdr:row>
      <xdr:rowOff>95728</xdr:rowOff>
    </xdr:to>
    <xdr:grpSp>
      <xdr:nvGrpSpPr>
        <xdr:cNvPr id="61" name="Group 60">
          <a:extLst>
            <a:ext uri="{FF2B5EF4-FFF2-40B4-BE49-F238E27FC236}">
              <a16:creationId xmlns:a16="http://schemas.microsoft.com/office/drawing/2014/main" id="{59998CAD-43EB-471A-BB7B-253C79CA07B6}"/>
            </a:ext>
          </a:extLst>
        </xdr:cNvPr>
        <xdr:cNvGrpSpPr/>
      </xdr:nvGrpSpPr>
      <xdr:grpSpPr>
        <a:xfrm>
          <a:off x="9680738" y="2214253"/>
          <a:ext cx="2649684"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62" name="Rectangle: Top Corners Rounded 61">
            <a:extLst>
              <a:ext uri="{FF2B5EF4-FFF2-40B4-BE49-F238E27FC236}">
                <a16:creationId xmlns:a16="http://schemas.microsoft.com/office/drawing/2014/main" id="{1841196C-EE3D-859A-F7E7-CFC7B14CF985}"/>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Top Corners Rounded 62">
            <a:extLst>
              <a:ext uri="{FF2B5EF4-FFF2-40B4-BE49-F238E27FC236}">
                <a16:creationId xmlns:a16="http://schemas.microsoft.com/office/drawing/2014/main" id="{AF2C6E02-9A66-E01D-AA5C-552A77F33AAB}"/>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16</xdr:col>
      <xdr:colOff>225670</xdr:colOff>
      <xdr:row>12</xdr:row>
      <xdr:rowOff>145341</xdr:rowOff>
    </xdr:from>
    <xdr:to>
      <xdr:col>19</xdr:col>
      <xdr:colOff>449490</xdr:colOff>
      <xdr:row>14</xdr:row>
      <xdr:rowOff>31041</xdr:rowOff>
    </xdr:to>
    <xdr:sp macro="" textlink="">
      <xdr:nvSpPr>
        <xdr:cNvPr id="64" name="TextBox 63">
          <a:extLst>
            <a:ext uri="{FF2B5EF4-FFF2-40B4-BE49-F238E27FC236}">
              <a16:creationId xmlns:a16="http://schemas.microsoft.com/office/drawing/2014/main" id="{0D072527-7F44-43CC-9C1A-AF9A878A1D4A}"/>
            </a:ext>
          </a:extLst>
        </xdr:cNvPr>
        <xdr:cNvSpPr txBox="1"/>
      </xdr:nvSpPr>
      <xdr:spPr>
        <a:xfrm>
          <a:off x="9920513" y="2348714"/>
          <a:ext cx="2041604" cy="252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Purchase Rate By Age</a:t>
          </a:r>
          <a:r>
            <a:rPr lang="en-IN" sz="1200" b="1" baseline="0">
              <a:solidFill>
                <a:schemeClr val="bg1"/>
              </a:solidFill>
            </a:rPr>
            <a:t> Group </a:t>
          </a:r>
          <a:endParaRPr lang="en-IN" sz="1200" b="1">
            <a:solidFill>
              <a:schemeClr val="bg1"/>
            </a:solidFill>
          </a:endParaRPr>
        </a:p>
      </xdr:txBody>
    </xdr:sp>
    <xdr:clientData/>
  </xdr:twoCellAnchor>
  <xdr:twoCellAnchor>
    <xdr:from>
      <xdr:col>15</xdr:col>
      <xdr:colOff>349908</xdr:colOff>
      <xdr:row>28</xdr:row>
      <xdr:rowOff>160575</xdr:rowOff>
    </xdr:from>
    <xdr:to>
      <xdr:col>20</xdr:col>
      <xdr:colOff>132565</xdr:colOff>
      <xdr:row>30</xdr:row>
      <xdr:rowOff>175650</xdr:rowOff>
    </xdr:to>
    <xdr:grpSp>
      <xdr:nvGrpSpPr>
        <xdr:cNvPr id="65" name="Group 64">
          <a:extLst>
            <a:ext uri="{FF2B5EF4-FFF2-40B4-BE49-F238E27FC236}">
              <a16:creationId xmlns:a16="http://schemas.microsoft.com/office/drawing/2014/main" id="{1476B96A-C300-41A3-98F0-A9B8B6912D29}"/>
            </a:ext>
          </a:extLst>
        </xdr:cNvPr>
        <xdr:cNvGrpSpPr/>
      </xdr:nvGrpSpPr>
      <xdr:grpSpPr>
        <a:xfrm>
          <a:off x="9493908" y="5138975"/>
          <a:ext cx="2830657"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66" name="Rectangle: Top Corners Rounded 65">
            <a:extLst>
              <a:ext uri="{FF2B5EF4-FFF2-40B4-BE49-F238E27FC236}">
                <a16:creationId xmlns:a16="http://schemas.microsoft.com/office/drawing/2014/main" id="{AE3A9FF4-0D22-BA53-8E31-A741466501DF}"/>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Top Corners Rounded 66">
            <a:extLst>
              <a:ext uri="{FF2B5EF4-FFF2-40B4-BE49-F238E27FC236}">
                <a16:creationId xmlns:a16="http://schemas.microsoft.com/office/drawing/2014/main" id="{D5B24EB6-C949-26DF-FF76-A9F453DD3C58}"/>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16</xdr:col>
      <xdr:colOff>56074</xdr:colOff>
      <xdr:row>29</xdr:row>
      <xdr:rowOff>44042</xdr:rowOff>
    </xdr:from>
    <xdr:to>
      <xdr:col>19</xdr:col>
      <xdr:colOff>426399</xdr:colOff>
      <xdr:row>30</xdr:row>
      <xdr:rowOff>108569</xdr:rowOff>
    </xdr:to>
    <xdr:sp macro="" textlink="">
      <xdr:nvSpPr>
        <xdr:cNvPr id="68" name="TextBox 67">
          <a:extLst>
            <a:ext uri="{FF2B5EF4-FFF2-40B4-BE49-F238E27FC236}">
              <a16:creationId xmlns:a16="http://schemas.microsoft.com/office/drawing/2014/main" id="{587DB0C3-0AEC-4049-8372-B85CD004326C}"/>
            </a:ext>
          </a:extLst>
        </xdr:cNvPr>
        <xdr:cNvSpPr txBox="1"/>
      </xdr:nvSpPr>
      <xdr:spPr>
        <a:xfrm>
          <a:off x="9809674" y="5200242"/>
          <a:ext cx="2199125" cy="24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Purchase Rate By</a:t>
          </a:r>
          <a:r>
            <a:rPr lang="en-IN" sz="1200" b="1" baseline="0">
              <a:solidFill>
                <a:schemeClr val="bg1"/>
              </a:solidFill>
            </a:rPr>
            <a:t> Education</a:t>
          </a:r>
          <a:endParaRPr lang="en-IN" sz="1200" b="1">
            <a:solidFill>
              <a:schemeClr val="bg1"/>
            </a:solidFill>
          </a:endParaRPr>
        </a:p>
      </xdr:txBody>
    </xdr:sp>
    <xdr:clientData/>
  </xdr:twoCellAnchor>
  <xdr:twoCellAnchor>
    <xdr:from>
      <xdr:col>8</xdr:col>
      <xdr:colOff>326696</xdr:colOff>
      <xdr:row>28</xdr:row>
      <xdr:rowOff>160573</xdr:rowOff>
    </xdr:from>
    <xdr:to>
      <xdr:col>12</xdr:col>
      <xdr:colOff>537592</xdr:colOff>
      <xdr:row>30</xdr:row>
      <xdr:rowOff>175648</xdr:rowOff>
    </xdr:to>
    <xdr:grpSp>
      <xdr:nvGrpSpPr>
        <xdr:cNvPr id="69" name="Group 68">
          <a:extLst>
            <a:ext uri="{FF2B5EF4-FFF2-40B4-BE49-F238E27FC236}">
              <a16:creationId xmlns:a16="http://schemas.microsoft.com/office/drawing/2014/main" id="{AD261C66-B5AA-43D5-BA46-624514D52C58}"/>
            </a:ext>
          </a:extLst>
        </xdr:cNvPr>
        <xdr:cNvGrpSpPr/>
      </xdr:nvGrpSpPr>
      <xdr:grpSpPr>
        <a:xfrm>
          <a:off x="5203496" y="5138973"/>
          <a:ext cx="2649296"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70" name="Rectangle: Top Corners Rounded 69">
            <a:extLst>
              <a:ext uri="{FF2B5EF4-FFF2-40B4-BE49-F238E27FC236}">
                <a16:creationId xmlns:a16="http://schemas.microsoft.com/office/drawing/2014/main" id="{ABDEEED2-E75A-7B0B-4726-855F25B37B01}"/>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Rectangle: Top Corners Rounded 70">
            <a:extLst>
              <a:ext uri="{FF2B5EF4-FFF2-40B4-BE49-F238E27FC236}">
                <a16:creationId xmlns:a16="http://schemas.microsoft.com/office/drawing/2014/main" id="{D3593384-00C7-E36D-9008-CD6F4CCEEDF8}"/>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48112</xdr:colOff>
      <xdr:row>29</xdr:row>
      <xdr:rowOff>46677</xdr:rowOff>
    </xdr:from>
    <xdr:to>
      <xdr:col>12</xdr:col>
      <xdr:colOff>526627</xdr:colOff>
      <xdr:row>30</xdr:row>
      <xdr:rowOff>111204</xdr:rowOff>
    </xdr:to>
    <xdr:sp macro="" textlink="">
      <xdr:nvSpPr>
        <xdr:cNvPr id="72" name="TextBox 71">
          <a:extLst>
            <a:ext uri="{FF2B5EF4-FFF2-40B4-BE49-F238E27FC236}">
              <a16:creationId xmlns:a16="http://schemas.microsoft.com/office/drawing/2014/main" id="{D229ACD4-4916-444B-AFBC-127755EA2649}"/>
            </a:ext>
          </a:extLst>
        </xdr:cNvPr>
        <xdr:cNvSpPr txBox="1"/>
      </xdr:nvSpPr>
      <xdr:spPr>
        <a:xfrm>
          <a:off x="5592878" y="5218549"/>
          <a:ext cx="2326770" cy="242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Purchase Rate By Marital</a:t>
          </a:r>
          <a:r>
            <a:rPr lang="en-IN" sz="1200" b="1" baseline="0">
              <a:solidFill>
                <a:schemeClr val="bg1"/>
              </a:solidFill>
            </a:rPr>
            <a:t>  Status</a:t>
          </a:r>
          <a:endParaRPr lang="en-IN" sz="1200" b="1">
            <a:solidFill>
              <a:schemeClr val="bg1"/>
            </a:solidFill>
          </a:endParaRPr>
        </a:p>
      </xdr:txBody>
    </xdr:sp>
    <xdr:clientData/>
  </xdr:twoCellAnchor>
  <xdr:twoCellAnchor>
    <xdr:from>
      <xdr:col>0</xdr:col>
      <xdr:colOff>241300</xdr:colOff>
      <xdr:row>10</xdr:row>
      <xdr:rowOff>38100</xdr:rowOff>
    </xdr:from>
    <xdr:to>
      <xdr:col>4</xdr:col>
      <xdr:colOff>0</xdr:colOff>
      <xdr:row>14</xdr:row>
      <xdr:rowOff>50800</xdr:rowOff>
    </xdr:to>
    <xdr:sp macro="" textlink="">
      <xdr:nvSpPr>
        <xdr:cNvPr id="80" name="Rectangle 79">
          <a:hlinkClick xmlns:r="http://schemas.openxmlformats.org/officeDocument/2006/relationships" r:id="rId13"/>
          <a:extLst>
            <a:ext uri="{FF2B5EF4-FFF2-40B4-BE49-F238E27FC236}">
              <a16:creationId xmlns:a16="http://schemas.microsoft.com/office/drawing/2014/main" id="{7814B9E2-3BE8-4FE0-9AA0-ED88EC982543}"/>
            </a:ext>
          </a:extLst>
        </xdr:cNvPr>
        <xdr:cNvSpPr/>
      </xdr:nvSpPr>
      <xdr:spPr>
        <a:xfrm>
          <a:off x="241300" y="186690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Dashboard</a:t>
          </a:r>
        </a:p>
      </xdr:txBody>
    </xdr:sp>
    <xdr:clientData/>
  </xdr:twoCellAnchor>
  <xdr:twoCellAnchor>
    <xdr:from>
      <xdr:col>0</xdr:col>
      <xdr:colOff>241300</xdr:colOff>
      <xdr:row>34</xdr:row>
      <xdr:rowOff>114300</xdr:rowOff>
    </xdr:from>
    <xdr:to>
      <xdr:col>4</xdr:col>
      <xdr:colOff>0</xdr:colOff>
      <xdr:row>38</xdr:row>
      <xdr:rowOff>127000</xdr:rowOff>
    </xdr:to>
    <xdr:sp macro="" textlink="">
      <xdr:nvSpPr>
        <xdr:cNvPr id="81" name="Rectangle 80">
          <a:hlinkClick xmlns:r="http://schemas.openxmlformats.org/officeDocument/2006/relationships" r:id="rId14" tooltip="Regional insights"/>
          <a:extLst>
            <a:ext uri="{FF2B5EF4-FFF2-40B4-BE49-F238E27FC236}">
              <a16:creationId xmlns:a16="http://schemas.microsoft.com/office/drawing/2014/main" id="{91728C98-1D41-4988-BF5B-C0478C6E3162}"/>
            </a:ext>
          </a:extLst>
        </xdr:cNvPr>
        <xdr:cNvSpPr/>
      </xdr:nvSpPr>
      <xdr:spPr>
        <a:xfrm>
          <a:off x="241300" y="633222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Region</a:t>
          </a:r>
          <a:r>
            <a:rPr lang="en-IN" sz="2000" b="1" baseline="0">
              <a:solidFill>
                <a:schemeClr val="tx1"/>
              </a:solidFill>
            </a:rPr>
            <a:t>al Insights</a:t>
          </a:r>
          <a:endParaRPr lang="en-IN" sz="2000" b="1">
            <a:solidFill>
              <a:schemeClr val="tx1"/>
            </a:solidFill>
          </a:endParaRPr>
        </a:p>
      </xdr:txBody>
    </xdr:sp>
    <xdr:clientData/>
  </xdr:twoCellAnchor>
  <xdr:twoCellAnchor>
    <xdr:from>
      <xdr:col>0</xdr:col>
      <xdr:colOff>241300</xdr:colOff>
      <xdr:row>28</xdr:row>
      <xdr:rowOff>92075</xdr:rowOff>
    </xdr:from>
    <xdr:to>
      <xdr:col>4</xdr:col>
      <xdr:colOff>0</xdr:colOff>
      <xdr:row>32</xdr:row>
      <xdr:rowOff>104775</xdr:rowOff>
    </xdr:to>
    <xdr:sp macro="" textlink="">
      <xdr:nvSpPr>
        <xdr:cNvPr id="82" name="Rectangle 81">
          <a:hlinkClick xmlns:r="http://schemas.openxmlformats.org/officeDocument/2006/relationships" r:id="rId15"/>
          <a:extLst>
            <a:ext uri="{FF2B5EF4-FFF2-40B4-BE49-F238E27FC236}">
              <a16:creationId xmlns:a16="http://schemas.microsoft.com/office/drawing/2014/main" id="{7C8039A0-12E9-4F66-82E5-F5323C6B092D}"/>
            </a:ext>
          </a:extLst>
        </xdr:cNvPr>
        <xdr:cNvSpPr/>
      </xdr:nvSpPr>
      <xdr:spPr>
        <a:xfrm>
          <a:off x="241300" y="5212715"/>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Commute</a:t>
          </a:r>
          <a:r>
            <a:rPr lang="en-IN" sz="2000" b="1" baseline="0">
              <a:solidFill>
                <a:schemeClr val="tx1"/>
              </a:solidFill>
            </a:rPr>
            <a:t> &amp; Mobility</a:t>
          </a:r>
          <a:endParaRPr lang="en-IN" sz="2000" b="1">
            <a:solidFill>
              <a:schemeClr val="tx1"/>
            </a:solidFill>
          </a:endParaRPr>
        </a:p>
      </xdr:txBody>
    </xdr:sp>
    <xdr:clientData/>
  </xdr:twoCellAnchor>
  <xdr:twoCellAnchor>
    <xdr:from>
      <xdr:col>0</xdr:col>
      <xdr:colOff>241300</xdr:colOff>
      <xdr:row>21</xdr:row>
      <xdr:rowOff>107950</xdr:rowOff>
    </xdr:from>
    <xdr:to>
      <xdr:col>4</xdr:col>
      <xdr:colOff>0</xdr:colOff>
      <xdr:row>25</xdr:row>
      <xdr:rowOff>120650</xdr:rowOff>
    </xdr:to>
    <xdr:sp macro="" textlink="">
      <xdr:nvSpPr>
        <xdr:cNvPr id="83" name="Rectangle 82">
          <a:hlinkClick xmlns:r="http://schemas.openxmlformats.org/officeDocument/2006/relationships" r:id="rId16"/>
          <a:extLst>
            <a:ext uri="{FF2B5EF4-FFF2-40B4-BE49-F238E27FC236}">
              <a16:creationId xmlns:a16="http://schemas.microsoft.com/office/drawing/2014/main" id="{C173E3C4-8CAA-42C4-91BE-15A7CFE9AE68}"/>
            </a:ext>
          </a:extLst>
        </xdr:cNvPr>
        <xdr:cNvSpPr/>
      </xdr:nvSpPr>
      <xdr:spPr>
        <a:xfrm>
          <a:off x="241300" y="394843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Financial</a:t>
          </a:r>
          <a:r>
            <a:rPr lang="en-IN" sz="2000" b="1" baseline="0">
              <a:solidFill>
                <a:schemeClr val="tx1"/>
              </a:solidFill>
            </a:rPr>
            <a:t> &amp; lifestyle</a:t>
          </a:r>
        </a:p>
      </xdr:txBody>
    </xdr:sp>
    <xdr:clientData/>
  </xdr:twoCellAnchor>
  <xdr:twoCellAnchor>
    <xdr:from>
      <xdr:col>0</xdr:col>
      <xdr:colOff>241300</xdr:colOff>
      <xdr:row>15</xdr:row>
      <xdr:rowOff>73025</xdr:rowOff>
    </xdr:from>
    <xdr:to>
      <xdr:col>4</xdr:col>
      <xdr:colOff>0</xdr:colOff>
      <xdr:row>19</xdr:row>
      <xdr:rowOff>85725</xdr:rowOff>
    </xdr:to>
    <xdr:sp macro="" textlink="">
      <xdr:nvSpPr>
        <xdr:cNvPr id="84" name="Rectangle 83">
          <a:hlinkClick xmlns:r="http://schemas.openxmlformats.org/officeDocument/2006/relationships" r:id="rId17" tooltip="Demographics"/>
          <a:extLst>
            <a:ext uri="{FF2B5EF4-FFF2-40B4-BE49-F238E27FC236}">
              <a16:creationId xmlns:a16="http://schemas.microsoft.com/office/drawing/2014/main" id="{9CA96277-87A0-4027-8773-AB764D405DCE}"/>
            </a:ext>
          </a:extLst>
        </xdr:cNvPr>
        <xdr:cNvSpPr/>
      </xdr:nvSpPr>
      <xdr:spPr>
        <a:xfrm>
          <a:off x="241300" y="2816225"/>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Demographics</a:t>
          </a:r>
        </a:p>
      </xdr:txBody>
    </xdr:sp>
    <xdr:clientData/>
  </xdr:twoCellAnchor>
  <xdr:twoCellAnchor>
    <xdr:from>
      <xdr:col>15</xdr:col>
      <xdr:colOff>349908</xdr:colOff>
      <xdr:row>31</xdr:row>
      <xdr:rowOff>139613</xdr:rowOff>
    </xdr:from>
    <xdr:to>
      <xdr:col>22</xdr:col>
      <xdr:colOff>595013</xdr:colOff>
      <xdr:row>44</xdr:row>
      <xdr:rowOff>97278</xdr:rowOff>
    </xdr:to>
    <xdr:graphicFrame macro="">
      <xdr:nvGraphicFramePr>
        <xdr:cNvPr id="85" name="Chart 84">
          <a:extLst>
            <a:ext uri="{FF2B5EF4-FFF2-40B4-BE49-F238E27FC236}">
              <a16:creationId xmlns:a16="http://schemas.microsoft.com/office/drawing/2014/main" id="{3C4F54B4-4501-447E-A5D4-5C3F755F7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97276</xdr:colOff>
      <xdr:row>31</xdr:row>
      <xdr:rowOff>32426</xdr:rowOff>
    </xdr:from>
    <xdr:to>
      <xdr:col>14</xdr:col>
      <xdr:colOff>195201</xdr:colOff>
      <xdr:row>44</xdr:row>
      <xdr:rowOff>102247</xdr:rowOff>
    </xdr:to>
    <xdr:graphicFrame macro="">
      <xdr:nvGraphicFramePr>
        <xdr:cNvPr id="86" name="Chart 85">
          <a:extLst>
            <a:ext uri="{FF2B5EF4-FFF2-40B4-BE49-F238E27FC236}">
              <a16:creationId xmlns:a16="http://schemas.microsoft.com/office/drawing/2014/main" id="{DF2168A3-672C-48CB-BBBE-585376072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4</xdr:col>
      <xdr:colOff>318393</xdr:colOff>
      <xdr:row>15</xdr:row>
      <xdr:rowOff>18285</xdr:rowOff>
    </xdr:from>
    <xdr:to>
      <xdr:col>7</xdr:col>
      <xdr:colOff>289593</xdr:colOff>
      <xdr:row>20</xdr:row>
      <xdr:rowOff>150258</xdr:rowOff>
    </xdr:to>
    <mc:AlternateContent xmlns:mc="http://schemas.openxmlformats.org/markup-compatibility/2006" xmlns:a14="http://schemas.microsoft.com/office/drawing/2010/main">
      <mc:Choice Requires="a14">
        <xdr:graphicFrame macro="">
          <xdr:nvGraphicFramePr>
            <xdr:cNvPr id="87" name="Age group">
              <a:extLst>
                <a:ext uri="{FF2B5EF4-FFF2-40B4-BE49-F238E27FC236}">
                  <a16:creationId xmlns:a16="http://schemas.microsoft.com/office/drawing/2014/main" id="{F8099E86-C18D-0105-F306-923715F1079F}"/>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2756793" y="2685285"/>
              <a:ext cx="1800000" cy="10209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347114</xdr:colOff>
      <xdr:row>21</xdr:row>
      <xdr:rowOff>54242</xdr:rowOff>
    </xdr:from>
    <xdr:to>
      <xdr:col>7</xdr:col>
      <xdr:colOff>260873</xdr:colOff>
      <xdr:row>32</xdr:row>
      <xdr:rowOff>143142</xdr:rowOff>
    </xdr:to>
    <mc:AlternateContent xmlns:mc="http://schemas.openxmlformats.org/markup-compatibility/2006" xmlns:a14="http://schemas.microsoft.com/office/drawing/2010/main">
      <mc:Choice Requires="a14">
        <xdr:graphicFrame macro="">
          <xdr:nvGraphicFramePr>
            <xdr:cNvPr id="88" name="Education">
              <a:extLst>
                <a:ext uri="{FF2B5EF4-FFF2-40B4-BE49-F238E27FC236}">
                  <a16:creationId xmlns:a16="http://schemas.microsoft.com/office/drawing/2014/main" id="{83FD1DF9-BB31-3DE9-E600-24A374F481B1}"/>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2785514" y="3788042"/>
              <a:ext cx="1742559" cy="2044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318393</xdr:colOff>
      <xdr:row>33</xdr:row>
      <xdr:rowOff>47126</xdr:rowOff>
    </xdr:from>
    <xdr:to>
      <xdr:col>7</xdr:col>
      <xdr:colOff>289593</xdr:colOff>
      <xdr:row>39</xdr:row>
      <xdr:rowOff>49102</xdr:rowOff>
    </xdr:to>
    <mc:AlternateContent xmlns:mc="http://schemas.openxmlformats.org/markup-compatibility/2006" xmlns:a14="http://schemas.microsoft.com/office/drawing/2010/main">
      <mc:Choice Requires="a14">
        <xdr:graphicFrame macro="">
          <xdr:nvGraphicFramePr>
            <xdr:cNvPr id="89" name="Gender">
              <a:extLst>
                <a:ext uri="{FF2B5EF4-FFF2-40B4-BE49-F238E27FC236}">
                  <a16:creationId xmlns:a16="http://schemas.microsoft.com/office/drawing/2014/main" id="{C83C0A69-01A7-A768-D94F-05BA2485D87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756793" y="5914526"/>
              <a:ext cx="1800000" cy="10687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318393</xdr:colOff>
      <xdr:row>39</xdr:row>
      <xdr:rowOff>130886</xdr:rowOff>
    </xdr:from>
    <xdr:to>
      <xdr:col>7</xdr:col>
      <xdr:colOff>289593</xdr:colOff>
      <xdr:row>45</xdr:row>
      <xdr:rowOff>76200</xdr:rowOff>
    </xdr:to>
    <mc:AlternateContent xmlns:mc="http://schemas.openxmlformats.org/markup-compatibility/2006" xmlns:a14="http://schemas.microsoft.com/office/drawing/2010/main">
      <mc:Choice Requires="a14">
        <xdr:graphicFrame macro="">
          <xdr:nvGraphicFramePr>
            <xdr:cNvPr id="90" name="Maritial status">
              <a:extLst>
                <a:ext uri="{FF2B5EF4-FFF2-40B4-BE49-F238E27FC236}">
                  <a16:creationId xmlns:a16="http://schemas.microsoft.com/office/drawing/2014/main" id="{8BFD12EF-2CB4-8A94-BC07-B49FB4761E3F}"/>
                </a:ext>
              </a:extLst>
            </xdr:cNvPr>
            <xdr:cNvGraphicFramePr/>
          </xdr:nvGraphicFramePr>
          <xdr:xfrm>
            <a:off x="0" y="0"/>
            <a:ext cx="0" cy="0"/>
          </xdr:xfrm>
          <a:graphic>
            <a:graphicData uri="http://schemas.microsoft.com/office/drawing/2010/slicer">
              <sle:slicer xmlns:sle="http://schemas.microsoft.com/office/drawing/2010/slicer" name="Maritial status"/>
            </a:graphicData>
          </a:graphic>
        </xdr:graphicFrame>
      </mc:Choice>
      <mc:Fallback xmlns="">
        <xdr:sp macro="" textlink="">
          <xdr:nvSpPr>
            <xdr:cNvPr id="0" name=""/>
            <xdr:cNvSpPr>
              <a:spLocks noTextEdit="1"/>
            </xdr:cNvSpPr>
          </xdr:nvSpPr>
          <xdr:spPr>
            <a:xfrm>
              <a:off x="2756793" y="7065086"/>
              <a:ext cx="1800000" cy="9740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4</xdr:colOff>
      <xdr:row>1</xdr:row>
      <xdr:rowOff>169507</xdr:rowOff>
    </xdr:from>
    <xdr:to>
      <xdr:col>24</xdr:col>
      <xdr:colOff>310444</xdr:colOff>
      <xdr:row>47</xdr:row>
      <xdr:rowOff>17321</xdr:rowOff>
    </xdr:to>
    <xdr:sp macro="" textlink="">
      <xdr:nvSpPr>
        <xdr:cNvPr id="2" name="Rectangle: Top Corners Rounded 1">
          <a:extLst>
            <a:ext uri="{FF2B5EF4-FFF2-40B4-BE49-F238E27FC236}">
              <a16:creationId xmlns:a16="http://schemas.microsoft.com/office/drawing/2014/main" id="{49EC27F9-2E21-4FD9-8229-1FFD7E180C7B}"/>
            </a:ext>
          </a:extLst>
        </xdr:cNvPr>
        <xdr:cNvSpPr/>
      </xdr:nvSpPr>
      <xdr:spPr>
        <a:xfrm rot="5400000">
          <a:off x="4559477" y="-1768686"/>
          <a:ext cx="8260294" cy="12502440"/>
        </a:xfrm>
        <a:prstGeom prst="round2SameRect">
          <a:avLst>
            <a:gd name="adj1" fmla="val 7319"/>
            <a:gd name="adj2" fmla="val 0"/>
          </a:avLst>
        </a:prstGeom>
        <a:solidFill>
          <a:srgbClr val="F2F0F5"/>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IN" sz="1100"/>
            <a:t> </a:t>
          </a:r>
        </a:p>
      </xdr:txBody>
    </xdr:sp>
    <xdr:clientData/>
  </xdr:twoCellAnchor>
  <xdr:twoCellAnchor>
    <xdr:from>
      <xdr:col>0</xdr:col>
      <xdr:colOff>0</xdr:colOff>
      <xdr:row>0</xdr:row>
      <xdr:rowOff>0</xdr:rowOff>
    </xdr:from>
    <xdr:to>
      <xdr:col>4</xdr:col>
      <xdr:colOff>0</xdr:colOff>
      <xdr:row>49</xdr:row>
      <xdr:rowOff>183443</xdr:rowOff>
    </xdr:to>
    <xdr:sp macro="" textlink="">
      <xdr:nvSpPr>
        <xdr:cNvPr id="3" name="Rectangle 2">
          <a:extLst>
            <a:ext uri="{FF2B5EF4-FFF2-40B4-BE49-F238E27FC236}">
              <a16:creationId xmlns:a16="http://schemas.microsoft.com/office/drawing/2014/main" id="{869C6D59-FB8B-4614-AF67-F67639067533}"/>
            </a:ext>
          </a:extLst>
        </xdr:cNvPr>
        <xdr:cNvSpPr>
          <a:spLocks noChangeAspect="1"/>
        </xdr:cNvSpPr>
      </xdr:nvSpPr>
      <xdr:spPr>
        <a:xfrm>
          <a:off x="0" y="0"/>
          <a:ext cx="2438400" cy="9144563"/>
        </a:xfrm>
        <a:prstGeom prst="rect">
          <a:avLst/>
        </a:prstGeom>
        <a:solidFill>
          <a:srgbClr val="49017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editAs="absolute">
    <xdr:from>
      <xdr:col>0</xdr:col>
      <xdr:colOff>109740</xdr:colOff>
      <xdr:row>1</xdr:row>
      <xdr:rowOff>166626</xdr:rowOff>
    </xdr:from>
    <xdr:to>
      <xdr:col>4</xdr:col>
      <xdr:colOff>2</xdr:colOff>
      <xdr:row>47</xdr:row>
      <xdr:rowOff>20205</xdr:rowOff>
    </xdr:to>
    <xdr:sp macro="" textlink="">
      <xdr:nvSpPr>
        <xdr:cNvPr id="4" name="Rectangle: Top Corners Rounded 3">
          <a:extLst>
            <a:ext uri="{FF2B5EF4-FFF2-40B4-BE49-F238E27FC236}">
              <a16:creationId xmlns:a16="http://schemas.microsoft.com/office/drawing/2014/main" id="{10A45B20-1DB1-419D-974B-8EDA49F9168D}"/>
            </a:ext>
          </a:extLst>
        </xdr:cNvPr>
        <xdr:cNvSpPr>
          <a:spLocks noChangeAspect="1"/>
        </xdr:cNvSpPr>
      </xdr:nvSpPr>
      <xdr:spPr>
        <a:xfrm rot="16200000">
          <a:off x="-2858959" y="3318205"/>
          <a:ext cx="8266059" cy="2328662"/>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endParaRPr lang="en-IN" sz="1100"/>
        </a:p>
      </xdr:txBody>
    </xdr:sp>
    <xdr:clientData/>
  </xdr:twoCellAnchor>
  <xdr:twoCellAnchor>
    <xdr:from>
      <xdr:col>0</xdr:col>
      <xdr:colOff>144281</xdr:colOff>
      <xdr:row>17</xdr:row>
      <xdr:rowOff>88900</xdr:rowOff>
    </xdr:from>
    <xdr:to>
      <xdr:col>4</xdr:col>
      <xdr:colOff>3</xdr:colOff>
      <xdr:row>29</xdr:row>
      <xdr:rowOff>154149</xdr:rowOff>
    </xdr:to>
    <xdr:grpSp>
      <xdr:nvGrpSpPr>
        <xdr:cNvPr id="5" name="Group 4">
          <a:extLst>
            <a:ext uri="{FF2B5EF4-FFF2-40B4-BE49-F238E27FC236}">
              <a16:creationId xmlns:a16="http://schemas.microsoft.com/office/drawing/2014/main" id="{C7DA38C8-7689-4E68-A2F8-CD35356A95DD}"/>
            </a:ext>
          </a:extLst>
        </xdr:cNvPr>
        <xdr:cNvGrpSpPr/>
      </xdr:nvGrpSpPr>
      <xdr:grpSpPr>
        <a:xfrm>
          <a:off x="144281" y="3111500"/>
          <a:ext cx="2294122" cy="2198849"/>
          <a:chOff x="309880" y="897256"/>
          <a:chExt cx="871015" cy="537209"/>
        </a:xfrm>
      </xdr:grpSpPr>
      <xdr:sp macro="" textlink="">
        <xdr:nvSpPr>
          <xdr:cNvPr id="6" name="Rectangle: Top Corners Rounded 5">
            <a:extLst>
              <a:ext uri="{FF2B5EF4-FFF2-40B4-BE49-F238E27FC236}">
                <a16:creationId xmlns:a16="http://schemas.microsoft.com/office/drawing/2014/main" id="{9C2C39E3-43F4-42A3-1DD5-E22F783D5A7B}"/>
              </a:ext>
            </a:extLst>
          </xdr:cNvPr>
          <xdr:cNvSpPr>
            <a:spLocks noChangeAspect="1"/>
          </xdr:cNvSpPr>
        </xdr:nvSpPr>
        <xdr:spPr>
          <a:xfrm rot="16200000">
            <a:off x="473470" y="878832"/>
            <a:ext cx="248469" cy="575649"/>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7" name="Freeform: Shape 6">
            <a:extLst>
              <a:ext uri="{FF2B5EF4-FFF2-40B4-BE49-F238E27FC236}">
                <a16:creationId xmlns:a16="http://schemas.microsoft.com/office/drawing/2014/main" id="{0A1632E2-CC7A-4C2E-F56D-B942436601A2}"/>
              </a:ext>
            </a:extLst>
          </xdr:cNvPr>
          <xdr:cNvSpPr>
            <a:spLocks noChangeAspect="1"/>
          </xdr:cNvSpPr>
        </xdr:nvSpPr>
        <xdr:spPr>
          <a:xfrm>
            <a:off x="877291" y="897256"/>
            <a:ext cx="303604" cy="537209"/>
          </a:xfrm>
          <a:custGeom>
            <a:avLst/>
            <a:gdLst>
              <a:gd name="connsiteX0" fmla="*/ 113786 w 113786"/>
              <a:gd name="connsiteY0" fmla="*/ 0 h 422900"/>
              <a:gd name="connsiteX1" fmla="*/ 113786 w 113786"/>
              <a:gd name="connsiteY1" fmla="*/ 422900 h 422900"/>
              <a:gd name="connsiteX2" fmla="*/ 104845 w 113786"/>
              <a:gd name="connsiteY2" fmla="*/ 378614 h 422900"/>
              <a:gd name="connsiteX3" fmla="*/ 0 w 113786"/>
              <a:gd name="connsiteY3" fmla="*/ 309118 h 422900"/>
              <a:gd name="connsiteX4" fmla="*/ 0 w 113786"/>
              <a:gd name="connsiteY4" fmla="*/ 113782 h 422900"/>
              <a:gd name="connsiteX5" fmla="*/ 104845 w 113786"/>
              <a:gd name="connsiteY5" fmla="*/ 44286 h 422900"/>
              <a:gd name="connsiteX6" fmla="*/ 113786 w 113786"/>
              <a:gd name="connsiteY6" fmla="*/ 0 h 422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3786" h="422900">
                <a:moveTo>
                  <a:pt x="113786" y="0"/>
                </a:moveTo>
                <a:lnTo>
                  <a:pt x="113786" y="422900"/>
                </a:lnTo>
                <a:lnTo>
                  <a:pt x="104845" y="378614"/>
                </a:lnTo>
                <a:cubicBezTo>
                  <a:pt x="87571" y="337774"/>
                  <a:pt x="47132" y="309118"/>
                  <a:pt x="0" y="309118"/>
                </a:cubicBezTo>
                <a:lnTo>
                  <a:pt x="0" y="113782"/>
                </a:lnTo>
                <a:cubicBezTo>
                  <a:pt x="47132" y="113782"/>
                  <a:pt x="87571" y="85126"/>
                  <a:pt x="104845" y="44286"/>
                </a:cubicBezTo>
                <a:lnTo>
                  <a:pt x="113786" y="0"/>
                </a:ln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chorCtr="0">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editAs="absolute">
    <xdr:from>
      <xdr:col>0</xdr:col>
      <xdr:colOff>508000</xdr:colOff>
      <xdr:row>2</xdr:row>
      <xdr:rowOff>34162</xdr:rowOff>
    </xdr:from>
    <xdr:to>
      <xdr:col>3</xdr:col>
      <xdr:colOff>176162</xdr:colOff>
      <xdr:row>10</xdr:row>
      <xdr:rowOff>90373</xdr:rowOff>
    </xdr:to>
    <xdr:pic>
      <xdr:nvPicPr>
        <xdr:cNvPr id="8" name="Picture 7">
          <a:extLst>
            <a:ext uri="{FF2B5EF4-FFF2-40B4-BE49-F238E27FC236}">
              <a16:creationId xmlns:a16="http://schemas.microsoft.com/office/drawing/2014/main" id="{563C8E0E-2BB4-463A-9429-7ED5449DD346}"/>
            </a:ext>
          </a:extLst>
        </xdr:cNvPr>
        <xdr:cNvPicPr>
          <a:picLocks noChangeAspect="1"/>
        </xdr:cNvPicPr>
      </xdr:nvPicPr>
      <xdr:blipFill>
        <a:blip xmlns:r="http://schemas.openxmlformats.org/officeDocument/2006/relationships" r:embed="rId1"/>
        <a:stretch>
          <a:fillRect/>
        </a:stretch>
      </xdr:blipFill>
      <xdr:spPr>
        <a:xfrm>
          <a:off x="508000" y="399922"/>
          <a:ext cx="1496962" cy="1519251"/>
        </a:xfrm>
        <a:prstGeom prst="rect">
          <a:avLst/>
        </a:prstGeom>
        <a:effectLst>
          <a:glow rad="203200">
            <a:srgbClr val="E3DEEF">
              <a:alpha val="40000"/>
            </a:srgbClr>
          </a:glow>
        </a:effectLst>
      </xdr:spPr>
    </xdr:pic>
    <xdr:clientData/>
  </xdr:twoCellAnchor>
  <xdr:twoCellAnchor>
    <xdr:from>
      <xdr:col>4</xdr:col>
      <xdr:colOff>203038</xdr:colOff>
      <xdr:row>6</xdr:row>
      <xdr:rowOff>144001</xdr:rowOff>
    </xdr:from>
    <xdr:to>
      <xdr:col>7</xdr:col>
      <xdr:colOff>404948</xdr:colOff>
      <xdr:row>27</xdr:row>
      <xdr:rowOff>118241</xdr:rowOff>
    </xdr:to>
    <xdr:sp macro="" textlink="">
      <xdr:nvSpPr>
        <xdr:cNvPr id="9" name="Rectangle: Rounded Corners 8">
          <a:extLst>
            <a:ext uri="{FF2B5EF4-FFF2-40B4-BE49-F238E27FC236}">
              <a16:creationId xmlns:a16="http://schemas.microsoft.com/office/drawing/2014/main" id="{A4A255B2-F7D3-49CE-AF6E-2078CD796BD2}"/>
            </a:ext>
          </a:extLst>
        </xdr:cNvPr>
        <xdr:cNvSpPr/>
      </xdr:nvSpPr>
      <xdr:spPr>
        <a:xfrm>
          <a:off x="2620417" y="1247587"/>
          <a:ext cx="2014945" cy="3836792"/>
        </a:xfrm>
        <a:prstGeom prst="roundRect">
          <a:avLst>
            <a:gd name="adj" fmla="val 15649"/>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48790</xdr:colOff>
      <xdr:row>28</xdr:row>
      <xdr:rowOff>112888</xdr:rowOff>
    </xdr:from>
    <xdr:to>
      <xdr:col>23</xdr:col>
      <xdr:colOff>348698</xdr:colOff>
      <xdr:row>46</xdr:row>
      <xdr:rowOff>50888</xdr:rowOff>
    </xdr:to>
    <xdr:sp macro="" textlink="">
      <xdr:nvSpPr>
        <xdr:cNvPr id="10" name="Rectangle: Rounded Corners 9">
          <a:extLst>
            <a:ext uri="{FF2B5EF4-FFF2-40B4-BE49-F238E27FC236}">
              <a16:creationId xmlns:a16="http://schemas.microsoft.com/office/drawing/2014/main" id="{A8247203-FCE6-49E6-8BA7-07FA61C02A59}"/>
            </a:ext>
          </a:extLst>
        </xdr:cNvPr>
        <xdr:cNvSpPr/>
      </xdr:nvSpPr>
      <xdr:spPr>
        <a:xfrm>
          <a:off x="9192790" y="5091288"/>
          <a:ext cx="5176708" cy="3138400"/>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203038</xdr:colOff>
      <xdr:row>3</xdr:row>
      <xdr:rowOff>159104</xdr:rowOff>
    </xdr:from>
    <xdr:to>
      <xdr:col>11</xdr:col>
      <xdr:colOff>410270</xdr:colOff>
      <xdr:row>6</xdr:row>
      <xdr:rowOff>22075</xdr:rowOff>
    </xdr:to>
    <xdr:sp macro="" textlink="">
      <xdr:nvSpPr>
        <xdr:cNvPr id="11" name="Rectangle: Rounded Corners 10">
          <a:extLst>
            <a:ext uri="{FF2B5EF4-FFF2-40B4-BE49-F238E27FC236}">
              <a16:creationId xmlns:a16="http://schemas.microsoft.com/office/drawing/2014/main" id="{44235F22-FBDF-474A-A0A7-0011B91A28F7}"/>
            </a:ext>
          </a:extLst>
        </xdr:cNvPr>
        <xdr:cNvSpPr/>
      </xdr:nvSpPr>
      <xdr:spPr>
        <a:xfrm>
          <a:off x="2641438" y="707744"/>
          <a:ext cx="4474432" cy="411611"/>
        </a:xfrm>
        <a:prstGeom prst="roundRect">
          <a:avLst/>
        </a:prstGeom>
        <a:solidFill>
          <a:srgbClr val="A31192">
            <a:alpha val="6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220961</xdr:colOff>
      <xdr:row>4</xdr:row>
      <xdr:rowOff>26206</xdr:rowOff>
    </xdr:from>
    <xdr:to>
      <xdr:col>8</xdr:col>
      <xdr:colOff>399357</xdr:colOff>
      <xdr:row>5</xdr:row>
      <xdr:rowOff>154973</xdr:rowOff>
    </xdr:to>
    <xdr:sp macro="" textlink="">
      <xdr:nvSpPr>
        <xdr:cNvPr id="12" name="TextBox 11">
          <a:extLst>
            <a:ext uri="{FF2B5EF4-FFF2-40B4-BE49-F238E27FC236}">
              <a16:creationId xmlns:a16="http://schemas.microsoft.com/office/drawing/2014/main" id="{BA652101-5237-425A-AB5A-DD9B4FE40E1F}"/>
            </a:ext>
          </a:extLst>
        </xdr:cNvPr>
        <xdr:cNvSpPr txBox="1"/>
      </xdr:nvSpPr>
      <xdr:spPr>
        <a:xfrm>
          <a:off x="3268961" y="757726"/>
          <a:ext cx="2007196" cy="311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Financial  &amp; Lifestyle</a:t>
          </a:r>
        </a:p>
      </xdr:txBody>
    </xdr:sp>
    <xdr:clientData/>
  </xdr:twoCellAnchor>
  <xdr:twoCellAnchor editAs="oneCell">
    <xdr:from>
      <xdr:col>4</xdr:col>
      <xdr:colOff>597242</xdr:colOff>
      <xdr:row>3</xdr:row>
      <xdr:rowOff>155778</xdr:rowOff>
    </xdr:from>
    <xdr:to>
      <xdr:col>5</xdr:col>
      <xdr:colOff>440067</xdr:colOff>
      <xdr:row>6</xdr:row>
      <xdr:rowOff>25400</xdr:rowOff>
    </xdr:to>
    <xdr:pic>
      <xdr:nvPicPr>
        <xdr:cNvPr id="13" name="Graphic 12" descr="Gauge with solid fill">
          <a:extLst>
            <a:ext uri="{FF2B5EF4-FFF2-40B4-BE49-F238E27FC236}">
              <a16:creationId xmlns:a16="http://schemas.microsoft.com/office/drawing/2014/main" id="{30B84B44-59BA-45D3-B4ED-9B3D1A59D09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35642" y="704418"/>
          <a:ext cx="452425" cy="418262"/>
        </a:xfrm>
        <a:prstGeom prst="rect">
          <a:avLst/>
        </a:prstGeom>
      </xdr:spPr>
    </xdr:pic>
    <xdr:clientData/>
  </xdr:twoCellAnchor>
  <xdr:twoCellAnchor>
    <xdr:from>
      <xdr:col>7</xdr:col>
      <xdr:colOff>495761</xdr:colOff>
      <xdr:row>6</xdr:row>
      <xdr:rowOff>144001</xdr:rowOff>
    </xdr:from>
    <xdr:to>
      <xdr:col>11</xdr:col>
      <xdr:colOff>178974</xdr:colOff>
      <xdr:row>11</xdr:row>
      <xdr:rowOff>72220</xdr:rowOff>
    </xdr:to>
    <xdr:grpSp>
      <xdr:nvGrpSpPr>
        <xdr:cNvPr id="21" name="Group 20">
          <a:extLst>
            <a:ext uri="{FF2B5EF4-FFF2-40B4-BE49-F238E27FC236}">
              <a16:creationId xmlns:a16="http://schemas.microsoft.com/office/drawing/2014/main" id="{E85406FE-1180-4730-B538-B8D2D76D79A0}"/>
            </a:ext>
          </a:extLst>
        </xdr:cNvPr>
        <xdr:cNvGrpSpPr/>
      </xdr:nvGrpSpPr>
      <xdr:grpSpPr>
        <a:xfrm>
          <a:off x="4762961" y="1210801"/>
          <a:ext cx="2121613" cy="817219"/>
          <a:chOff x="5473699" y="1210009"/>
          <a:chExt cx="2118690" cy="866066"/>
        </a:xfrm>
      </xdr:grpSpPr>
      <xdr:grpSp>
        <xdr:nvGrpSpPr>
          <xdr:cNvPr id="22" name="Group 21">
            <a:extLst>
              <a:ext uri="{FF2B5EF4-FFF2-40B4-BE49-F238E27FC236}">
                <a16:creationId xmlns:a16="http://schemas.microsoft.com/office/drawing/2014/main" id="{94C2C29A-DCB1-5B19-A413-9FC32EF87228}"/>
              </a:ext>
            </a:extLst>
          </xdr:cNvPr>
          <xdr:cNvGrpSpPr/>
        </xdr:nvGrpSpPr>
        <xdr:grpSpPr>
          <a:xfrm>
            <a:off x="5473699" y="1210009"/>
            <a:ext cx="2118690" cy="866066"/>
            <a:chOff x="2034539" y="876300"/>
            <a:chExt cx="1523999" cy="838201"/>
          </a:xfrm>
          <a:effectLst>
            <a:outerShdw blurRad="50800" dist="50800" dir="5400000" algn="ctr" rotWithShape="0">
              <a:schemeClr val="tx1">
                <a:lumMod val="50000"/>
                <a:lumOff val="50000"/>
              </a:schemeClr>
            </a:outerShdw>
          </a:effectLst>
        </xdr:grpSpPr>
        <xdr:sp macro="" textlink="">
          <xdr:nvSpPr>
            <xdr:cNvPr id="26" name="Rectangle: Top Corners Rounded 25">
              <a:extLst>
                <a:ext uri="{FF2B5EF4-FFF2-40B4-BE49-F238E27FC236}">
                  <a16:creationId xmlns:a16="http://schemas.microsoft.com/office/drawing/2014/main" id="{544B9DD0-9B80-18FF-B253-F75CC547DC06}"/>
                </a:ext>
              </a:extLst>
            </xdr:cNvPr>
            <xdr:cNvSpPr/>
          </xdr:nvSpPr>
          <xdr:spPr>
            <a:xfrm rot="5400000">
              <a:off x="2377439" y="533401"/>
              <a:ext cx="838200" cy="1523999"/>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Rectangle: Top Corners Rounded 26">
              <a:extLst>
                <a:ext uri="{FF2B5EF4-FFF2-40B4-BE49-F238E27FC236}">
                  <a16:creationId xmlns:a16="http://schemas.microsoft.com/office/drawing/2014/main" id="{AC59E15F-7B8B-65D0-B681-828996768233}"/>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3" name="Rectangle: Rounded Corners 22">
            <a:extLst>
              <a:ext uri="{FF2B5EF4-FFF2-40B4-BE49-F238E27FC236}">
                <a16:creationId xmlns:a16="http://schemas.microsoft.com/office/drawing/2014/main" id="{FA6F84E8-4DF0-1170-FD92-0E1840B48073}"/>
              </a:ext>
            </a:extLst>
          </xdr:cNvPr>
          <xdr:cNvSpPr/>
        </xdr:nvSpPr>
        <xdr:spPr>
          <a:xfrm>
            <a:off x="5887048" y="1286769"/>
            <a:ext cx="1698604" cy="280599"/>
          </a:xfrm>
          <a:prstGeom prst="roundRect">
            <a:avLst>
              <a:gd name="adj" fmla="val 7238"/>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tx1"/>
                </a:solidFill>
                <a:effectLst/>
                <a:latin typeface="+mn-lt"/>
                <a:ea typeface="+mn-ea"/>
                <a:cs typeface="+mn-cs"/>
              </a:rPr>
              <a:t>Average</a:t>
            </a:r>
            <a:r>
              <a:rPr lang="en-IN" sz="1200" b="1" i="0" u="none" strike="noStrike" baseline="0">
                <a:solidFill>
                  <a:schemeClr val="tx1"/>
                </a:solidFill>
                <a:effectLst/>
                <a:latin typeface="+mn-lt"/>
                <a:ea typeface="+mn-ea"/>
                <a:cs typeface="+mn-cs"/>
              </a:rPr>
              <a:t> Income Buyers</a:t>
            </a:r>
            <a:endParaRPr lang="en-IN" sz="1200" b="1">
              <a:solidFill>
                <a:schemeClr val="tx1"/>
              </a:solidFill>
            </a:endParaRPr>
          </a:p>
        </xdr:txBody>
      </xdr:sp>
      <xdr:pic>
        <xdr:nvPicPr>
          <xdr:cNvPr id="24" name="Graphic 23" descr="Money with solid fill">
            <a:extLst>
              <a:ext uri="{FF2B5EF4-FFF2-40B4-BE49-F238E27FC236}">
                <a16:creationId xmlns:a16="http://schemas.microsoft.com/office/drawing/2014/main" id="{4B5677D9-FF36-9255-83F3-43981441BA8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5743787" y="1465450"/>
            <a:ext cx="511507" cy="542829"/>
          </a:xfrm>
          <a:prstGeom prst="rect">
            <a:avLst/>
          </a:prstGeom>
        </xdr:spPr>
      </xdr:pic>
      <xdr:sp macro="" textlink="Pivot!N27">
        <xdr:nvSpPr>
          <xdr:cNvPr id="25" name="Rectangle: Rounded Corners 24">
            <a:extLst>
              <a:ext uri="{FF2B5EF4-FFF2-40B4-BE49-F238E27FC236}">
                <a16:creationId xmlns:a16="http://schemas.microsoft.com/office/drawing/2014/main" id="{06DD1B45-84DA-4508-AC76-EE3F8E93655E}"/>
              </a:ext>
            </a:extLst>
          </xdr:cNvPr>
          <xdr:cNvSpPr/>
        </xdr:nvSpPr>
        <xdr:spPr>
          <a:xfrm>
            <a:off x="6435297" y="1567368"/>
            <a:ext cx="814422"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92C1CD-F841-4D3F-9B60-6230896B3D2F}" type="TxLink">
              <a:rPr lang="en-US" sz="1200" b="1" i="0" u="none" strike="noStrike">
                <a:solidFill>
                  <a:srgbClr val="000000"/>
                </a:solidFill>
                <a:latin typeface="Calibri"/>
                <a:ea typeface="Calibri"/>
                <a:cs typeface="Calibri"/>
              </a:rPr>
              <a:pPr algn="ctr"/>
              <a:t> $57,963 </a:t>
            </a:fld>
            <a:endParaRPr lang="en-IN" sz="1800" b="1"/>
          </a:p>
        </xdr:txBody>
      </xdr:sp>
    </xdr:grpSp>
    <xdr:clientData/>
  </xdr:twoCellAnchor>
  <xdr:twoCellAnchor>
    <xdr:from>
      <xdr:col>15</xdr:col>
      <xdr:colOff>599806</xdr:colOff>
      <xdr:row>6</xdr:row>
      <xdr:rowOff>150099</xdr:rowOff>
    </xdr:from>
    <xdr:to>
      <xdr:col>19</xdr:col>
      <xdr:colOff>280096</xdr:colOff>
      <xdr:row>11</xdr:row>
      <xdr:rowOff>73237</xdr:rowOff>
    </xdr:to>
    <xdr:grpSp>
      <xdr:nvGrpSpPr>
        <xdr:cNvPr id="28" name="Group 27">
          <a:extLst>
            <a:ext uri="{FF2B5EF4-FFF2-40B4-BE49-F238E27FC236}">
              <a16:creationId xmlns:a16="http://schemas.microsoft.com/office/drawing/2014/main" id="{B32755F2-7F55-457F-9B38-43F267F66DBE}"/>
            </a:ext>
          </a:extLst>
        </xdr:cNvPr>
        <xdr:cNvGrpSpPr/>
      </xdr:nvGrpSpPr>
      <xdr:grpSpPr>
        <a:xfrm>
          <a:off x="9743806" y="1216899"/>
          <a:ext cx="2118690" cy="812138"/>
          <a:chOff x="10596113" y="1260855"/>
          <a:chExt cx="2118690" cy="860985"/>
        </a:xfrm>
      </xdr:grpSpPr>
      <xdr:grpSp>
        <xdr:nvGrpSpPr>
          <xdr:cNvPr id="29" name="Group 28">
            <a:extLst>
              <a:ext uri="{FF2B5EF4-FFF2-40B4-BE49-F238E27FC236}">
                <a16:creationId xmlns:a16="http://schemas.microsoft.com/office/drawing/2014/main" id="{CC8A573A-50FA-E4C7-272B-563551478708}"/>
              </a:ext>
            </a:extLst>
          </xdr:cNvPr>
          <xdr:cNvGrpSpPr/>
        </xdr:nvGrpSpPr>
        <xdr:grpSpPr>
          <a:xfrm>
            <a:off x="10596113" y="1260855"/>
            <a:ext cx="2118690" cy="860985"/>
            <a:chOff x="2034540" y="876300"/>
            <a:chExt cx="1524000" cy="838200"/>
          </a:xfrm>
          <a:effectLst>
            <a:outerShdw blurRad="50800" dist="50800" dir="5400000" algn="ctr" rotWithShape="0">
              <a:schemeClr val="tx1">
                <a:lumMod val="50000"/>
                <a:lumOff val="50000"/>
              </a:schemeClr>
            </a:outerShdw>
          </a:effectLst>
        </xdr:grpSpPr>
        <xdr:sp macro="" textlink="">
          <xdr:nvSpPr>
            <xdr:cNvPr id="33" name="Rectangle: Top Corners Rounded 32">
              <a:extLst>
                <a:ext uri="{FF2B5EF4-FFF2-40B4-BE49-F238E27FC236}">
                  <a16:creationId xmlns:a16="http://schemas.microsoft.com/office/drawing/2014/main" id="{059C5D48-C93D-49C4-16D0-B297C86518E9}"/>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sp macro="" textlink="">
          <xdr:nvSpPr>
            <xdr:cNvPr id="34" name="Rectangle: Top Corners Rounded 33">
              <a:extLst>
                <a:ext uri="{FF2B5EF4-FFF2-40B4-BE49-F238E27FC236}">
                  <a16:creationId xmlns:a16="http://schemas.microsoft.com/office/drawing/2014/main" id="{60A3EEF9-0EE6-13CA-B4D7-92F1CADB70E5}"/>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grpSp>
      <xdr:sp macro="" textlink="">
        <xdr:nvSpPr>
          <xdr:cNvPr id="30" name="Rectangle: Rounded Corners 29">
            <a:extLst>
              <a:ext uri="{FF2B5EF4-FFF2-40B4-BE49-F238E27FC236}">
                <a16:creationId xmlns:a16="http://schemas.microsoft.com/office/drawing/2014/main" id="{D6DC7D7E-427E-3E99-0E81-BBAABFB08DEF}"/>
              </a:ext>
            </a:extLst>
          </xdr:cNvPr>
          <xdr:cNvSpPr/>
        </xdr:nvSpPr>
        <xdr:spPr>
          <a:xfrm>
            <a:off x="10873710" y="1327065"/>
            <a:ext cx="1841093" cy="27082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tx1"/>
                </a:solidFill>
              </a:rPr>
              <a:t>% of Buyers</a:t>
            </a:r>
            <a:r>
              <a:rPr lang="en-IN" sz="1200" b="1" baseline="0">
                <a:solidFill>
                  <a:schemeClr val="tx1"/>
                </a:solidFill>
              </a:rPr>
              <a:t> own home</a:t>
            </a:r>
            <a:endParaRPr lang="en-IN" sz="1200" b="1">
              <a:solidFill>
                <a:schemeClr val="tx1"/>
              </a:solidFill>
            </a:endParaRPr>
          </a:p>
        </xdr:txBody>
      </xdr:sp>
      <xdr:pic>
        <xdr:nvPicPr>
          <xdr:cNvPr id="31" name="Graphic 30" descr="House with solid fill">
            <a:extLst>
              <a:ext uri="{FF2B5EF4-FFF2-40B4-BE49-F238E27FC236}">
                <a16:creationId xmlns:a16="http://schemas.microsoft.com/office/drawing/2014/main" id="{3533BAEC-B6EE-2DE0-7C5E-AD9668EFEBF3}"/>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10827582" y="1508868"/>
            <a:ext cx="541437" cy="574002"/>
          </a:xfrm>
          <a:prstGeom prst="rect">
            <a:avLst/>
          </a:prstGeom>
        </xdr:spPr>
      </xdr:pic>
      <xdr:sp macro="" textlink="Pivot!AB20">
        <xdr:nvSpPr>
          <xdr:cNvPr id="32" name="Rectangle: Rounded Corners 31">
            <a:extLst>
              <a:ext uri="{FF2B5EF4-FFF2-40B4-BE49-F238E27FC236}">
                <a16:creationId xmlns:a16="http://schemas.microsoft.com/office/drawing/2014/main" id="{22A0A1E6-E970-22B6-22A9-E5ADAD986EDF}"/>
              </a:ext>
            </a:extLst>
          </xdr:cNvPr>
          <xdr:cNvSpPr/>
        </xdr:nvSpPr>
        <xdr:spPr>
          <a:xfrm>
            <a:off x="11498162" y="1615105"/>
            <a:ext cx="1042695" cy="222857"/>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DFC7991-5E0A-4D30-88A7-0D8F9B632A1B}" type="TxLink">
              <a:rPr lang="en-US" sz="1200" b="1" i="0" u="none" strike="noStrike">
                <a:solidFill>
                  <a:srgbClr val="000000"/>
                </a:solidFill>
                <a:latin typeface="Calibri"/>
                <a:ea typeface="Calibri"/>
                <a:cs typeface="Calibri"/>
              </a:rPr>
              <a:pPr algn="ctr"/>
              <a:t>47.6%</a:t>
            </a:fld>
            <a:endParaRPr lang="en-IN" sz="1400" b="1"/>
          </a:p>
        </xdr:txBody>
      </xdr:sp>
    </xdr:grpSp>
    <xdr:clientData/>
  </xdr:twoCellAnchor>
  <xdr:twoCellAnchor>
    <xdr:from>
      <xdr:col>20</xdr:col>
      <xdr:colOff>40766</xdr:colOff>
      <xdr:row>6</xdr:row>
      <xdr:rowOff>147559</xdr:rowOff>
    </xdr:from>
    <xdr:to>
      <xdr:col>23</xdr:col>
      <xdr:colOff>321593</xdr:colOff>
      <xdr:row>11</xdr:row>
      <xdr:rowOff>75777</xdr:rowOff>
    </xdr:to>
    <xdr:grpSp>
      <xdr:nvGrpSpPr>
        <xdr:cNvPr id="35" name="Group 34">
          <a:extLst>
            <a:ext uri="{FF2B5EF4-FFF2-40B4-BE49-F238E27FC236}">
              <a16:creationId xmlns:a16="http://schemas.microsoft.com/office/drawing/2014/main" id="{13113F15-AB7C-456C-AEF2-752AAA870FA1}"/>
            </a:ext>
          </a:extLst>
        </xdr:cNvPr>
        <xdr:cNvGrpSpPr/>
      </xdr:nvGrpSpPr>
      <xdr:grpSpPr>
        <a:xfrm>
          <a:off x="12232766" y="1214359"/>
          <a:ext cx="2109627" cy="817218"/>
          <a:chOff x="13129913" y="1258967"/>
          <a:chExt cx="2115378" cy="866065"/>
        </a:xfrm>
      </xdr:grpSpPr>
      <xdr:grpSp>
        <xdr:nvGrpSpPr>
          <xdr:cNvPr id="36" name="Group 35">
            <a:extLst>
              <a:ext uri="{FF2B5EF4-FFF2-40B4-BE49-F238E27FC236}">
                <a16:creationId xmlns:a16="http://schemas.microsoft.com/office/drawing/2014/main" id="{4DBBF4B4-83E6-6A03-901A-3199044DEEF1}"/>
              </a:ext>
            </a:extLst>
          </xdr:cNvPr>
          <xdr:cNvGrpSpPr/>
        </xdr:nvGrpSpPr>
        <xdr:grpSpPr>
          <a:xfrm>
            <a:off x="13129913" y="1258967"/>
            <a:ext cx="2115378" cy="866065"/>
            <a:chOff x="2034540" y="876300"/>
            <a:chExt cx="1524000" cy="838200"/>
          </a:xfrm>
          <a:effectLst>
            <a:outerShdw blurRad="50800" dist="50800" dir="5400000" algn="ctr" rotWithShape="0">
              <a:schemeClr val="tx1">
                <a:lumMod val="50000"/>
                <a:lumOff val="50000"/>
              </a:schemeClr>
            </a:outerShdw>
          </a:effectLst>
        </xdr:grpSpPr>
        <xdr:sp macro="" textlink="">
          <xdr:nvSpPr>
            <xdr:cNvPr id="40" name="Rectangle: Top Corners Rounded 39">
              <a:extLst>
                <a:ext uri="{FF2B5EF4-FFF2-40B4-BE49-F238E27FC236}">
                  <a16:creationId xmlns:a16="http://schemas.microsoft.com/office/drawing/2014/main" id="{FE28E272-3579-CC8D-3DDA-7D21BE5392C8}"/>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Rectangle: Top Corners Rounded 40">
              <a:extLst>
                <a:ext uri="{FF2B5EF4-FFF2-40B4-BE49-F238E27FC236}">
                  <a16:creationId xmlns:a16="http://schemas.microsoft.com/office/drawing/2014/main" id="{E522CE3B-EA9A-8265-323D-CC25F0204A8A}"/>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37" name="Rectangle: Rounded Corners 36">
            <a:extLst>
              <a:ext uri="{FF2B5EF4-FFF2-40B4-BE49-F238E27FC236}">
                <a16:creationId xmlns:a16="http://schemas.microsoft.com/office/drawing/2014/main" id="{62E2A286-358D-E3AD-D017-E5C6F3F89797}"/>
              </a:ext>
            </a:extLst>
          </xdr:cNvPr>
          <xdr:cNvSpPr/>
        </xdr:nvSpPr>
        <xdr:spPr>
          <a:xfrm>
            <a:off x="13333877" y="1330257"/>
            <a:ext cx="1911414" cy="27082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i="0" u="none" strike="noStrike">
                <a:solidFill>
                  <a:schemeClr val="tx1"/>
                </a:solidFill>
                <a:effectLst/>
                <a:latin typeface="+mn-lt"/>
                <a:ea typeface="+mn-ea"/>
                <a:cs typeface="+mn-cs"/>
              </a:rPr>
              <a:t>Average</a:t>
            </a:r>
            <a:r>
              <a:rPr lang="en-IN" sz="1100" b="1" i="0" u="none" strike="noStrike" baseline="0">
                <a:solidFill>
                  <a:schemeClr val="tx1"/>
                </a:solidFill>
                <a:effectLst/>
                <a:latin typeface="+mn-lt"/>
                <a:ea typeface="+mn-ea"/>
                <a:cs typeface="+mn-cs"/>
              </a:rPr>
              <a:t> car owned Buyers </a:t>
            </a:r>
            <a:endParaRPr lang="en-IN" sz="1100" b="0" i="0" u="none" strike="noStrike" baseline="0">
              <a:solidFill>
                <a:schemeClr val="lt1"/>
              </a:solidFill>
              <a:effectLst/>
              <a:latin typeface="+mn-lt"/>
              <a:ea typeface="+mn-ea"/>
              <a:cs typeface="+mn-cs"/>
            </a:endParaRPr>
          </a:p>
        </xdr:txBody>
      </xdr:sp>
      <xdr:pic>
        <xdr:nvPicPr>
          <xdr:cNvPr id="38" name="Picture 37" descr="Car with solid fill">
            <a:extLst>
              <a:ext uri="{FF2B5EF4-FFF2-40B4-BE49-F238E27FC236}">
                <a16:creationId xmlns:a16="http://schemas.microsoft.com/office/drawing/2014/main" id="{17769E17-AACB-174B-5F91-39A4CFCF98F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13357462" y="1450084"/>
            <a:ext cx="711140" cy="664684"/>
          </a:xfrm>
          <a:prstGeom prst="rect">
            <a:avLst/>
          </a:prstGeom>
        </xdr:spPr>
      </xdr:pic>
      <xdr:sp macro="" textlink="Pivot!AA30">
        <xdr:nvSpPr>
          <xdr:cNvPr id="39" name="Rectangle: Rounded Corners 38">
            <a:extLst>
              <a:ext uri="{FF2B5EF4-FFF2-40B4-BE49-F238E27FC236}">
                <a16:creationId xmlns:a16="http://schemas.microsoft.com/office/drawing/2014/main" id="{42487ABF-5E8B-0056-38F4-02C6B23115DD}"/>
              </a:ext>
            </a:extLst>
          </xdr:cNvPr>
          <xdr:cNvSpPr/>
        </xdr:nvSpPr>
        <xdr:spPr>
          <a:xfrm>
            <a:off x="14375105" y="1618297"/>
            <a:ext cx="696240"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D823AF-CB9E-4958-9C48-65A5166A92CE}" type="TxLink">
              <a:rPr lang="en-US" sz="1200" b="1" i="0" u="none" strike="noStrike">
                <a:solidFill>
                  <a:srgbClr val="000000"/>
                </a:solidFill>
                <a:latin typeface="Calibri"/>
                <a:ea typeface="Calibri"/>
                <a:cs typeface="Calibri"/>
              </a:rPr>
              <a:pPr algn="ctr"/>
              <a:t>1.2</a:t>
            </a:fld>
            <a:endParaRPr lang="en-IN" sz="1200" b="1"/>
          </a:p>
        </xdr:txBody>
      </xdr:sp>
    </xdr:grpSp>
    <xdr:clientData/>
  </xdr:twoCellAnchor>
  <xdr:twoCellAnchor editAs="oneCell">
    <xdr:from>
      <xdr:col>4</xdr:col>
      <xdr:colOff>265096</xdr:colOff>
      <xdr:row>13</xdr:row>
      <xdr:rowOff>30125</xdr:rowOff>
    </xdr:from>
    <xdr:to>
      <xdr:col>7</xdr:col>
      <xdr:colOff>342890</xdr:colOff>
      <xdr:row>20</xdr:row>
      <xdr:rowOff>93626</xdr:rowOff>
    </xdr:to>
    <mc:AlternateContent xmlns:mc="http://schemas.openxmlformats.org/markup-compatibility/2006" xmlns:a14="http://schemas.microsoft.com/office/drawing/2010/main">
      <mc:Choice Requires="a14">
        <xdr:graphicFrame macro="">
          <xdr:nvGraphicFramePr>
            <xdr:cNvPr id="43" name="filter 8">
              <a:extLst>
                <a:ext uri="{FF2B5EF4-FFF2-40B4-BE49-F238E27FC236}">
                  <a16:creationId xmlns:a16="http://schemas.microsoft.com/office/drawing/2014/main" id="{D8B21C5C-1456-4849-A10B-E7518CD8D7A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filter 8"/>
            </a:graphicData>
          </a:graphic>
        </xdr:graphicFrame>
      </mc:Choice>
      <mc:Fallback xmlns="">
        <xdr:sp macro="" textlink="">
          <xdr:nvSpPr>
            <xdr:cNvPr id="0" name=""/>
            <xdr:cNvSpPr>
              <a:spLocks noTextEdit="1"/>
            </xdr:cNvSpPr>
          </xdr:nvSpPr>
          <xdr:spPr>
            <a:xfrm>
              <a:off x="2703496" y="2341525"/>
              <a:ext cx="1906594" cy="1308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47498</xdr:colOff>
      <xdr:row>11</xdr:row>
      <xdr:rowOff>160683</xdr:rowOff>
    </xdr:from>
    <xdr:to>
      <xdr:col>23</xdr:col>
      <xdr:colOff>348698</xdr:colOff>
      <xdr:row>27</xdr:row>
      <xdr:rowOff>160109</xdr:rowOff>
    </xdr:to>
    <xdr:sp macro="" textlink="">
      <xdr:nvSpPr>
        <xdr:cNvPr id="44" name="Rectangle: Rounded Corners 43">
          <a:extLst>
            <a:ext uri="{FF2B5EF4-FFF2-40B4-BE49-F238E27FC236}">
              <a16:creationId xmlns:a16="http://schemas.microsoft.com/office/drawing/2014/main" id="{E91376C4-8F3C-4B29-BCDA-DBA4B02D7630}"/>
            </a:ext>
          </a:extLst>
        </xdr:cNvPr>
        <xdr:cNvSpPr/>
      </xdr:nvSpPr>
      <xdr:spPr>
        <a:xfrm>
          <a:off x="9191498" y="2116483"/>
          <a:ext cx="5178000" cy="2844226"/>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511329</xdr:colOff>
      <xdr:row>12</xdr:row>
      <xdr:rowOff>14089</xdr:rowOff>
    </xdr:from>
    <xdr:to>
      <xdr:col>14</xdr:col>
      <xdr:colOff>597222</xdr:colOff>
      <xdr:row>27</xdr:row>
      <xdr:rowOff>124485</xdr:rowOff>
    </xdr:to>
    <xdr:sp macro="" textlink="">
      <xdr:nvSpPr>
        <xdr:cNvPr id="45" name="Rectangle: Rounded Corners 44">
          <a:extLst>
            <a:ext uri="{FF2B5EF4-FFF2-40B4-BE49-F238E27FC236}">
              <a16:creationId xmlns:a16="http://schemas.microsoft.com/office/drawing/2014/main" id="{C7B950D2-F6B2-40FF-B1F6-91D60B3D093F}"/>
            </a:ext>
          </a:extLst>
        </xdr:cNvPr>
        <xdr:cNvSpPr/>
      </xdr:nvSpPr>
      <xdr:spPr>
        <a:xfrm>
          <a:off x="4778529" y="2147689"/>
          <a:ext cx="4353093" cy="2777396"/>
        </a:xfrm>
        <a:prstGeom prst="roundRect">
          <a:avLst>
            <a:gd name="adj" fmla="val 10073"/>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222607</xdr:colOff>
      <xdr:row>28</xdr:row>
      <xdr:rowOff>69948</xdr:rowOff>
    </xdr:from>
    <xdr:to>
      <xdr:col>14</xdr:col>
      <xdr:colOff>597222</xdr:colOff>
      <xdr:row>46</xdr:row>
      <xdr:rowOff>50888</xdr:rowOff>
    </xdr:to>
    <xdr:sp macro="" textlink="">
      <xdr:nvSpPr>
        <xdr:cNvPr id="46" name="Rectangle: Rounded Corners 45">
          <a:extLst>
            <a:ext uri="{FF2B5EF4-FFF2-40B4-BE49-F238E27FC236}">
              <a16:creationId xmlns:a16="http://schemas.microsoft.com/office/drawing/2014/main" id="{7EB30244-503D-4DF4-82CB-03892D0FE2F5}"/>
            </a:ext>
          </a:extLst>
        </xdr:cNvPr>
        <xdr:cNvSpPr/>
      </xdr:nvSpPr>
      <xdr:spPr>
        <a:xfrm>
          <a:off x="2661007" y="5048348"/>
          <a:ext cx="6470615" cy="3181340"/>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549244</xdr:colOff>
      <xdr:row>6</xdr:row>
      <xdr:rowOff>152112</xdr:rowOff>
    </xdr:from>
    <xdr:to>
      <xdr:col>15</xdr:col>
      <xdr:colOff>229536</xdr:colOff>
      <xdr:row>11</xdr:row>
      <xdr:rowOff>71225</xdr:rowOff>
    </xdr:to>
    <xdr:grpSp>
      <xdr:nvGrpSpPr>
        <xdr:cNvPr id="50" name="Group 49">
          <a:extLst>
            <a:ext uri="{FF2B5EF4-FFF2-40B4-BE49-F238E27FC236}">
              <a16:creationId xmlns:a16="http://schemas.microsoft.com/office/drawing/2014/main" id="{9CA705D9-C94E-4A5C-AC21-1C43860E6FB3}"/>
            </a:ext>
          </a:extLst>
        </xdr:cNvPr>
        <xdr:cNvGrpSpPr/>
      </xdr:nvGrpSpPr>
      <xdr:grpSpPr>
        <a:xfrm>
          <a:off x="7254844" y="1218912"/>
          <a:ext cx="2118692" cy="808113"/>
          <a:chOff x="8051800" y="1184609"/>
          <a:chExt cx="2118692" cy="856295"/>
        </a:xfrm>
      </xdr:grpSpPr>
      <xdr:grpSp>
        <xdr:nvGrpSpPr>
          <xdr:cNvPr id="51" name="Group 50">
            <a:extLst>
              <a:ext uri="{FF2B5EF4-FFF2-40B4-BE49-F238E27FC236}">
                <a16:creationId xmlns:a16="http://schemas.microsoft.com/office/drawing/2014/main" id="{B2EA617C-564F-3F12-3172-E3A9405CD23A}"/>
              </a:ext>
            </a:extLst>
          </xdr:cNvPr>
          <xdr:cNvGrpSpPr/>
        </xdr:nvGrpSpPr>
        <xdr:grpSpPr>
          <a:xfrm>
            <a:off x="8051800" y="1184609"/>
            <a:ext cx="2118691" cy="856295"/>
            <a:chOff x="2034540" y="876300"/>
            <a:chExt cx="1524000" cy="838200"/>
          </a:xfrm>
          <a:effectLst>
            <a:outerShdw blurRad="50800" dist="50800" dir="5400000" algn="ctr" rotWithShape="0">
              <a:schemeClr val="tx1">
                <a:lumMod val="50000"/>
                <a:lumOff val="50000"/>
              </a:schemeClr>
            </a:outerShdw>
          </a:effectLst>
        </xdr:grpSpPr>
        <xdr:sp macro="" textlink="">
          <xdr:nvSpPr>
            <xdr:cNvPr id="55" name="Rectangle: Top Corners Rounded 54">
              <a:extLst>
                <a:ext uri="{FF2B5EF4-FFF2-40B4-BE49-F238E27FC236}">
                  <a16:creationId xmlns:a16="http://schemas.microsoft.com/office/drawing/2014/main" id="{6828CBBD-928C-20B4-E898-F42F8A703E89}"/>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Top Corners Rounded 55">
              <a:extLst>
                <a:ext uri="{FF2B5EF4-FFF2-40B4-BE49-F238E27FC236}">
                  <a16:creationId xmlns:a16="http://schemas.microsoft.com/office/drawing/2014/main" id="{4384631B-6040-0436-8A2B-4DC82234FAC0}"/>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52" name="Rectangle: Rounded Corners 51">
            <a:extLst>
              <a:ext uri="{FF2B5EF4-FFF2-40B4-BE49-F238E27FC236}">
                <a16:creationId xmlns:a16="http://schemas.microsoft.com/office/drawing/2014/main" id="{6F00450A-CFF1-C4F9-EEE9-7B83670F565D}"/>
              </a:ext>
            </a:extLst>
          </xdr:cNvPr>
          <xdr:cNvSpPr/>
        </xdr:nvSpPr>
        <xdr:spPr>
          <a:xfrm>
            <a:off x="8240326" y="1261369"/>
            <a:ext cx="1930166" cy="28059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100" b="1" i="0">
                <a:solidFill>
                  <a:schemeClr val="tx1"/>
                </a:solidFill>
                <a:effectLst/>
                <a:latin typeface="+mn-lt"/>
                <a:ea typeface="+mn-ea"/>
                <a:cs typeface="+mn-cs"/>
              </a:rPr>
              <a:t>Average</a:t>
            </a:r>
            <a:r>
              <a:rPr lang="en-IN" sz="1100" b="1" i="0" baseline="0">
                <a:solidFill>
                  <a:schemeClr val="tx1"/>
                </a:solidFill>
                <a:effectLst/>
                <a:latin typeface="+mn-lt"/>
                <a:ea typeface="+mn-ea"/>
                <a:cs typeface="+mn-cs"/>
              </a:rPr>
              <a:t> Income Non Buyers</a:t>
            </a:r>
            <a:endParaRPr lang="en-IN" sz="1200" b="1">
              <a:solidFill>
                <a:schemeClr val="tx1"/>
              </a:solidFill>
              <a:effectLst/>
            </a:endParaRPr>
          </a:p>
          <a:p>
            <a:pPr algn="ctr"/>
            <a:endParaRPr lang="en-IN" sz="1200" b="1">
              <a:solidFill>
                <a:schemeClr val="tx1"/>
              </a:solidFill>
            </a:endParaRPr>
          </a:p>
        </xdr:txBody>
      </xdr:sp>
      <xdr:pic>
        <xdr:nvPicPr>
          <xdr:cNvPr id="53" name="Graphic 52" descr="Shopping cart with solid fill">
            <a:extLst>
              <a:ext uri="{FF2B5EF4-FFF2-40B4-BE49-F238E27FC236}">
                <a16:creationId xmlns:a16="http://schemas.microsoft.com/office/drawing/2014/main" id="{6F9F8EC7-A045-D33F-4680-32F749C752D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8285833" y="1466843"/>
            <a:ext cx="524404" cy="551510"/>
          </a:xfrm>
          <a:prstGeom prst="rect">
            <a:avLst/>
          </a:prstGeom>
        </xdr:spPr>
      </xdr:pic>
      <xdr:sp macro="" textlink="Pivot!Z12">
        <xdr:nvSpPr>
          <xdr:cNvPr id="54" name="Rectangle: Rounded Corners 53">
            <a:extLst>
              <a:ext uri="{FF2B5EF4-FFF2-40B4-BE49-F238E27FC236}">
                <a16:creationId xmlns:a16="http://schemas.microsoft.com/office/drawing/2014/main" id="{371CC763-F183-6C5A-8604-C895CD6CCE15}"/>
              </a:ext>
            </a:extLst>
          </xdr:cNvPr>
          <xdr:cNvSpPr/>
        </xdr:nvSpPr>
        <xdr:spPr>
          <a:xfrm>
            <a:off x="9025921" y="1541968"/>
            <a:ext cx="801897"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02A29DC-2911-4933-B4E2-6BCA9D565AF6}" type="TxLink">
              <a:rPr lang="en-US" sz="1200" b="1" i="0" u="none" strike="noStrike">
                <a:solidFill>
                  <a:srgbClr val="000000"/>
                </a:solidFill>
                <a:latin typeface="Calibri"/>
                <a:ea typeface="Calibri"/>
                <a:cs typeface="Calibri"/>
              </a:rPr>
              <a:pPr algn="ctr"/>
              <a:t> ₹ 54,875 </a:t>
            </a:fld>
            <a:endParaRPr lang="en-IN" sz="1800" b="1"/>
          </a:p>
        </xdr:txBody>
      </xdr:sp>
    </xdr:grpSp>
    <xdr:clientData/>
  </xdr:twoCellAnchor>
  <xdr:twoCellAnchor>
    <xdr:from>
      <xdr:col>8</xdr:col>
      <xdr:colOff>159763</xdr:colOff>
      <xdr:row>12</xdr:row>
      <xdr:rowOff>80653</xdr:rowOff>
    </xdr:from>
    <xdr:to>
      <xdr:col>11</xdr:col>
      <xdr:colOff>605928</xdr:colOff>
      <xdr:row>14</xdr:row>
      <xdr:rowOff>95728</xdr:rowOff>
    </xdr:to>
    <xdr:grpSp>
      <xdr:nvGrpSpPr>
        <xdr:cNvPr id="57" name="Group 56">
          <a:extLst>
            <a:ext uri="{FF2B5EF4-FFF2-40B4-BE49-F238E27FC236}">
              <a16:creationId xmlns:a16="http://schemas.microsoft.com/office/drawing/2014/main" id="{F0C21B97-7789-45FD-9CCD-EAFB580F2FFC}"/>
            </a:ext>
          </a:extLst>
        </xdr:cNvPr>
        <xdr:cNvGrpSpPr/>
      </xdr:nvGrpSpPr>
      <xdr:grpSpPr>
        <a:xfrm>
          <a:off x="5036563" y="2214253"/>
          <a:ext cx="2274965"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58" name="Rectangle: Top Corners Rounded 57">
            <a:extLst>
              <a:ext uri="{FF2B5EF4-FFF2-40B4-BE49-F238E27FC236}">
                <a16:creationId xmlns:a16="http://schemas.microsoft.com/office/drawing/2014/main" id="{7D469338-56E2-4DE1-3C99-01DA2D229F59}"/>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Top Corners Rounded 58">
            <a:extLst>
              <a:ext uri="{FF2B5EF4-FFF2-40B4-BE49-F238E27FC236}">
                <a16:creationId xmlns:a16="http://schemas.microsoft.com/office/drawing/2014/main" id="{7C9924CB-C7B9-4647-9DA1-F5D60776F15A}"/>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340039</xdr:colOff>
      <xdr:row>12</xdr:row>
      <xdr:rowOff>145341</xdr:rowOff>
    </xdr:from>
    <xdr:to>
      <xdr:col>11</xdr:col>
      <xdr:colOff>445337</xdr:colOff>
      <xdr:row>14</xdr:row>
      <xdr:rowOff>31041</xdr:rowOff>
    </xdr:to>
    <xdr:sp macro="" textlink="">
      <xdr:nvSpPr>
        <xdr:cNvPr id="60" name="TextBox 59">
          <a:extLst>
            <a:ext uri="{FF2B5EF4-FFF2-40B4-BE49-F238E27FC236}">
              <a16:creationId xmlns:a16="http://schemas.microsoft.com/office/drawing/2014/main" id="{31B24799-DFDC-4186-A722-81A2E80F0243}"/>
            </a:ext>
          </a:extLst>
        </xdr:cNvPr>
        <xdr:cNvSpPr txBox="1"/>
      </xdr:nvSpPr>
      <xdr:spPr>
        <a:xfrm>
          <a:off x="5216839" y="2278941"/>
          <a:ext cx="1934098"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Income</a:t>
          </a:r>
          <a:r>
            <a:rPr lang="en-IN" sz="1200" b="1" baseline="0">
              <a:solidFill>
                <a:schemeClr val="bg1"/>
              </a:solidFill>
            </a:rPr>
            <a:t> vs Bike purchase </a:t>
          </a:r>
          <a:endParaRPr lang="en-IN" sz="1200" b="1">
            <a:solidFill>
              <a:schemeClr val="bg1"/>
            </a:solidFill>
          </a:endParaRPr>
        </a:p>
      </xdr:txBody>
    </xdr:sp>
    <xdr:clientData/>
  </xdr:twoCellAnchor>
  <xdr:twoCellAnchor>
    <xdr:from>
      <xdr:col>15</xdr:col>
      <xdr:colOff>463960</xdr:colOff>
      <xdr:row>12</xdr:row>
      <xdr:rowOff>80653</xdr:rowOff>
    </xdr:from>
    <xdr:to>
      <xdr:col>20</xdr:col>
      <xdr:colOff>65644</xdr:colOff>
      <xdr:row>14</xdr:row>
      <xdr:rowOff>95728</xdr:rowOff>
    </xdr:to>
    <xdr:grpSp>
      <xdr:nvGrpSpPr>
        <xdr:cNvPr id="61" name="Group 60">
          <a:extLst>
            <a:ext uri="{FF2B5EF4-FFF2-40B4-BE49-F238E27FC236}">
              <a16:creationId xmlns:a16="http://schemas.microsoft.com/office/drawing/2014/main" id="{7BE823D5-2767-4C69-9A05-3C758729313E}"/>
            </a:ext>
          </a:extLst>
        </xdr:cNvPr>
        <xdr:cNvGrpSpPr/>
      </xdr:nvGrpSpPr>
      <xdr:grpSpPr>
        <a:xfrm>
          <a:off x="9607960" y="2214253"/>
          <a:ext cx="2649684"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62" name="Rectangle: Top Corners Rounded 61">
            <a:extLst>
              <a:ext uri="{FF2B5EF4-FFF2-40B4-BE49-F238E27FC236}">
                <a16:creationId xmlns:a16="http://schemas.microsoft.com/office/drawing/2014/main" id="{63D91B48-C228-26E1-EE7A-C30B18FB28EE}"/>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Top Corners Rounded 62">
            <a:extLst>
              <a:ext uri="{FF2B5EF4-FFF2-40B4-BE49-F238E27FC236}">
                <a16:creationId xmlns:a16="http://schemas.microsoft.com/office/drawing/2014/main" id="{19458919-D43F-D99F-41C1-1164269C4AFB}"/>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16</xdr:col>
      <xdr:colOff>380974</xdr:colOff>
      <xdr:row>12</xdr:row>
      <xdr:rowOff>145341</xdr:rowOff>
    </xdr:from>
    <xdr:to>
      <xdr:col>19</xdr:col>
      <xdr:colOff>598309</xdr:colOff>
      <xdr:row>14</xdr:row>
      <xdr:rowOff>31041</xdr:rowOff>
    </xdr:to>
    <xdr:sp macro="" textlink="">
      <xdr:nvSpPr>
        <xdr:cNvPr id="64" name="TextBox 63">
          <a:extLst>
            <a:ext uri="{FF2B5EF4-FFF2-40B4-BE49-F238E27FC236}">
              <a16:creationId xmlns:a16="http://schemas.microsoft.com/office/drawing/2014/main" id="{E6AA0B0B-399D-4721-ACE5-52B87D7F0175}"/>
            </a:ext>
          </a:extLst>
        </xdr:cNvPr>
        <xdr:cNvSpPr txBox="1"/>
      </xdr:nvSpPr>
      <xdr:spPr>
        <a:xfrm>
          <a:off x="10134574" y="2278941"/>
          <a:ext cx="2046135"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Home</a:t>
          </a:r>
          <a:r>
            <a:rPr lang="en-IN" sz="1200" b="1" baseline="0">
              <a:solidFill>
                <a:schemeClr val="bg1"/>
              </a:solidFill>
            </a:rPr>
            <a:t> ownership Impact</a:t>
          </a:r>
        </a:p>
      </xdr:txBody>
    </xdr:sp>
    <xdr:clientData/>
  </xdr:twoCellAnchor>
  <xdr:twoCellAnchor>
    <xdr:from>
      <xdr:col>5</xdr:col>
      <xdr:colOff>191952</xdr:colOff>
      <xdr:row>29</xdr:row>
      <xdr:rowOff>63297</xdr:rowOff>
    </xdr:from>
    <xdr:to>
      <xdr:col>9</xdr:col>
      <xdr:colOff>588550</xdr:colOff>
      <xdr:row>31</xdr:row>
      <xdr:rowOff>78372</xdr:rowOff>
    </xdr:to>
    <xdr:grpSp>
      <xdr:nvGrpSpPr>
        <xdr:cNvPr id="65" name="Group 64">
          <a:extLst>
            <a:ext uri="{FF2B5EF4-FFF2-40B4-BE49-F238E27FC236}">
              <a16:creationId xmlns:a16="http://schemas.microsoft.com/office/drawing/2014/main" id="{13891659-153E-492F-B915-2798F2B86C25}"/>
            </a:ext>
          </a:extLst>
        </xdr:cNvPr>
        <xdr:cNvGrpSpPr/>
      </xdr:nvGrpSpPr>
      <xdr:grpSpPr>
        <a:xfrm>
          <a:off x="3239952" y="5219497"/>
          <a:ext cx="2834998"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66" name="Rectangle: Top Corners Rounded 65">
            <a:extLst>
              <a:ext uri="{FF2B5EF4-FFF2-40B4-BE49-F238E27FC236}">
                <a16:creationId xmlns:a16="http://schemas.microsoft.com/office/drawing/2014/main" id="{F6B69441-2133-299C-ED2F-51803D10365E}"/>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Top Corners Rounded 66">
            <a:extLst>
              <a:ext uri="{FF2B5EF4-FFF2-40B4-BE49-F238E27FC236}">
                <a16:creationId xmlns:a16="http://schemas.microsoft.com/office/drawing/2014/main" id="{B88DFEA0-E418-86BC-1E47-2A590D71587E}"/>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400469</xdr:colOff>
      <xdr:row>29</xdr:row>
      <xdr:rowOff>113087</xdr:rowOff>
    </xdr:from>
    <xdr:to>
      <xdr:col>9</xdr:col>
      <xdr:colOff>156685</xdr:colOff>
      <xdr:row>30</xdr:row>
      <xdr:rowOff>175120</xdr:rowOff>
    </xdr:to>
    <xdr:sp macro="" textlink="">
      <xdr:nvSpPr>
        <xdr:cNvPr id="68" name="TextBox 67">
          <a:extLst>
            <a:ext uri="{FF2B5EF4-FFF2-40B4-BE49-F238E27FC236}">
              <a16:creationId xmlns:a16="http://schemas.microsoft.com/office/drawing/2014/main" id="{4DE66147-1AED-40E2-9567-97CAF0945A1F}"/>
            </a:ext>
          </a:extLst>
        </xdr:cNvPr>
        <xdr:cNvSpPr txBox="1"/>
      </xdr:nvSpPr>
      <xdr:spPr>
        <a:xfrm>
          <a:off x="3422193" y="5447087"/>
          <a:ext cx="2173595" cy="245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Car</a:t>
          </a:r>
          <a:r>
            <a:rPr lang="en-IN" sz="1200" b="1" baseline="0">
              <a:solidFill>
                <a:schemeClr val="bg1"/>
              </a:solidFill>
            </a:rPr>
            <a:t> owned vs purchase</a:t>
          </a:r>
          <a:endParaRPr lang="en-IN" sz="1200" b="1">
            <a:solidFill>
              <a:schemeClr val="bg1"/>
            </a:solidFill>
          </a:endParaRPr>
        </a:p>
      </xdr:txBody>
    </xdr:sp>
    <xdr:clientData/>
  </xdr:twoCellAnchor>
  <xdr:twoCellAnchor>
    <xdr:from>
      <xdr:col>15</xdr:col>
      <xdr:colOff>424966</xdr:colOff>
      <xdr:row>29</xdr:row>
      <xdr:rowOff>63297</xdr:rowOff>
    </xdr:from>
    <xdr:to>
      <xdr:col>20</xdr:col>
      <xdr:colOff>20401</xdr:colOff>
      <xdr:row>31</xdr:row>
      <xdr:rowOff>78372</xdr:rowOff>
    </xdr:to>
    <xdr:grpSp>
      <xdr:nvGrpSpPr>
        <xdr:cNvPr id="69" name="Group 68">
          <a:extLst>
            <a:ext uri="{FF2B5EF4-FFF2-40B4-BE49-F238E27FC236}">
              <a16:creationId xmlns:a16="http://schemas.microsoft.com/office/drawing/2014/main" id="{BB7864B8-0B68-4E20-9BA8-36B873FC5F78}"/>
            </a:ext>
          </a:extLst>
        </xdr:cNvPr>
        <xdr:cNvGrpSpPr/>
      </xdr:nvGrpSpPr>
      <xdr:grpSpPr>
        <a:xfrm>
          <a:off x="9568966" y="5219497"/>
          <a:ext cx="2643435"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70" name="Rectangle: Top Corners Rounded 69">
            <a:extLst>
              <a:ext uri="{FF2B5EF4-FFF2-40B4-BE49-F238E27FC236}">
                <a16:creationId xmlns:a16="http://schemas.microsoft.com/office/drawing/2014/main" id="{0387B92A-D5FA-2BC2-F3EA-78A19BD3D0A1}"/>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Rectangle: Top Corners Rounded 70">
            <a:extLst>
              <a:ext uri="{FF2B5EF4-FFF2-40B4-BE49-F238E27FC236}">
                <a16:creationId xmlns:a16="http://schemas.microsoft.com/office/drawing/2014/main" id="{16272471-F3CB-BA69-67BF-4ECCD1DC2CD9}"/>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16</xdr:col>
      <xdr:colOff>111084</xdr:colOff>
      <xdr:row>29</xdr:row>
      <xdr:rowOff>127741</xdr:rowOff>
    </xdr:from>
    <xdr:to>
      <xdr:col>19</xdr:col>
      <xdr:colOff>334282</xdr:colOff>
      <xdr:row>31</xdr:row>
      <xdr:rowOff>13928</xdr:rowOff>
    </xdr:to>
    <xdr:sp macro="" textlink="">
      <xdr:nvSpPr>
        <xdr:cNvPr id="72" name="TextBox 71">
          <a:extLst>
            <a:ext uri="{FF2B5EF4-FFF2-40B4-BE49-F238E27FC236}">
              <a16:creationId xmlns:a16="http://schemas.microsoft.com/office/drawing/2014/main" id="{F9A6753C-A996-4366-AEB9-AA6FB19B8F29}"/>
            </a:ext>
          </a:extLst>
        </xdr:cNvPr>
        <xdr:cNvSpPr txBox="1"/>
      </xdr:nvSpPr>
      <xdr:spPr>
        <a:xfrm>
          <a:off x="9958469" y="5227279"/>
          <a:ext cx="2069582" cy="23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Income</a:t>
          </a:r>
          <a:r>
            <a:rPr lang="en-IN" sz="1200" b="1" baseline="0">
              <a:solidFill>
                <a:schemeClr val="bg1"/>
              </a:solidFill>
            </a:rPr>
            <a:t> by Region</a:t>
          </a:r>
          <a:endParaRPr lang="en-IN" sz="1200" b="1">
            <a:solidFill>
              <a:schemeClr val="bg1"/>
            </a:solidFill>
          </a:endParaRPr>
        </a:p>
      </xdr:txBody>
    </xdr:sp>
    <xdr:clientData/>
  </xdr:twoCellAnchor>
  <xdr:twoCellAnchor>
    <xdr:from>
      <xdr:col>0</xdr:col>
      <xdr:colOff>241300</xdr:colOff>
      <xdr:row>10</xdr:row>
      <xdr:rowOff>38100</xdr:rowOff>
    </xdr:from>
    <xdr:to>
      <xdr:col>4</xdr:col>
      <xdr:colOff>0</xdr:colOff>
      <xdr:row>14</xdr:row>
      <xdr:rowOff>50800</xdr:rowOff>
    </xdr:to>
    <xdr:sp macro="" textlink="">
      <xdr:nvSpPr>
        <xdr:cNvPr id="80" name="Rectangle 79">
          <a:hlinkClick xmlns:r="http://schemas.openxmlformats.org/officeDocument/2006/relationships" r:id="rId12"/>
          <a:extLst>
            <a:ext uri="{FF2B5EF4-FFF2-40B4-BE49-F238E27FC236}">
              <a16:creationId xmlns:a16="http://schemas.microsoft.com/office/drawing/2014/main" id="{FA3F2750-BE2D-483F-BD64-2B3B72D5B498}"/>
            </a:ext>
          </a:extLst>
        </xdr:cNvPr>
        <xdr:cNvSpPr/>
      </xdr:nvSpPr>
      <xdr:spPr>
        <a:xfrm>
          <a:off x="241300" y="186690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Dashboard</a:t>
          </a:r>
        </a:p>
      </xdr:txBody>
    </xdr:sp>
    <xdr:clientData/>
  </xdr:twoCellAnchor>
  <xdr:twoCellAnchor>
    <xdr:from>
      <xdr:col>0</xdr:col>
      <xdr:colOff>241300</xdr:colOff>
      <xdr:row>34</xdr:row>
      <xdr:rowOff>114300</xdr:rowOff>
    </xdr:from>
    <xdr:to>
      <xdr:col>4</xdr:col>
      <xdr:colOff>0</xdr:colOff>
      <xdr:row>38</xdr:row>
      <xdr:rowOff>127000</xdr:rowOff>
    </xdr:to>
    <xdr:sp macro="" textlink="">
      <xdr:nvSpPr>
        <xdr:cNvPr id="81" name="Rectangle 80">
          <a:hlinkClick xmlns:r="http://schemas.openxmlformats.org/officeDocument/2006/relationships" r:id="rId13" tooltip="Regional insights"/>
          <a:extLst>
            <a:ext uri="{FF2B5EF4-FFF2-40B4-BE49-F238E27FC236}">
              <a16:creationId xmlns:a16="http://schemas.microsoft.com/office/drawing/2014/main" id="{72845801-8EE6-449D-A8BE-AFB9BFD12DCA}"/>
            </a:ext>
          </a:extLst>
        </xdr:cNvPr>
        <xdr:cNvSpPr/>
      </xdr:nvSpPr>
      <xdr:spPr>
        <a:xfrm>
          <a:off x="241300" y="633222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Region</a:t>
          </a:r>
          <a:r>
            <a:rPr lang="en-IN" sz="2000" b="1" baseline="0">
              <a:solidFill>
                <a:schemeClr val="tx1"/>
              </a:solidFill>
            </a:rPr>
            <a:t>al Insights</a:t>
          </a:r>
          <a:endParaRPr lang="en-IN" sz="2000" b="1">
            <a:solidFill>
              <a:schemeClr val="tx1"/>
            </a:solidFill>
          </a:endParaRPr>
        </a:p>
      </xdr:txBody>
    </xdr:sp>
    <xdr:clientData/>
  </xdr:twoCellAnchor>
  <xdr:twoCellAnchor>
    <xdr:from>
      <xdr:col>0</xdr:col>
      <xdr:colOff>241300</xdr:colOff>
      <xdr:row>28</xdr:row>
      <xdr:rowOff>92075</xdr:rowOff>
    </xdr:from>
    <xdr:to>
      <xdr:col>4</xdr:col>
      <xdr:colOff>0</xdr:colOff>
      <xdr:row>32</xdr:row>
      <xdr:rowOff>104775</xdr:rowOff>
    </xdr:to>
    <xdr:sp macro="" textlink="">
      <xdr:nvSpPr>
        <xdr:cNvPr id="82" name="Rectangle 81">
          <a:hlinkClick xmlns:r="http://schemas.openxmlformats.org/officeDocument/2006/relationships" r:id="rId14" tooltip="Commute &amp; mobility"/>
          <a:extLst>
            <a:ext uri="{FF2B5EF4-FFF2-40B4-BE49-F238E27FC236}">
              <a16:creationId xmlns:a16="http://schemas.microsoft.com/office/drawing/2014/main" id="{56AF05C2-AA26-4804-B49F-ACFC480776DF}"/>
            </a:ext>
          </a:extLst>
        </xdr:cNvPr>
        <xdr:cNvSpPr/>
      </xdr:nvSpPr>
      <xdr:spPr>
        <a:xfrm>
          <a:off x="241300" y="5212715"/>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Commute</a:t>
          </a:r>
          <a:r>
            <a:rPr lang="en-IN" sz="2000" b="1" baseline="0">
              <a:solidFill>
                <a:schemeClr val="tx1"/>
              </a:solidFill>
            </a:rPr>
            <a:t> &amp; Mobility</a:t>
          </a:r>
          <a:endParaRPr lang="en-IN" sz="2000" b="1">
            <a:solidFill>
              <a:schemeClr val="tx1"/>
            </a:solidFill>
          </a:endParaRPr>
        </a:p>
      </xdr:txBody>
    </xdr:sp>
    <xdr:clientData/>
  </xdr:twoCellAnchor>
  <xdr:twoCellAnchor>
    <xdr:from>
      <xdr:col>0</xdr:col>
      <xdr:colOff>241300</xdr:colOff>
      <xdr:row>21</xdr:row>
      <xdr:rowOff>107950</xdr:rowOff>
    </xdr:from>
    <xdr:to>
      <xdr:col>4</xdr:col>
      <xdr:colOff>0</xdr:colOff>
      <xdr:row>25</xdr:row>
      <xdr:rowOff>120650</xdr:rowOff>
    </xdr:to>
    <xdr:sp macro="" textlink="">
      <xdr:nvSpPr>
        <xdr:cNvPr id="83" name="Rectangle 82">
          <a:extLst>
            <a:ext uri="{FF2B5EF4-FFF2-40B4-BE49-F238E27FC236}">
              <a16:creationId xmlns:a16="http://schemas.microsoft.com/office/drawing/2014/main" id="{5CF8529E-74C6-41AF-A6B8-6152D264D718}"/>
            </a:ext>
          </a:extLst>
        </xdr:cNvPr>
        <xdr:cNvSpPr/>
      </xdr:nvSpPr>
      <xdr:spPr>
        <a:xfrm>
          <a:off x="241300" y="394843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Financial</a:t>
          </a:r>
          <a:r>
            <a:rPr lang="en-IN" sz="2000" b="1" baseline="0">
              <a:solidFill>
                <a:schemeClr val="tx1"/>
              </a:solidFill>
            </a:rPr>
            <a:t> &amp; lifestyle</a:t>
          </a:r>
        </a:p>
      </xdr:txBody>
    </xdr:sp>
    <xdr:clientData/>
  </xdr:twoCellAnchor>
  <xdr:twoCellAnchor>
    <xdr:from>
      <xdr:col>0</xdr:col>
      <xdr:colOff>241300</xdr:colOff>
      <xdr:row>15</xdr:row>
      <xdr:rowOff>73025</xdr:rowOff>
    </xdr:from>
    <xdr:to>
      <xdr:col>4</xdr:col>
      <xdr:colOff>0</xdr:colOff>
      <xdr:row>19</xdr:row>
      <xdr:rowOff>85725</xdr:rowOff>
    </xdr:to>
    <xdr:sp macro="" textlink="">
      <xdr:nvSpPr>
        <xdr:cNvPr id="84" name="Rectangle 83">
          <a:hlinkClick xmlns:r="http://schemas.openxmlformats.org/officeDocument/2006/relationships" r:id="rId15" tooltip="Demographics"/>
          <a:extLst>
            <a:ext uri="{FF2B5EF4-FFF2-40B4-BE49-F238E27FC236}">
              <a16:creationId xmlns:a16="http://schemas.microsoft.com/office/drawing/2014/main" id="{B8797969-97E2-4D8E-B75D-0B6227BBBBB9}"/>
            </a:ext>
          </a:extLst>
        </xdr:cNvPr>
        <xdr:cNvSpPr/>
      </xdr:nvSpPr>
      <xdr:spPr>
        <a:xfrm>
          <a:off x="241300" y="2816225"/>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Demographics</a:t>
          </a:r>
        </a:p>
      </xdr:txBody>
    </xdr:sp>
    <xdr:clientData/>
  </xdr:twoCellAnchor>
  <xdr:twoCellAnchor>
    <xdr:from>
      <xdr:col>8</xdr:col>
      <xdr:colOff>160541</xdr:colOff>
      <xdr:row>14</xdr:row>
      <xdr:rowOff>144564</xdr:rowOff>
    </xdr:from>
    <xdr:to>
      <xdr:col>14</xdr:col>
      <xdr:colOff>332549</xdr:colOff>
      <xdr:row>26</xdr:row>
      <xdr:rowOff>95250</xdr:rowOff>
    </xdr:to>
    <xdr:graphicFrame macro="">
      <xdr:nvGraphicFramePr>
        <xdr:cNvPr id="14" name="Chart 13">
          <a:extLst>
            <a:ext uri="{FF2B5EF4-FFF2-40B4-BE49-F238E27FC236}">
              <a16:creationId xmlns:a16="http://schemas.microsoft.com/office/drawing/2014/main" id="{511E253E-171D-4C54-949B-6D7EE8E03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419100</xdr:colOff>
      <xdr:row>15</xdr:row>
      <xdr:rowOff>34120</xdr:rowOff>
    </xdr:from>
    <xdr:to>
      <xdr:col>22</xdr:col>
      <xdr:colOff>584200</xdr:colOff>
      <xdr:row>26</xdr:row>
      <xdr:rowOff>101600</xdr:rowOff>
    </xdr:to>
    <xdr:graphicFrame macro="">
      <xdr:nvGraphicFramePr>
        <xdr:cNvPr id="16" name="Chart 15">
          <a:extLst>
            <a:ext uri="{FF2B5EF4-FFF2-40B4-BE49-F238E27FC236}">
              <a16:creationId xmlns:a16="http://schemas.microsoft.com/office/drawing/2014/main" id="{D9A741F8-8094-4EC4-913B-D5F6F60A1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342906</xdr:colOff>
      <xdr:row>32</xdr:row>
      <xdr:rowOff>65912</xdr:rowOff>
    </xdr:from>
    <xdr:to>
      <xdr:col>14</xdr:col>
      <xdr:colOff>333756</xdr:colOff>
      <xdr:row>45</xdr:row>
      <xdr:rowOff>64026</xdr:rowOff>
    </xdr:to>
    <xdr:graphicFrame macro="">
      <xdr:nvGraphicFramePr>
        <xdr:cNvPr id="17" name="Chart 16">
          <a:extLst>
            <a:ext uri="{FF2B5EF4-FFF2-40B4-BE49-F238E27FC236}">
              <a16:creationId xmlns:a16="http://schemas.microsoft.com/office/drawing/2014/main" id="{FCFADE60-8E35-4CBD-9568-A61F73C05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410308</xdr:colOff>
      <xdr:row>31</xdr:row>
      <xdr:rowOff>148643</xdr:rowOff>
    </xdr:from>
    <xdr:to>
      <xdr:col>23</xdr:col>
      <xdr:colOff>29307</xdr:colOff>
      <xdr:row>45</xdr:row>
      <xdr:rowOff>58615</xdr:rowOff>
    </xdr:to>
    <xdr:graphicFrame macro="">
      <xdr:nvGraphicFramePr>
        <xdr:cNvPr id="18" name="Chart 17">
          <a:extLst>
            <a:ext uri="{FF2B5EF4-FFF2-40B4-BE49-F238E27FC236}">
              <a16:creationId xmlns:a16="http://schemas.microsoft.com/office/drawing/2014/main" id="{8BECA247-64B8-456D-B4D5-AB7DC388D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4</xdr:col>
      <xdr:colOff>265096</xdr:colOff>
      <xdr:row>20</xdr:row>
      <xdr:rowOff>135657</xdr:rowOff>
    </xdr:from>
    <xdr:to>
      <xdr:col>7</xdr:col>
      <xdr:colOff>342890</xdr:colOff>
      <xdr:row>26</xdr:row>
      <xdr:rowOff>114300</xdr:rowOff>
    </xdr:to>
    <mc:AlternateContent xmlns:mc="http://schemas.openxmlformats.org/markup-compatibility/2006" xmlns:a14="http://schemas.microsoft.com/office/drawing/2010/main">
      <mc:Choice Requires="a14">
        <xdr:graphicFrame macro="">
          <xdr:nvGraphicFramePr>
            <xdr:cNvPr id="19" name="Gender 1">
              <a:extLst>
                <a:ext uri="{FF2B5EF4-FFF2-40B4-BE49-F238E27FC236}">
                  <a16:creationId xmlns:a16="http://schemas.microsoft.com/office/drawing/2014/main" id="{BAFB479B-AC22-DEFD-56DD-8A5F6EC052A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2703496" y="3691657"/>
              <a:ext cx="1906594" cy="10454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265096</xdr:colOff>
      <xdr:row>7</xdr:row>
      <xdr:rowOff>162160</xdr:rowOff>
    </xdr:from>
    <xdr:to>
      <xdr:col>7</xdr:col>
      <xdr:colOff>342890</xdr:colOff>
      <xdr:row>12</xdr:row>
      <xdr:rowOff>166689</xdr:rowOff>
    </xdr:to>
    <mc:AlternateContent xmlns:mc="http://schemas.openxmlformats.org/markup-compatibility/2006" xmlns:a14="http://schemas.microsoft.com/office/drawing/2010/main">
      <mc:Choice Requires="a14">
        <xdr:graphicFrame macro="">
          <xdr:nvGraphicFramePr>
            <xdr:cNvPr id="20" name="Maritial status 1">
              <a:extLst>
                <a:ext uri="{FF2B5EF4-FFF2-40B4-BE49-F238E27FC236}">
                  <a16:creationId xmlns:a16="http://schemas.microsoft.com/office/drawing/2014/main" id="{EF415E7E-6D73-FE65-33FD-686A1C525D88}"/>
                </a:ext>
              </a:extLst>
            </xdr:cNvPr>
            <xdr:cNvGraphicFramePr/>
          </xdr:nvGraphicFramePr>
          <xdr:xfrm>
            <a:off x="0" y="0"/>
            <a:ext cx="0" cy="0"/>
          </xdr:xfrm>
          <a:graphic>
            <a:graphicData uri="http://schemas.microsoft.com/office/drawing/2010/slicer">
              <sle:slicer xmlns:sle="http://schemas.microsoft.com/office/drawing/2010/slicer" name="Maritial status 1"/>
            </a:graphicData>
          </a:graphic>
        </xdr:graphicFrame>
      </mc:Choice>
      <mc:Fallback xmlns="">
        <xdr:sp macro="" textlink="">
          <xdr:nvSpPr>
            <xdr:cNvPr id="0" name=""/>
            <xdr:cNvSpPr>
              <a:spLocks noTextEdit="1"/>
            </xdr:cNvSpPr>
          </xdr:nvSpPr>
          <xdr:spPr>
            <a:xfrm>
              <a:off x="2703496" y="1406760"/>
              <a:ext cx="1906594" cy="8935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4</xdr:col>
      <xdr:colOff>4</xdr:colOff>
      <xdr:row>1</xdr:row>
      <xdr:rowOff>169507</xdr:rowOff>
    </xdr:from>
    <xdr:to>
      <xdr:col>24</xdr:col>
      <xdr:colOff>310444</xdr:colOff>
      <xdr:row>47</xdr:row>
      <xdr:rowOff>17321</xdr:rowOff>
    </xdr:to>
    <xdr:sp macro="" textlink="">
      <xdr:nvSpPr>
        <xdr:cNvPr id="2" name="Rectangle: Top Corners Rounded 1">
          <a:extLst>
            <a:ext uri="{FF2B5EF4-FFF2-40B4-BE49-F238E27FC236}">
              <a16:creationId xmlns:a16="http://schemas.microsoft.com/office/drawing/2014/main" id="{E6CB0A39-4980-474F-B923-E722056C6315}"/>
            </a:ext>
          </a:extLst>
        </xdr:cNvPr>
        <xdr:cNvSpPr/>
      </xdr:nvSpPr>
      <xdr:spPr>
        <a:xfrm rot="5400000">
          <a:off x="4451624" y="-1656144"/>
          <a:ext cx="8475999" cy="12502440"/>
        </a:xfrm>
        <a:prstGeom prst="round2SameRect">
          <a:avLst>
            <a:gd name="adj1" fmla="val 7319"/>
            <a:gd name="adj2" fmla="val 0"/>
          </a:avLst>
        </a:prstGeom>
        <a:solidFill>
          <a:srgbClr val="F2F0F5"/>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IN" sz="1100"/>
            <a:t> </a:t>
          </a:r>
        </a:p>
      </xdr:txBody>
    </xdr:sp>
    <xdr:clientData/>
  </xdr:twoCellAnchor>
  <xdr:twoCellAnchor>
    <xdr:from>
      <xdr:col>0</xdr:col>
      <xdr:colOff>0</xdr:colOff>
      <xdr:row>0</xdr:row>
      <xdr:rowOff>0</xdr:rowOff>
    </xdr:from>
    <xdr:to>
      <xdr:col>4</xdr:col>
      <xdr:colOff>0</xdr:colOff>
      <xdr:row>49</xdr:row>
      <xdr:rowOff>183443</xdr:rowOff>
    </xdr:to>
    <xdr:sp macro="" textlink="">
      <xdr:nvSpPr>
        <xdr:cNvPr id="3" name="Rectangle 2">
          <a:extLst>
            <a:ext uri="{FF2B5EF4-FFF2-40B4-BE49-F238E27FC236}">
              <a16:creationId xmlns:a16="http://schemas.microsoft.com/office/drawing/2014/main" id="{F463BAEC-7A35-44AC-8443-DCF1CDBB010C}"/>
            </a:ext>
          </a:extLst>
        </xdr:cNvPr>
        <xdr:cNvSpPr>
          <a:spLocks noChangeAspect="1"/>
        </xdr:cNvSpPr>
      </xdr:nvSpPr>
      <xdr:spPr>
        <a:xfrm>
          <a:off x="0" y="0"/>
          <a:ext cx="2438400" cy="9144563"/>
        </a:xfrm>
        <a:prstGeom prst="rect">
          <a:avLst/>
        </a:prstGeom>
        <a:solidFill>
          <a:srgbClr val="49017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editAs="absolute">
    <xdr:from>
      <xdr:col>0</xdr:col>
      <xdr:colOff>109740</xdr:colOff>
      <xdr:row>1</xdr:row>
      <xdr:rowOff>166626</xdr:rowOff>
    </xdr:from>
    <xdr:to>
      <xdr:col>4</xdr:col>
      <xdr:colOff>2</xdr:colOff>
      <xdr:row>47</xdr:row>
      <xdr:rowOff>20205</xdr:rowOff>
    </xdr:to>
    <xdr:sp macro="" textlink="">
      <xdr:nvSpPr>
        <xdr:cNvPr id="4" name="Rectangle: Top Corners Rounded 3">
          <a:extLst>
            <a:ext uri="{FF2B5EF4-FFF2-40B4-BE49-F238E27FC236}">
              <a16:creationId xmlns:a16="http://schemas.microsoft.com/office/drawing/2014/main" id="{DC92C241-CE6C-458F-998C-DB1A0885AD8A}"/>
            </a:ext>
          </a:extLst>
        </xdr:cNvPr>
        <xdr:cNvSpPr>
          <a:spLocks noChangeAspect="1"/>
        </xdr:cNvSpPr>
      </xdr:nvSpPr>
      <xdr:spPr>
        <a:xfrm rot="16200000">
          <a:off x="-2858959" y="3318205"/>
          <a:ext cx="8266059" cy="2328662"/>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endParaRPr lang="en-IN" sz="1100"/>
        </a:p>
      </xdr:txBody>
    </xdr:sp>
    <xdr:clientData/>
  </xdr:twoCellAnchor>
  <xdr:twoCellAnchor>
    <xdr:from>
      <xdr:col>0</xdr:col>
      <xdr:colOff>144281</xdr:colOff>
      <xdr:row>24</xdr:row>
      <xdr:rowOff>76200</xdr:rowOff>
    </xdr:from>
    <xdr:to>
      <xdr:col>4</xdr:col>
      <xdr:colOff>3</xdr:colOff>
      <xdr:row>36</xdr:row>
      <xdr:rowOff>141449</xdr:rowOff>
    </xdr:to>
    <xdr:grpSp>
      <xdr:nvGrpSpPr>
        <xdr:cNvPr id="5" name="Group 4">
          <a:extLst>
            <a:ext uri="{FF2B5EF4-FFF2-40B4-BE49-F238E27FC236}">
              <a16:creationId xmlns:a16="http://schemas.microsoft.com/office/drawing/2014/main" id="{42CCA0B7-E279-46F0-B8E8-2A8C53BA9290}"/>
            </a:ext>
          </a:extLst>
        </xdr:cNvPr>
        <xdr:cNvGrpSpPr/>
      </xdr:nvGrpSpPr>
      <xdr:grpSpPr>
        <a:xfrm>
          <a:off x="144281" y="4343400"/>
          <a:ext cx="2294122" cy="2198849"/>
          <a:chOff x="309880" y="897256"/>
          <a:chExt cx="871015" cy="537209"/>
        </a:xfrm>
      </xdr:grpSpPr>
      <xdr:sp macro="" textlink="">
        <xdr:nvSpPr>
          <xdr:cNvPr id="6" name="Rectangle: Top Corners Rounded 5">
            <a:extLst>
              <a:ext uri="{FF2B5EF4-FFF2-40B4-BE49-F238E27FC236}">
                <a16:creationId xmlns:a16="http://schemas.microsoft.com/office/drawing/2014/main" id="{04859442-64B5-CA32-3080-8FD684219B7B}"/>
              </a:ext>
            </a:extLst>
          </xdr:cNvPr>
          <xdr:cNvSpPr>
            <a:spLocks noChangeAspect="1"/>
          </xdr:cNvSpPr>
        </xdr:nvSpPr>
        <xdr:spPr>
          <a:xfrm rot="16200000">
            <a:off x="473470" y="878832"/>
            <a:ext cx="248469" cy="575649"/>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7" name="Freeform: Shape 6">
            <a:extLst>
              <a:ext uri="{FF2B5EF4-FFF2-40B4-BE49-F238E27FC236}">
                <a16:creationId xmlns:a16="http://schemas.microsoft.com/office/drawing/2014/main" id="{7A8C08B2-618F-C7A6-B7A7-12D257859475}"/>
              </a:ext>
            </a:extLst>
          </xdr:cNvPr>
          <xdr:cNvSpPr>
            <a:spLocks noChangeAspect="1"/>
          </xdr:cNvSpPr>
        </xdr:nvSpPr>
        <xdr:spPr>
          <a:xfrm>
            <a:off x="877291" y="897256"/>
            <a:ext cx="303604" cy="537209"/>
          </a:xfrm>
          <a:custGeom>
            <a:avLst/>
            <a:gdLst>
              <a:gd name="connsiteX0" fmla="*/ 113786 w 113786"/>
              <a:gd name="connsiteY0" fmla="*/ 0 h 422900"/>
              <a:gd name="connsiteX1" fmla="*/ 113786 w 113786"/>
              <a:gd name="connsiteY1" fmla="*/ 422900 h 422900"/>
              <a:gd name="connsiteX2" fmla="*/ 104845 w 113786"/>
              <a:gd name="connsiteY2" fmla="*/ 378614 h 422900"/>
              <a:gd name="connsiteX3" fmla="*/ 0 w 113786"/>
              <a:gd name="connsiteY3" fmla="*/ 309118 h 422900"/>
              <a:gd name="connsiteX4" fmla="*/ 0 w 113786"/>
              <a:gd name="connsiteY4" fmla="*/ 113782 h 422900"/>
              <a:gd name="connsiteX5" fmla="*/ 104845 w 113786"/>
              <a:gd name="connsiteY5" fmla="*/ 44286 h 422900"/>
              <a:gd name="connsiteX6" fmla="*/ 113786 w 113786"/>
              <a:gd name="connsiteY6" fmla="*/ 0 h 422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3786" h="422900">
                <a:moveTo>
                  <a:pt x="113786" y="0"/>
                </a:moveTo>
                <a:lnTo>
                  <a:pt x="113786" y="422900"/>
                </a:lnTo>
                <a:lnTo>
                  <a:pt x="104845" y="378614"/>
                </a:lnTo>
                <a:cubicBezTo>
                  <a:pt x="87571" y="337774"/>
                  <a:pt x="47132" y="309118"/>
                  <a:pt x="0" y="309118"/>
                </a:cubicBezTo>
                <a:lnTo>
                  <a:pt x="0" y="113782"/>
                </a:lnTo>
                <a:cubicBezTo>
                  <a:pt x="47132" y="113782"/>
                  <a:pt x="87571" y="85126"/>
                  <a:pt x="104845" y="44286"/>
                </a:cubicBezTo>
                <a:lnTo>
                  <a:pt x="113786" y="0"/>
                </a:ln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chorCtr="0">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editAs="absolute">
    <xdr:from>
      <xdr:col>0</xdr:col>
      <xdr:colOff>508000</xdr:colOff>
      <xdr:row>2</xdr:row>
      <xdr:rowOff>34162</xdr:rowOff>
    </xdr:from>
    <xdr:to>
      <xdr:col>3</xdr:col>
      <xdr:colOff>176162</xdr:colOff>
      <xdr:row>10</xdr:row>
      <xdr:rowOff>90373</xdr:rowOff>
    </xdr:to>
    <xdr:pic>
      <xdr:nvPicPr>
        <xdr:cNvPr id="8" name="Picture 7">
          <a:extLst>
            <a:ext uri="{FF2B5EF4-FFF2-40B4-BE49-F238E27FC236}">
              <a16:creationId xmlns:a16="http://schemas.microsoft.com/office/drawing/2014/main" id="{20A82BD5-990B-4520-A1EE-D9D7B6BF17DA}"/>
            </a:ext>
          </a:extLst>
        </xdr:cNvPr>
        <xdr:cNvPicPr>
          <a:picLocks noChangeAspect="1"/>
        </xdr:cNvPicPr>
      </xdr:nvPicPr>
      <xdr:blipFill>
        <a:blip xmlns:r="http://schemas.openxmlformats.org/officeDocument/2006/relationships" r:embed="rId1"/>
        <a:stretch>
          <a:fillRect/>
        </a:stretch>
      </xdr:blipFill>
      <xdr:spPr>
        <a:xfrm>
          <a:off x="508000" y="399922"/>
          <a:ext cx="1496962" cy="1519251"/>
        </a:xfrm>
        <a:prstGeom prst="rect">
          <a:avLst/>
        </a:prstGeom>
        <a:effectLst>
          <a:glow rad="203200">
            <a:srgbClr val="E3DEEF">
              <a:alpha val="40000"/>
            </a:srgbClr>
          </a:glow>
        </a:effectLst>
      </xdr:spPr>
    </xdr:pic>
    <xdr:clientData/>
  </xdr:twoCellAnchor>
  <xdr:twoCellAnchor>
    <xdr:from>
      <xdr:col>4</xdr:col>
      <xdr:colOff>203038</xdr:colOff>
      <xdr:row>3</xdr:row>
      <xdr:rowOff>159104</xdr:rowOff>
    </xdr:from>
    <xdr:to>
      <xdr:col>11</xdr:col>
      <xdr:colOff>410270</xdr:colOff>
      <xdr:row>6</xdr:row>
      <xdr:rowOff>22075</xdr:rowOff>
    </xdr:to>
    <xdr:sp macro="" textlink="">
      <xdr:nvSpPr>
        <xdr:cNvPr id="11" name="Rectangle: Rounded Corners 10">
          <a:extLst>
            <a:ext uri="{FF2B5EF4-FFF2-40B4-BE49-F238E27FC236}">
              <a16:creationId xmlns:a16="http://schemas.microsoft.com/office/drawing/2014/main" id="{FF1DC5E9-BAA4-4D23-8700-B7DDC284F570}"/>
            </a:ext>
          </a:extLst>
        </xdr:cNvPr>
        <xdr:cNvSpPr/>
      </xdr:nvSpPr>
      <xdr:spPr>
        <a:xfrm>
          <a:off x="2641438" y="707744"/>
          <a:ext cx="4474432" cy="411611"/>
        </a:xfrm>
        <a:prstGeom prst="roundRect">
          <a:avLst/>
        </a:prstGeom>
        <a:solidFill>
          <a:srgbClr val="A31192">
            <a:alpha val="6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220961</xdr:colOff>
      <xdr:row>4</xdr:row>
      <xdr:rowOff>26206</xdr:rowOff>
    </xdr:from>
    <xdr:to>
      <xdr:col>8</xdr:col>
      <xdr:colOff>399357</xdr:colOff>
      <xdr:row>5</xdr:row>
      <xdr:rowOff>154973</xdr:rowOff>
    </xdr:to>
    <xdr:sp macro="" textlink="">
      <xdr:nvSpPr>
        <xdr:cNvPr id="12" name="TextBox 11">
          <a:extLst>
            <a:ext uri="{FF2B5EF4-FFF2-40B4-BE49-F238E27FC236}">
              <a16:creationId xmlns:a16="http://schemas.microsoft.com/office/drawing/2014/main" id="{FDAFABDB-3443-4EFA-ACE8-F0E2596CD3AA}"/>
            </a:ext>
          </a:extLst>
        </xdr:cNvPr>
        <xdr:cNvSpPr txBox="1"/>
      </xdr:nvSpPr>
      <xdr:spPr>
        <a:xfrm>
          <a:off x="3268961" y="757726"/>
          <a:ext cx="2007196" cy="311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Commute</a:t>
          </a:r>
          <a:r>
            <a:rPr lang="en-IN" sz="1200" b="1" baseline="0">
              <a:solidFill>
                <a:schemeClr val="tx1"/>
              </a:solidFill>
            </a:rPr>
            <a:t> &amp; Mobility</a:t>
          </a:r>
        </a:p>
      </xdr:txBody>
    </xdr:sp>
    <xdr:clientData/>
  </xdr:twoCellAnchor>
  <xdr:twoCellAnchor editAs="oneCell">
    <xdr:from>
      <xdr:col>4</xdr:col>
      <xdr:colOff>597242</xdr:colOff>
      <xdr:row>3</xdr:row>
      <xdr:rowOff>155778</xdr:rowOff>
    </xdr:from>
    <xdr:to>
      <xdr:col>5</xdr:col>
      <xdr:colOff>440067</xdr:colOff>
      <xdr:row>6</xdr:row>
      <xdr:rowOff>25400</xdr:rowOff>
    </xdr:to>
    <xdr:pic>
      <xdr:nvPicPr>
        <xdr:cNvPr id="13" name="Graphic 12" descr="Gauge with solid fill">
          <a:extLst>
            <a:ext uri="{FF2B5EF4-FFF2-40B4-BE49-F238E27FC236}">
              <a16:creationId xmlns:a16="http://schemas.microsoft.com/office/drawing/2014/main" id="{49FF5A57-90BA-41FF-B800-FDE6ABEB196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35642" y="704418"/>
          <a:ext cx="452425" cy="418262"/>
        </a:xfrm>
        <a:prstGeom prst="rect">
          <a:avLst/>
        </a:prstGeom>
      </xdr:spPr>
    </xdr:pic>
    <xdr:clientData/>
  </xdr:twoCellAnchor>
  <xdr:twoCellAnchor>
    <xdr:from>
      <xdr:col>4</xdr:col>
      <xdr:colOff>203035</xdr:colOff>
      <xdr:row>6</xdr:row>
      <xdr:rowOff>178012</xdr:rowOff>
    </xdr:from>
    <xdr:to>
      <xdr:col>7</xdr:col>
      <xdr:colOff>596900</xdr:colOff>
      <xdr:row>11</xdr:row>
      <xdr:rowOff>106230</xdr:rowOff>
    </xdr:to>
    <xdr:grpSp>
      <xdr:nvGrpSpPr>
        <xdr:cNvPr id="14" name="Group 13">
          <a:extLst>
            <a:ext uri="{FF2B5EF4-FFF2-40B4-BE49-F238E27FC236}">
              <a16:creationId xmlns:a16="http://schemas.microsoft.com/office/drawing/2014/main" id="{63E94935-CC49-4272-920C-D835F2438B65}"/>
            </a:ext>
          </a:extLst>
        </xdr:cNvPr>
        <xdr:cNvGrpSpPr/>
      </xdr:nvGrpSpPr>
      <xdr:grpSpPr>
        <a:xfrm>
          <a:off x="2641435" y="1244812"/>
          <a:ext cx="2222665" cy="817218"/>
          <a:chOff x="2970507" y="1229471"/>
          <a:chExt cx="1685858" cy="866066"/>
        </a:xfrm>
      </xdr:grpSpPr>
      <xdr:grpSp>
        <xdr:nvGrpSpPr>
          <xdr:cNvPr id="15" name="Group 14">
            <a:extLst>
              <a:ext uri="{FF2B5EF4-FFF2-40B4-BE49-F238E27FC236}">
                <a16:creationId xmlns:a16="http://schemas.microsoft.com/office/drawing/2014/main" id="{848D59B7-3E80-BE9A-F29C-14E6234D88CD}"/>
              </a:ext>
            </a:extLst>
          </xdr:cNvPr>
          <xdr:cNvGrpSpPr/>
        </xdr:nvGrpSpPr>
        <xdr:grpSpPr>
          <a:xfrm>
            <a:off x="2970507" y="1229471"/>
            <a:ext cx="1685858" cy="866066"/>
            <a:chOff x="2034540" y="876300"/>
            <a:chExt cx="1214558" cy="838200"/>
          </a:xfrm>
          <a:effectLst>
            <a:outerShdw blurRad="50800" dist="50800" dir="5400000" algn="ctr" rotWithShape="0">
              <a:schemeClr val="tx1">
                <a:lumMod val="50000"/>
                <a:lumOff val="50000"/>
              </a:schemeClr>
            </a:outerShdw>
          </a:effectLst>
        </xdr:grpSpPr>
        <xdr:sp macro="" textlink="">
          <xdr:nvSpPr>
            <xdr:cNvPr id="19" name="Rectangle: Top Corners Rounded 18">
              <a:extLst>
                <a:ext uri="{FF2B5EF4-FFF2-40B4-BE49-F238E27FC236}">
                  <a16:creationId xmlns:a16="http://schemas.microsoft.com/office/drawing/2014/main" id="{0B6F8B4C-664F-2488-86E3-231487871F22}"/>
                </a:ext>
              </a:extLst>
            </xdr:cNvPr>
            <xdr:cNvSpPr/>
          </xdr:nvSpPr>
          <xdr:spPr>
            <a:xfrm rot="5400000">
              <a:off x="2222719" y="688121"/>
              <a:ext cx="838200" cy="1214558"/>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Top Corners Rounded 19">
              <a:extLst>
                <a:ext uri="{FF2B5EF4-FFF2-40B4-BE49-F238E27FC236}">
                  <a16:creationId xmlns:a16="http://schemas.microsoft.com/office/drawing/2014/main" id="{3BAE38B0-E5E7-0CCB-FFD6-2C71230547E2}"/>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6" name="Rectangle: Rounded Corners 15">
            <a:extLst>
              <a:ext uri="{FF2B5EF4-FFF2-40B4-BE49-F238E27FC236}">
                <a16:creationId xmlns:a16="http://schemas.microsoft.com/office/drawing/2014/main" id="{1DA938EE-AC1A-B4E9-5F62-A0BEFCE045A7}"/>
              </a:ext>
            </a:extLst>
          </xdr:cNvPr>
          <xdr:cNvSpPr/>
        </xdr:nvSpPr>
        <xdr:spPr>
          <a:xfrm>
            <a:off x="3172479" y="1321553"/>
            <a:ext cx="1415472" cy="236068"/>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tx1"/>
                </a:solidFill>
                <a:effectLst/>
                <a:latin typeface="+mn-lt"/>
                <a:ea typeface="+mn-ea"/>
                <a:cs typeface="+mn-cs"/>
              </a:rPr>
              <a:t>Most Commute Distance</a:t>
            </a:r>
          </a:p>
        </xdr:txBody>
      </xdr:sp>
      <xdr:sp macro="" textlink="Pivot!$AP$21">
        <xdr:nvSpPr>
          <xdr:cNvPr id="18" name="Rectangle: Rounded Corners 17">
            <a:extLst>
              <a:ext uri="{FF2B5EF4-FFF2-40B4-BE49-F238E27FC236}">
                <a16:creationId xmlns:a16="http://schemas.microsoft.com/office/drawing/2014/main" id="{E09C45AC-F8E8-764C-DDE4-3F9A946FA8F9}"/>
              </a:ext>
            </a:extLst>
          </xdr:cNvPr>
          <xdr:cNvSpPr/>
        </xdr:nvSpPr>
        <xdr:spPr>
          <a:xfrm>
            <a:off x="3465316" y="1726234"/>
            <a:ext cx="696240" cy="22482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D0F5AC-8AD8-4180-8882-8DF73378E6DA}" type="TxLink">
              <a:rPr lang="en-US" sz="1200" b="1" i="0" u="none" strike="noStrike">
                <a:solidFill>
                  <a:srgbClr val="000000"/>
                </a:solidFill>
                <a:latin typeface="Calibri"/>
                <a:ea typeface="Calibri"/>
                <a:cs typeface="Calibri"/>
              </a:rPr>
              <a:pPr algn="ctr"/>
              <a:t>366 Miles </a:t>
            </a:fld>
            <a:endParaRPr lang="en-IN" sz="1400" b="1"/>
          </a:p>
        </xdr:txBody>
      </xdr:sp>
    </xdr:grpSp>
    <xdr:clientData/>
  </xdr:twoCellAnchor>
  <xdr:twoCellAnchor>
    <xdr:from>
      <xdr:col>12</xdr:col>
      <xdr:colOff>167838</xdr:colOff>
      <xdr:row>6</xdr:row>
      <xdr:rowOff>178012</xdr:rowOff>
    </xdr:from>
    <xdr:to>
      <xdr:col>15</xdr:col>
      <xdr:colOff>560238</xdr:colOff>
      <xdr:row>11</xdr:row>
      <xdr:rowOff>106230</xdr:rowOff>
    </xdr:to>
    <xdr:grpSp>
      <xdr:nvGrpSpPr>
        <xdr:cNvPr id="21" name="Group 20">
          <a:extLst>
            <a:ext uri="{FF2B5EF4-FFF2-40B4-BE49-F238E27FC236}">
              <a16:creationId xmlns:a16="http://schemas.microsoft.com/office/drawing/2014/main" id="{A41F0284-1657-48EF-905A-FDF2FD5FE023}"/>
            </a:ext>
          </a:extLst>
        </xdr:cNvPr>
        <xdr:cNvGrpSpPr/>
      </xdr:nvGrpSpPr>
      <xdr:grpSpPr>
        <a:xfrm>
          <a:off x="7483038" y="1244812"/>
          <a:ext cx="2221200" cy="817218"/>
          <a:chOff x="5473700" y="1210009"/>
          <a:chExt cx="2118691" cy="866065"/>
        </a:xfrm>
      </xdr:grpSpPr>
      <xdr:grpSp>
        <xdr:nvGrpSpPr>
          <xdr:cNvPr id="22" name="Group 21">
            <a:extLst>
              <a:ext uri="{FF2B5EF4-FFF2-40B4-BE49-F238E27FC236}">
                <a16:creationId xmlns:a16="http://schemas.microsoft.com/office/drawing/2014/main" id="{79515240-A160-3309-8887-B274D5880CE8}"/>
              </a:ext>
            </a:extLst>
          </xdr:cNvPr>
          <xdr:cNvGrpSpPr/>
        </xdr:nvGrpSpPr>
        <xdr:grpSpPr>
          <a:xfrm>
            <a:off x="5473700" y="1210009"/>
            <a:ext cx="2118691" cy="866065"/>
            <a:chOff x="2034540" y="876300"/>
            <a:chExt cx="1524000" cy="838200"/>
          </a:xfrm>
          <a:effectLst>
            <a:outerShdw blurRad="50800" dist="50800" dir="5400000" algn="ctr" rotWithShape="0">
              <a:schemeClr val="tx1">
                <a:lumMod val="50000"/>
                <a:lumOff val="50000"/>
              </a:schemeClr>
            </a:outerShdw>
          </a:effectLst>
        </xdr:grpSpPr>
        <xdr:sp macro="" textlink="">
          <xdr:nvSpPr>
            <xdr:cNvPr id="26" name="Rectangle: Top Corners Rounded 25">
              <a:extLst>
                <a:ext uri="{FF2B5EF4-FFF2-40B4-BE49-F238E27FC236}">
                  <a16:creationId xmlns:a16="http://schemas.microsoft.com/office/drawing/2014/main" id="{1FE472A3-81CD-9B8D-E6B2-EDD097C1A268}"/>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sp macro="" textlink="">
          <xdr:nvSpPr>
            <xdr:cNvPr id="27" name="Rectangle: Top Corners Rounded 26">
              <a:extLst>
                <a:ext uri="{FF2B5EF4-FFF2-40B4-BE49-F238E27FC236}">
                  <a16:creationId xmlns:a16="http://schemas.microsoft.com/office/drawing/2014/main" id="{5BAB6608-2EB8-B295-A9EB-14F783146C5B}"/>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3" name="Rectangle: Rounded Corners 22">
            <a:extLst>
              <a:ext uri="{FF2B5EF4-FFF2-40B4-BE49-F238E27FC236}">
                <a16:creationId xmlns:a16="http://schemas.microsoft.com/office/drawing/2014/main" id="{D134E4B2-6EB6-AA84-C18A-F3DDE4EF875A}"/>
              </a:ext>
            </a:extLst>
          </xdr:cNvPr>
          <xdr:cNvSpPr/>
        </xdr:nvSpPr>
        <xdr:spPr>
          <a:xfrm>
            <a:off x="5783924" y="1286769"/>
            <a:ext cx="1498244" cy="28059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tx1"/>
                </a:solidFill>
              </a:rPr>
              <a:t>Commute</a:t>
            </a:r>
            <a:r>
              <a:rPr lang="en-IN" sz="1200" b="1" baseline="0">
                <a:solidFill>
                  <a:schemeClr val="tx1"/>
                </a:solidFill>
              </a:rPr>
              <a:t> &gt;10 Miles</a:t>
            </a:r>
            <a:endParaRPr lang="en-IN" sz="1200" b="1">
              <a:solidFill>
                <a:schemeClr val="tx1"/>
              </a:solidFill>
            </a:endParaRPr>
          </a:p>
        </xdr:txBody>
      </xdr:sp>
      <xdr:sp macro="" textlink="Pivot!AP29">
        <xdr:nvSpPr>
          <xdr:cNvPr id="25" name="Rectangle: Rounded Corners 24">
            <a:extLst>
              <a:ext uri="{FF2B5EF4-FFF2-40B4-BE49-F238E27FC236}">
                <a16:creationId xmlns:a16="http://schemas.microsoft.com/office/drawing/2014/main" id="{CB389F25-5E61-9985-401D-CF8288210FC3}"/>
              </a:ext>
            </a:extLst>
          </xdr:cNvPr>
          <xdr:cNvSpPr/>
        </xdr:nvSpPr>
        <xdr:spPr>
          <a:xfrm>
            <a:off x="6184926" y="1698067"/>
            <a:ext cx="882168"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82F579-2D98-4BAA-8ED5-AE6625732BE6}" type="TxLink">
              <a:rPr lang="en-US" sz="1200" b="1" i="0" u="none" strike="noStrike">
                <a:solidFill>
                  <a:srgbClr val="000000"/>
                </a:solidFill>
                <a:latin typeface="Calibri"/>
                <a:ea typeface="Calibri"/>
                <a:cs typeface="Calibri"/>
              </a:rPr>
              <a:pPr algn="ctr"/>
              <a:t>1000 Miles </a:t>
            </a:fld>
            <a:endParaRPr lang="en-IN" sz="1800" b="1"/>
          </a:p>
        </xdr:txBody>
      </xdr:sp>
    </xdr:grpSp>
    <xdr:clientData/>
  </xdr:twoCellAnchor>
  <xdr:twoCellAnchor>
    <xdr:from>
      <xdr:col>20</xdr:col>
      <xdr:colOff>129712</xdr:colOff>
      <xdr:row>6</xdr:row>
      <xdr:rowOff>177696</xdr:rowOff>
    </xdr:from>
    <xdr:to>
      <xdr:col>23</xdr:col>
      <xdr:colOff>522112</xdr:colOff>
      <xdr:row>11</xdr:row>
      <xdr:rowOff>106546</xdr:rowOff>
    </xdr:to>
    <xdr:grpSp>
      <xdr:nvGrpSpPr>
        <xdr:cNvPr id="28" name="Group 27">
          <a:extLst>
            <a:ext uri="{FF2B5EF4-FFF2-40B4-BE49-F238E27FC236}">
              <a16:creationId xmlns:a16="http://schemas.microsoft.com/office/drawing/2014/main" id="{3A29929A-6705-4166-BCE0-AA4B9F9CF64F}"/>
            </a:ext>
          </a:extLst>
        </xdr:cNvPr>
        <xdr:cNvGrpSpPr/>
      </xdr:nvGrpSpPr>
      <xdr:grpSpPr>
        <a:xfrm>
          <a:off x="12321712" y="1244496"/>
          <a:ext cx="2221200" cy="817850"/>
          <a:chOff x="10596113" y="1260855"/>
          <a:chExt cx="2118690" cy="860985"/>
        </a:xfrm>
      </xdr:grpSpPr>
      <xdr:grpSp>
        <xdr:nvGrpSpPr>
          <xdr:cNvPr id="29" name="Group 28">
            <a:extLst>
              <a:ext uri="{FF2B5EF4-FFF2-40B4-BE49-F238E27FC236}">
                <a16:creationId xmlns:a16="http://schemas.microsoft.com/office/drawing/2014/main" id="{1280119A-F398-C53B-5C87-EBC597CB4455}"/>
              </a:ext>
            </a:extLst>
          </xdr:cNvPr>
          <xdr:cNvGrpSpPr/>
        </xdr:nvGrpSpPr>
        <xdr:grpSpPr>
          <a:xfrm>
            <a:off x="10596113" y="1260855"/>
            <a:ext cx="2118690" cy="860985"/>
            <a:chOff x="2034540" y="876300"/>
            <a:chExt cx="1524000" cy="838200"/>
          </a:xfrm>
          <a:effectLst>
            <a:outerShdw blurRad="50800" dist="50800" dir="5400000" algn="ctr" rotWithShape="0">
              <a:schemeClr val="tx1">
                <a:lumMod val="50000"/>
                <a:lumOff val="50000"/>
              </a:schemeClr>
            </a:outerShdw>
          </a:effectLst>
        </xdr:grpSpPr>
        <xdr:sp macro="" textlink="">
          <xdr:nvSpPr>
            <xdr:cNvPr id="33" name="Rectangle: Top Corners Rounded 32">
              <a:extLst>
                <a:ext uri="{FF2B5EF4-FFF2-40B4-BE49-F238E27FC236}">
                  <a16:creationId xmlns:a16="http://schemas.microsoft.com/office/drawing/2014/main" id="{CDAFBC0A-F18D-DCF3-E2A6-0132FC1AD30C}"/>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sp macro="" textlink="">
          <xdr:nvSpPr>
            <xdr:cNvPr id="34" name="Rectangle: Top Corners Rounded 33">
              <a:extLst>
                <a:ext uri="{FF2B5EF4-FFF2-40B4-BE49-F238E27FC236}">
                  <a16:creationId xmlns:a16="http://schemas.microsoft.com/office/drawing/2014/main" id="{72329D35-6ABE-08B4-2E95-F732988A6596}"/>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grpSp>
      <xdr:sp macro="" textlink="">
        <xdr:nvSpPr>
          <xdr:cNvPr id="30" name="Rectangle: Rounded Corners 29">
            <a:extLst>
              <a:ext uri="{FF2B5EF4-FFF2-40B4-BE49-F238E27FC236}">
                <a16:creationId xmlns:a16="http://schemas.microsoft.com/office/drawing/2014/main" id="{A6B78D30-88BC-F7FB-50BD-2598ABABA353}"/>
              </a:ext>
            </a:extLst>
          </xdr:cNvPr>
          <xdr:cNvSpPr/>
        </xdr:nvSpPr>
        <xdr:spPr>
          <a:xfrm>
            <a:off x="10811040" y="1327065"/>
            <a:ext cx="1867187" cy="27082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tx1"/>
                </a:solidFill>
              </a:rPr>
              <a:t>Region with</a:t>
            </a:r>
            <a:r>
              <a:rPr lang="en-IN" sz="1200" b="1" baseline="0">
                <a:solidFill>
                  <a:schemeClr val="tx1"/>
                </a:solidFill>
              </a:rPr>
              <a:t> </a:t>
            </a:r>
            <a:r>
              <a:rPr lang="en-IN" sz="1200" b="1">
                <a:solidFill>
                  <a:schemeClr val="tx1"/>
                </a:solidFill>
              </a:rPr>
              <a:t>High</a:t>
            </a:r>
            <a:r>
              <a:rPr lang="en-IN" sz="1200" b="1" baseline="0">
                <a:solidFill>
                  <a:schemeClr val="tx1"/>
                </a:solidFill>
              </a:rPr>
              <a:t> Purchase </a:t>
            </a:r>
            <a:endParaRPr lang="en-IN" sz="1200" b="1">
              <a:solidFill>
                <a:schemeClr val="tx1"/>
              </a:solidFill>
            </a:endParaRPr>
          </a:p>
        </xdr:txBody>
      </xdr:sp>
      <xdr:sp macro="" textlink="Pivot!AR44">
        <xdr:nvSpPr>
          <xdr:cNvPr id="32" name="Rectangle: Rounded Corners 31">
            <a:extLst>
              <a:ext uri="{FF2B5EF4-FFF2-40B4-BE49-F238E27FC236}">
                <a16:creationId xmlns:a16="http://schemas.microsoft.com/office/drawing/2014/main" id="{11478A62-D168-640A-D5DC-A7F0D272EE8F}"/>
              </a:ext>
            </a:extLst>
          </xdr:cNvPr>
          <xdr:cNvSpPr/>
        </xdr:nvSpPr>
        <xdr:spPr>
          <a:xfrm>
            <a:off x="10904733" y="1721600"/>
            <a:ext cx="1501449" cy="222857"/>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532719-5F4E-4EBF-98D9-F0CB5299CCE8}" type="TxLink">
              <a:rPr lang="en-US" sz="1200" b="1" i="0" u="none" strike="noStrike">
                <a:solidFill>
                  <a:srgbClr val="000000"/>
                </a:solidFill>
                <a:latin typeface="Calibri"/>
                <a:ea typeface="Calibri"/>
                <a:cs typeface="Calibri"/>
              </a:rPr>
              <a:pPr algn="ctr"/>
              <a:t>North America : 481</a:t>
            </a:fld>
            <a:endParaRPr lang="en-IN" sz="1600" b="1"/>
          </a:p>
        </xdr:txBody>
      </xdr:sp>
    </xdr:grpSp>
    <xdr:clientData/>
  </xdr:twoCellAnchor>
  <xdr:twoCellAnchor>
    <xdr:from>
      <xdr:col>4</xdr:col>
      <xdr:colOff>203035</xdr:colOff>
      <xdr:row>11</xdr:row>
      <xdr:rowOff>177137</xdr:rowOff>
    </xdr:from>
    <xdr:to>
      <xdr:col>12</xdr:col>
      <xdr:colOff>530086</xdr:colOff>
      <xdr:row>28</xdr:row>
      <xdr:rowOff>122306</xdr:rowOff>
    </xdr:to>
    <xdr:sp macro="" textlink="">
      <xdr:nvSpPr>
        <xdr:cNvPr id="46" name="Rectangle: Rounded Corners 45">
          <a:extLst>
            <a:ext uri="{FF2B5EF4-FFF2-40B4-BE49-F238E27FC236}">
              <a16:creationId xmlns:a16="http://schemas.microsoft.com/office/drawing/2014/main" id="{1C4B225D-E80C-4EC8-B94B-2295E1307261}"/>
            </a:ext>
          </a:extLst>
        </xdr:cNvPr>
        <xdr:cNvSpPr/>
      </xdr:nvSpPr>
      <xdr:spPr>
        <a:xfrm>
          <a:off x="2654687" y="2181528"/>
          <a:ext cx="5230356" cy="3042865"/>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546626</xdr:colOff>
      <xdr:row>12</xdr:row>
      <xdr:rowOff>105402</xdr:rowOff>
    </xdr:from>
    <xdr:to>
      <xdr:col>8</xdr:col>
      <xdr:colOff>383191</xdr:colOff>
      <xdr:row>14</xdr:row>
      <xdr:rowOff>120476</xdr:rowOff>
    </xdr:to>
    <xdr:grpSp>
      <xdr:nvGrpSpPr>
        <xdr:cNvPr id="57" name="Group 56">
          <a:extLst>
            <a:ext uri="{FF2B5EF4-FFF2-40B4-BE49-F238E27FC236}">
              <a16:creationId xmlns:a16="http://schemas.microsoft.com/office/drawing/2014/main" id="{D07A8320-A383-43BD-AE26-E5C438999B7A}"/>
            </a:ext>
          </a:extLst>
        </xdr:cNvPr>
        <xdr:cNvGrpSpPr/>
      </xdr:nvGrpSpPr>
      <xdr:grpSpPr>
        <a:xfrm>
          <a:off x="2985026" y="2239002"/>
          <a:ext cx="2274965" cy="370674"/>
          <a:chOff x="5124658" y="2268097"/>
          <a:chExt cx="2270579" cy="376888"/>
        </a:xfrm>
        <a:effectLst>
          <a:outerShdw blurRad="50800" dist="50800" dir="5400000" algn="ctr" rotWithShape="0">
            <a:schemeClr val="tx1">
              <a:lumMod val="50000"/>
              <a:lumOff val="50000"/>
            </a:schemeClr>
          </a:outerShdw>
        </a:effectLst>
      </xdr:grpSpPr>
      <xdr:sp macro="" textlink="">
        <xdr:nvSpPr>
          <xdr:cNvPr id="58" name="Rectangle: Top Corners Rounded 57">
            <a:extLst>
              <a:ext uri="{FF2B5EF4-FFF2-40B4-BE49-F238E27FC236}">
                <a16:creationId xmlns:a16="http://schemas.microsoft.com/office/drawing/2014/main" id="{CC0A42E1-EBD0-433B-1E54-142ECA104BE4}"/>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Top Corners Rounded 58">
            <a:extLst>
              <a:ext uri="{FF2B5EF4-FFF2-40B4-BE49-F238E27FC236}">
                <a16:creationId xmlns:a16="http://schemas.microsoft.com/office/drawing/2014/main" id="{D96C7B4C-48E3-6E8D-F492-9DC97335C139}"/>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131179</xdr:colOff>
      <xdr:row>12</xdr:row>
      <xdr:rowOff>168680</xdr:rowOff>
    </xdr:from>
    <xdr:to>
      <xdr:col>8</xdr:col>
      <xdr:colOff>191998</xdr:colOff>
      <xdr:row>14</xdr:row>
      <xdr:rowOff>57198</xdr:rowOff>
    </xdr:to>
    <xdr:sp macro="" textlink="">
      <xdr:nvSpPr>
        <xdr:cNvPr id="60" name="TextBox 59">
          <a:extLst>
            <a:ext uri="{FF2B5EF4-FFF2-40B4-BE49-F238E27FC236}">
              <a16:creationId xmlns:a16="http://schemas.microsoft.com/office/drawing/2014/main" id="{5F1936B7-22AC-4A3E-889E-1CA4A16A661C}"/>
            </a:ext>
          </a:extLst>
        </xdr:cNvPr>
        <xdr:cNvSpPr txBox="1"/>
      </xdr:nvSpPr>
      <xdr:spPr>
        <a:xfrm>
          <a:off x="3164383" y="2388097"/>
          <a:ext cx="1880741" cy="258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2"/>
              </a:solidFill>
            </a:rPr>
            <a:t>Distance</a:t>
          </a:r>
          <a:r>
            <a:rPr lang="en-IN" sz="1200" b="1" baseline="0">
              <a:solidFill>
                <a:schemeClr val="bg2"/>
              </a:solidFill>
            </a:rPr>
            <a:t> vs Purchase Rate</a:t>
          </a:r>
          <a:endParaRPr lang="en-IN" sz="1200" b="1">
            <a:solidFill>
              <a:schemeClr val="bg2"/>
            </a:solidFill>
          </a:endParaRPr>
        </a:p>
      </xdr:txBody>
    </xdr:sp>
    <xdr:clientData/>
  </xdr:twoCellAnchor>
  <xdr:twoCellAnchor>
    <xdr:from>
      <xdr:col>0</xdr:col>
      <xdr:colOff>241300</xdr:colOff>
      <xdr:row>10</xdr:row>
      <xdr:rowOff>38100</xdr:rowOff>
    </xdr:from>
    <xdr:to>
      <xdr:col>4</xdr:col>
      <xdr:colOff>0</xdr:colOff>
      <xdr:row>14</xdr:row>
      <xdr:rowOff>50800</xdr:rowOff>
    </xdr:to>
    <xdr:sp macro="" textlink="">
      <xdr:nvSpPr>
        <xdr:cNvPr id="80" name="Rectangle 79">
          <a:hlinkClick xmlns:r="http://schemas.openxmlformats.org/officeDocument/2006/relationships" r:id="rId4" tooltip="Dashboard"/>
          <a:extLst>
            <a:ext uri="{FF2B5EF4-FFF2-40B4-BE49-F238E27FC236}">
              <a16:creationId xmlns:a16="http://schemas.microsoft.com/office/drawing/2014/main" id="{51CBF227-FF03-4FF9-BE9D-049EF8D1D7BC}"/>
            </a:ext>
          </a:extLst>
        </xdr:cNvPr>
        <xdr:cNvSpPr/>
      </xdr:nvSpPr>
      <xdr:spPr>
        <a:xfrm>
          <a:off x="241300" y="186690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Dashboard</a:t>
          </a:r>
        </a:p>
      </xdr:txBody>
    </xdr:sp>
    <xdr:clientData/>
  </xdr:twoCellAnchor>
  <xdr:twoCellAnchor>
    <xdr:from>
      <xdr:col>0</xdr:col>
      <xdr:colOff>241300</xdr:colOff>
      <xdr:row>34</xdr:row>
      <xdr:rowOff>114300</xdr:rowOff>
    </xdr:from>
    <xdr:to>
      <xdr:col>4</xdr:col>
      <xdr:colOff>0</xdr:colOff>
      <xdr:row>38</xdr:row>
      <xdr:rowOff>127000</xdr:rowOff>
    </xdr:to>
    <xdr:sp macro="" textlink="">
      <xdr:nvSpPr>
        <xdr:cNvPr id="81" name="Rectangle 80">
          <a:hlinkClick xmlns:r="http://schemas.openxmlformats.org/officeDocument/2006/relationships" r:id="rId5" tooltip="Regional insights"/>
          <a:extLst>
            <a:ext uri="{FF2B5EF4-FFF2-40B4-BE49-F238E27FC236}">
              <a16:creationId xmlns:a16="http://schemas.microsoft.com/office/drawing/2014/main" id="{252B2BCF-0365-4E77-A0FE-78AB521CE971}"/>
            </a:ext>
          </a:extLst>
        </xdr:cNvPr>
        <xdr:cNvSpPr/>
      </xdr:nvSpPr>
      <xdr:spPr>
        <a:xfrm>
          <a:off x="241300" y="633222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Region</a:t>
          </a:r>
          <a:r>
            <a:rPr lang="en-IN" sz="2000" b="1" baseline="0">
              <a:solidFill>
                <a:schemeClr val="tx1"/>
              </a:solidFill>
            </a:rPr>
            <a:t>al Insights</a:t>
          </a:r>
          <a:endParaRPr lang="en-IN" sz="2000" b="1">
            <a:solidFill>
              <a:schemeClr val="tx1"/>
            </a:solidFill>
          </a:endParaRPr>
        </a:p>
      </xdr:txBody>
    </xdr:sp>
    <xdr:clientData/>
  </xdr:twoCellAnchor>
  <xdr:twoCellAnchor>
    <xdr:from>
      <xdr:col>0</xdr:col>
      <xdr:colOff>241300</xdr:colOff>
      <xdr:row>28</xdr:row>
      <xdr:rowOff>92075</xdr:rowOff>
    </xdr:from>
    <xdr:to>
      <xdr:col>4</xdr:col>
      <xdr:colOff>0</xdr:colOff>
      <xdr:row>32</xdr:row>
      <xdr:rowOff>104775</xdr:rowOff>
    </xdr:to>
    <xdr:sp macro="" textlink="">
      <xdr:nvSpPr>
        <xdr:cNvPr id="82" name="Rectangle 81">
          <a:extLst>
            <a:ext uri="{FF2B5EF4-FFF2-40B4-BE49-F238E27FC236}">
              <a16:creationId xmlns:a16="http://schemas.microsoft.com/office/drawing/2014/main" id="{DB68BC8D-4BFF-4B2C-B8F8-7D77D2963143}"/>
            </a:ext>
          </a:extLst>
        </xdr:cNvPr>
        <xdr:cNvSpPr/>
      </xdr:nvSpPr>
      <xdr:spPr>
        <a:xfrm>
          <a:off x="241300" y="5212715"/>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Commute</a:t>
          </a:r>
          <a:r>
            <a:rPr lang="en-IN" sz="2000" b="1" baseline="0">
              <a:solidFill>
                <a:schemeClr val="tx1"/>
              </a:solidFill>
            </a:rPr>
            <a:t> &amp; Mobility</a:t>
          </a:r>
          <a:endParaRPr lang="en-IN" sz="2000" b="1">
            <a:solidFill>
              <a:schemeClr val="tx1"/>
            </a:solidFill>
          </a:endParaRPr>
        </a:p>
      </xdr:txBody>
    </xdr:sp>
    <xdr:clientData/>
  </xdr:twoCellAnchor>
  <xdr:twoCellAnchor>
    <xdr:from>
      <xdr:col>0</xdr:col>
      <xdr:colOff>241300</xdr:colOff>
      <xdr:row>21</xdr:row>
      <xdr:rowOff>107950</xdr:rowOff>
    </xdr:from>
    <xdr:to>
      <xdr:col>4</xdr:col>
      <xdr:colOff>0</xdr:colOff>
      <xdr:row>25</xdr:row>
      <xdr:rowOff>120650</xdr:rowOff>
    </xdr:to>
    <xdr:sp macro="" textlink="">
      <xdr:nvSpPr>
        <xdr:cNvPr id="83" name="Rectangle 82">
          <a:hlinkClick xmlns:r="http://schemas.openxmlformats.org/officeDocument/2006/relationships" r:id="rId6"/>
          <a:extLst>
            <a:ext uri="{FF2B5EF4-FFF2-40B4-BE49-F238E27FC236}">
              <a16:creationId xmlns:a16="http://schemas.microsoft.com/office/drawing/2014/main" id="{07A162D3-5449-4EA0-B61F-7ABF9CB2286A}"/>
            </a:ext>
          </a:extLst>
        </xdr:cNvPr>
        <xdr:cNvSpPr/>
      </xdr:nvSpPr>
      <xdr:spPr>
        <a:xfrm>
          <a:off x="241300" y="394843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Financial</a:t>
          </a:r>
          <a:r>
            <a:rPr lang="en-IN" sz="2000" b="1" baseline="0">
              <a:solidFill>
                <a:schemeClr val="tx1"/>
              </a:solidFill>
            </a:rPr>
            <a:t> &amp; lifestyle</a:t>
          </a:r>
        </a:p>
      </xdr:txBody>
    </xdr:sp>
    <xdr:clientData/>
  </xdr:twoCellAnchor>
  <xdr:twoCellAnchor>
    <xdr:from>
      <xdr:col>0</xdr:col>
      <xdr:colOff>241300</xdr:colOff>
      <xdr:row>15</xdr:row>
      <xdr:rowOff>73025</xdr:rowOff>
    </xdr:from>
    <xdr:to>
      <xdr:col>4</xdr:col>
      <xdr:colOff>0</xdr:colOff>
      <xdr:row>19</xdr:row>
      <xdr:rowOff>85725</xdr:rowOff>
    </xdr:to>
    <xdr:sp macro="" textlink="">
      <xdr:nvSpPr>
        <xdr:cNvPr id="84" name="Rectangle 83">
          <a:hlinkClick xmlns:r="http://schemas.openxmlformats.org/officeDocument/2006/relationships" r:id="rId7"/>
          <a:extLst>
            <a:ext uri="{FF2B5EF4-FFF2-40B4-BE49-F238E27FC236}">
              <a16:creationId xmlns:a16="http://schemas.microsoft.com/office/drawing/2014/main" id="{79A0AE79-C7B8-4E54-92BF-769C0A8525B3}"/>
            </a:ext>
          </a:extLst>
        </xdr:cNvPr>
        <xdr:cNvSpPr/>
      </xdr:nvSpPr>
      <xdr:spPr>
        <a:xfrm>
          <a:off x="241300" y="2816225"/>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Demographics</a:t>
          </a:r>
        </a:p>
      </xdr:txBody>
    </xdr:sp>
    <xdr:clientData/>
  </xdr:twoCellAnchor>
  <xdr:twoCellAnchor>
    <xdr:from>
      <xdr:col>8</xdr:col>
      <xdr:colOff>185437</xdr:colOff>
      <xdr:row>6</xdr:row>
      <xdr:rowOff>178012</xdr:rowOff>
    </xdr:from>
    <xdr:to>
      <xdr:col>11</xdr:col>
      <xdr:colOff>579302</xdr:colOff>
      <xdr:row>11</xdr:row>
      <xdr:rowOff>106230</xdr:rowOff>
    </xdr:to>
    <xdr:grpSp>
      <xdr:nvGrpSpPr>
        <xdr:cNvPr id="85" name="Group 84">
          <a:extLst>
            <a:ext uri="{FF2B5EF4-FFF2-40B4-BE49-F238E27FC236}">
              <a16:creationId xmlns:a16="http://schemas.microsoft.com/office/drawing/2014/main" id="{AB4B3FB8-1EA5-295C-EF54-92861B2F9BD8}"/>
            </a:ext>
          </a:extLst>
        </xdr:cNvPr>
        <xdr:cNvGrpSpPr/>
      </xdr:nvGrpSpPr>
      <xdr:grpSpPr>
        <a:xfrm>
          <a:off x="5062237" y="1244812"/>
          <a:ext cx="2222665" cy="817218"/>
          <a:chOff x="2970507" y="1229471"/>
          <a:chExt cx="1685858" cy="866066"/>
        </a:xfrm>
      </xdr:grpSpPr>
      <xdr:grpSp>
        <xdr:nvGrpSpPr>
          <xdr:cNvPr id="86" name="Group 85">
            <a:extLst>
              <a:ext uri="{FF2B5EF4-FFF2-40B4-BE49-F238E27FC236}">
                <a16:creationId xmlns:a16="http://schemas.microsoft.com/office/drawing/2014/main" id="{F54A4CDB-3130-9FF4-3D58-ADC2C206F0A7}"/>
              </a:ext>
            </a:extLst>
          </xdr:cNvPr>
          <xdr:cNvGrpSpPr/>
        </xdr:nvGrpSpPr>
        <xdr:grpSpPr>
          <a:xfrm>
            <a:off x="2970507" y="1229471"/>
            <a:ext cx="1685858" cy="866066"/>
            <a:chOff x="2034540" y="876300"/>
            <a:chExt cx="1214558" cy="838200"/>
          </a:xfrm>
          <a:effectLst>
            <a:outerShdw blurRad="50800" dist="50800" dir="5400000" algn="ctr" rotWithShape="0">
              <a:schemeClr val="tx1">
                <a:lumMod val="50000"/>
                <a:lumOff val="50000"/>
              </a:schemeClr>
            </a:outerShdw>
          </a:effectLst>
        </xdr:grpSpPr>
        <xdr:sp macro="" textlink="">
          <xdr:nvSpPr>
            <xdr:cNvPr id="90" name="Rectangle: Top Corners Rounded 89">
              <a:extLst>
                <a:ext uri="{FF2B5EF4-FFF2-40B4-BE49-F238E27FC236}">
                  <a16:creationId xmlns:a16="http://schemas.microsoft.com/office/drawing/2014/main" id="{A0549323-C02D-C70C-55D6-66BC03FE17E2}"/>
                </a:ext>
              </a:extLst>
            </xdr:cNvPr>
            <xdr:cNvSpPr/>
          </xdr:nvSpPr>
          <xdr:spPr>
            <a:xfrm rot="5400000">
              <a:off x="2222719" y="688121"/>
              <a:ext cx="838200" cy="1214558"/>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1" name="Rectangle: Top Corners Rounded 90">
              <a:extLst>
                <a:ext uri="{FF2B5EF4-FFF2-40B4-BE49-F238E27FC236}">
                  <a16:creationId xmlns:a16="http://schemas.microsoft.com/office/drawing/2014/main" id="{883D1616-94B2-FDA4-9EE7-6AADF7518EDD}"/>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87" name="Rectangle: Rounded Corners 86">
            <a:extLst>
              <a:ext uri="{FF2B5EF4-FFF2-40B4-BE49-F238E27FC236}">
                <a16:creationId xmlns:a16="http://schemas.microsoft.com/office/drawing/2014/main" id="{5D0CFB31-6BA4-4B52-8D75-9BDAB7A3BD8A}"/>
              </a:ext>
            </a:extLst>
          </xdr:cNvPr>
          <xdr:cNvSpPr/>
        </xdr:nvSpPr>
        <xdr:spPr>
          <a:xfrm>
            <a:off x="3229978" y="1321553"/>
            <a:ext cx="1166915" cy="236068"/>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i="0" u="none" strike="noStrike">
                <a:solidFill>
                  <a:schemeClr val="tx1"/>
                </a:solidFill>
                <a:effectLst/>
                <a:latin typeface="+mn-lt"/>
                <a:ea typeface="+mn-ea"/>
                <a:cs typeface="+mn-cs"/>
              </a:rPr>
              <a:t>Commute</a:t>
            </a:r>
            <a:r>
              <a:rPr lang="en-IN" sz="1200" b="1" i="0" u="none" strike="noStrike" baseline="0">
                <a:solidFill>
                  <a:schemeClr val="tx1"/>
                </a:solidFill>
                <a:effectLst/>
                <a:latin typeface="+mn-lt"/>
                <a:ea typeface="+mn-ea"/>
                <a:cs typeface="+mn-cs"/>
              </a:rPr>
              <a:t> &lt; 5 Miles</a:t>
            </a:r>
            <a:endParaRPr lang="en-IN" sz="1200" b="1" i="0" u="none" strike="noStrike">
              <a:solidFill>
                <a:schemeClr val="tx1"/>
              </a:solidFill>
              <a:effectLst/>
              <a:latin typeface="+mn-lt"/>
              <a:ea typeface="+mn-ea"/>
              <a:cs typeface="+mn-cs"/>
            </a:endParaRPr>
          </a:p>
        </xdr:txBody>
      </xdr:sp>
      <xdr:sp macro="" textlink="Pivot!$AP$25">
        <xdr:nvSpPr>
          <xdr:cNvPr id="89" name="Rectangle: Rounded Corners 88">
            <a:extLst>
              <a:ext uri="{FF2B5EF4-FFF2-40B4-BE49-F238E27FC236}">
                <a16:creationId xmlns:a16="http://schemas.microsoft.com/office/drawing/2014/main" id="{3CE9274E-271D-E633-5E33-DD6474965BD2}"/>
              </a:ext>
            </a:extLst>
          </xdr:cNvPr>
          <xdr:cNvSpPr/>
        </xdr:nvSpPr>
        <xdr:spPr>
          <a:xfrm>
            <a:off x="3465316" y="1716947"/>
            <a:ext cx="870091" cy="22482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94DABF0-4BDC-44F4-8337-8445C5074F3B}" type="TxLink">
              <a:rPr lang="en-US" sz="1200" b="1" i="0" u="none" strike="noStrike">
                <a:solidFill>
                  <a:srgbClr val="000000"/>
                </a:solidFill>
                <a:latin typeface="Calibri"/>
                <a:ea typeface="Calibri"/>
                <a:cs typeface="Calibri"/>
              </a:rPr>
              <a:pPr algn="ctr"/>
              <a:t>1000  Miles </a:t>
            </a:fld>
            <a:endParaRPr lang="en-IN" sz="1600" b="1"/>
          </a:p>
        </xdr:txBody>
      </xdr:sp>
    </xdr:grpSp>
    <xdr:clientData/>
  </xdr:twoCellAnchor>
  <xdr:twoCellAnchor>
    <xdr:from>
      <xdr:col>16</xdr:col>
      <xdr:colOff>148775</xdr:colOff>
      <xdr:row>6</xdr:row>
      <xdr:rowOff>177696</xdr:rowOff>
    </xdr:from>
    <xdr:to>
      <xdr:col>19</xdr:col>
      <xdr:colOff>541175</xdr:colOff>
      <xdr:row>11</xdr:row>
      <xdr:rowOff>106546</xdr:rowOff>
    </xdr:to>
    <xdr:grpSp>
      <xdr:nvGrpSpPr>
        <xdr:cNvPr id="98" name="Group 97">
          <a:extLst>
            <a:ext uri="{FF2B5EF4-FFF2-40B4-BE49-F238E27FC236}">
              <a16:creationId xmlns:a16="http://schemas.microsoft.com/office/drawing/2014/main" id="{5B1C81C9-F38B-D6CD-051F-4C372574243B}"/>
            </a:ext>
          </a:extLst>
        </xdr:cNvPr>
        <xdr:cNvGrpSpPr/>
      </xdr:nvGrpSpPr>
      <xdr:grpSpPr>
        <a:xfrm>
          <a:off x="9902375" y="1244496"/>
          <a:ext cx="2221200" cy="817850"/>
          <a:chOff x="10596113" y="1260855"/>
          <a:chExt cx="2118690" cy="860985"/>
        </a:xfrm>
      </xdr:grpSpPr>
      <xdr:grpSp>
        <xdr:nvGrpSpPr>
          <xdr:cNvPr id="99" name="Group 98">
            <a:extLst>
              <a:ext uri="{FF2B5EF4-FFF2-40B4-BE49-F238E27FC236}">
                <a16:creationId xmlns:a16="http://schemas.microsoft.com/office/drawing/2014/main" id="{3DEE99C5-FC35-74F3-FC2A-F095AAEC502E}"/>
              </a:ext>
            </a:extLst>
          </xdr:cNvPr>
          <xdr:cNvGrpSpPr/>
        </xdr:nvGrpSpPr>
        <xdr:grpSpPr>
          <a:xfrm>
            <a:off x="10596113" y="1260855"/>
            <a:ext cx="2118690" cy="860985"/>
            <a:chOff x="2034540" y="876300"/>
            <a:chExt cx="1524000" cy="838200"/>
          </a:xfrm>
          <a:effectLst>
            <a:outerShdw blurRad="50800" dist="50800" dir="5400000" algn="ctr" rotWithShape="0">
              <a:schemeClr val="tx1">
                <a:lumMod val="50000"/>
                <a:lumOff val="50000"/>
              </a:schemeClr>
            </a:outerShdw>
          </a:effectLst>
        </xdr:grpSpPr>
        <xdr:sp macro="" textlink="">
          <xdr:nvSpPr>
            <xdr:cNvPr id="102" name="Rectangle: Top Corners Rounded 101">
              <a:extLst>
                <a:ext uri="{FF2B5EF4-FFF2-40B4-BE49-F238E27FC236}">
                  <a16:creationId xmlns:a16="http://schemas.microsoft.com/office/drawing/2014/main" id="{62BDCCDD-9D78-A4F0-7619-CE4A7AFF1482}"/>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sp macro="" textlink="">
          <xdr:nvSpPr>
            <xdr:cNvPr id="103" name="Rectangle: Top Corners Rounded 102">
              <a:extLst>
                <a:ext uri="{FF2B5EF4-FFF2-40B4-BE49-F238E27FC236}">
                  <a16:creationId xmlns:a16="http://schemas.microsoft.com/office/drawing/2014/main" id="{5AFE8144-BBBC-DC1E-28B4-C431A5F13032}"/>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grpSp>
      <xdr:sp macro="" textlink="">
        <xdr:nvSpPr>
          <xdr:cNvPr id="100" name="Rectangle: Rounded Corners 99">
            <a:extLst>
              <a:ext uri="{FF2B5EF4-FFF2-40B4-BE49-F238E27FC236}">
                <a16:creationId xmlns:a16="http://schemas.microsoft.com/office/drawing/2014/main" id="{54EC42CC-0A4B-4AA2-3B55-3F6BBCA79730}"/>
              </a:ext>
            </a:extLst>
          </xdr:cNvPr>
          <xdr:cNvSpPr/>
        </xdr:nvSpPr>
        <xdr:spPr>
          <a:xfrm>
            <a:off x="10793199" y="1327065"/>
            <a:ext cx="1918982" cy="27082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tx1"/>
                </a:solidFill>
              </a:rPr>
              <a:t>Average</a:t>
            </a:r>
            <a:r>
              <a:rPr lang="en-IN" sz="1200" b="1" baseline="0">
                <a:solidFill>
                  <a:schemeClr val="tx1"/>
                </a:solidFill>
              </a:rPr>
              <a:t> Commute Distance</a:t>
            </a:r>
          </a:p>
        </xdr:txBody>
      </xdr:sp>
      <xdr:sp macro="" textlink="Pivot!AP39">
        <xdr:nvSpPr>
          <xdr:cNvPr id="101" name="Rectangle: Rounded Corners 100">
            <a:extLst>
              <a:ext uri="{FF2B5EF4-FFF2-40B4-BE49-F238E27FC236}">
                <a16:creationId xmlns:a16="http://schemas.microsoft.com/office/drawing/2014/main" id="{1F8BEC3A-3635-4820-446A-93C24B247458}"/>
              </a:ext>
            </a:extLst>
          </xdr:cNvPr>
          <xdr:cNvSpPr/>
        </xdr:nvSpPr>
        <xdr:spPr>
          <a:xfrm>
            <a:off x="10904733" y="1721600"/>
            <a:ext cx="1501449" cy="222857"/>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D11DAF1-AD02-480F-BD22-B4290074E40B}" type="TxLink">
              <a:rPr lang="en-US" sz="1200" b="1" i="0" u="none" strike="noStrike">
                <a:solidFill>
                  <a:srgbClr val="000000"/>
                </a:solidFill>
                <a:latin typeface="Calibri"/>
                <a:ea typeface="Calibri"/>
                <a:cs typeface="Calibri"/>
              </a:rPr>
              <a:pPr algn="ctr"/>
              <a:t>4.766 Miles </a:t>
            </a:fld>
            <a:endParaRPr lang="en-IN" sz="1400" b="1"/>
          </a:p>
        </xdr:txBody>
      </xdr:sp>
    </xdr:grpSp>
    <xdr:clientData/>
  </xdr:twoCellAnchor>
  <xdr:twoCellAnchor>
    <xdr:from>
      <xdr:col>4</xdr:col>
      <xdr:colOff>515255</xdr:colOff>
      <xdr:row>14</xdr:row>
      <xdr:rowOff>149088</xdr:rowOff>
    </xdr:from>
    <xdr:to>
      <xdr:col>12</xdr:col>
      <xdr:colOff>75762</xdr:colOff>
      <xdr:row>28</xdr:row>
      <xdr:rowOff>43544</xdr:rowOff>
    </xdr:to>
    <xdr:graphicFrame macro="">
      <xdr:nvGraphicFramePr>
        <xdr:cNvPr id="105" name="Chart 104">
          <a:extLst>
            <a:ext uri="{FF2B5EF4-FFF2-40B4-BE49-F238E27FC236}">
              <a16:creationId xmlns:a16="http://schemas.microsoft.com/office/drawing/2014/main" id="{EECED3BC-98A8-44B6-86FF-BC96D39C7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40111</xdr:colOff>
      <xdr:row>11</xdr:row>
      <xdr:rowOff>177137</xdr:rowOff>
    </xdr:from>
    <xdr:to>
      <xdr:col>21</xdr:col>
      <xdr:colOff>55218</xdr:colOff>
      <xdr:row>28</xdr:row>
      <xdr:rowOff>122306</xdr:rowOff>
    </xdr:to>
    <xdr:sp macro="" textlink="">
      <xdr:nvSpPr>
        <xdr:cNvPr id="124" name="Rectangle: Rounded Corners 123">
          <a:extLst>
            <a:ext uri="{FF2B5EF4-FFF2-40B4-BE49-F238E27FC236}">
              <a16:creationId xmlns:a16="http://schemas.microsoft.com/office/drawing/2014/main" id="{F39D9380-4391-95B3-E8F7-9A71D301F82B}"/>
            </a:ext>
          </a:extLst>
        </xdr:cNvPr>
        <xdr:cNvSpPr/>
      </xdr:nvSpPr>
      <xdr:spPr>
        <a:xfrm>
          <a:off x="7936198" y="2242267"/>
          <a:ext cx="4874237" cy="3136735"/>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379545</xdr:colOff>
      <xdr:row>12</xdr:row>
      <xdr:rowOff>139783</xdr:rowOff>
    </xdr:from>
    <xdr:to>
      <xdr:col>17</xdr:col>
      <xdr:colOff>216110</xdr:colOff>
      <xdr:row>14</xdr:row>
      <xdr:rowOff>154857</xdr:rowOff>
    </xdr:to>
    <xdr:grpSp>
      <xdr:nvGrpSpPr>
        <xdr:cNvPr id="125" name="Group 124">
          <a:extLst>
            <a:ext uri="{FF2B5EF4-FFF2-40B4-BE49-F238E27FC236}">
              <a16:creationId xmlns:a16="http://schemas.microsoft.com/office/drawing/2014/main" id="{FCF35291-CDD4-5B88-15AB-172F83C228FC}"/>
            </a:ext>
          </a:extLst>
        </xdr:cNvPr>
        <xdr:cNvGrpSpPr/>
      </xdr:nvGrpSpPr>
      <xdr:grpSpPr>
        <a:xfrm>
          <a:off x="8304345" y="2273383"/>
          <a:ext cx="2274965" cy="370674"/>
          <a:chOff x="5124658" y="2268097"/>
          <a:chExt cx="2270579" cy="376888"/>
        </a:xfrm>
        <a:effectLst>
          <a:outerShdw blurRad="50800" dist="50800" dir="5400000" algn="ctr" rotWithShape="0">
            <a:schemeClr val="tx1">
              <a:lumMod val="50000"/>
              <a:lumOff val="50000"/>
            </a:schemeClr>
          </a:outerShdw>
        </a:effectLst>
      </xdr:grpSpPr>
      <xdr:sp macro="" textlink="">
        <xdr:nvSpPr>
          <xdr:cNvPr id="126" name="Rectangle: Top Corners Rounded 125">
            <a:extLst>
              <a:ext uri="{FF2B5EF4-FFF2-40B4-BE49-F238E27FC236}">
                <a16:creationId xmlns:a16="http://schemas.microsoft.com/office/drawing/2014/main" id="{E260EC4D-C3C2-BB99-BC32-1ECF9C9B5733}"/>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7" name="Rectangle: Top Corners Rounded 126">
            <a:extLst>
              <a:ext uri="{FF2B5EF4-FFF2-40B4-BE49-F238E27FC236}">
                <a16:creationId xmlns:a16="http://schemas.microsoft.com/office/drawing/2014/main" id="{BB01B8DD-7E94-6714-24C2-0DF4EE1909FE}"/>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14</xdr:col>
      <xdr:colOff>8003</xdr:colOff>
      <xdr:row>13</xdr:row>
      <xdr:rowOff>20937</xdr:rowOff>
    </xdr:from>
    <xdr:to>
      <xdr:col>16</xdr:col>
      <xdr:colOff>581379</xdr:colOff>
      <xdr:row>14</xdr:row>
      <xdr:rowOff>88750</xdr:rowOff>
    </xdr:to>
    <xdr:sp macro="" textlink="">
      <xdr:nvSpPr>
        <xdr:cNvPr id="128" name="TextBox 127">
          <a:extLst>
            <a:ext uri="{FF2B5EF4-FFF2-40B4-BE49-F238E27FC236}">
              <a16:creationId xmlns:a16="http://schemas.microsoft.com/office/drawing/2014/main" id="{E1A95C1F-3343-C533-A2D7-D32E4D05651B}"/>
            </a:ext>
          </a:extLst>
        </xdr:cNvPr>
        <xdr:cNvSpPr txBox="1"/>
      </xdr:nvSpPr>
      <xdr:spPr>
        <a:xfrm>
          <a:off x="8588786" y="2389763"/>
          <a:ext cx="1799202" cy="250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2"/>
              </a:solidFill>
            </a:rPr>
            <a:t>Distance By Region</a:t>
          </a:r>
        </a:p>
      </xdr:txBody>
    </xdr:sp>
    <xdr:clientData/>
  </xdr:twoCellAnchor>
  <xdr:twoCellAnchor>
    <xdr:from>
      <xdr:col>21</xdr:col>
      <xdr:colOff>137591</xdr:colOff>
      <xdr:row>11</xdr:row>
      <xdr:rowOff>176203</xdr:rowOff>
    </xdr:from>
    <xdr:to>
      <xdr:col>24</xdr:col>
      <xdr:colOff>167827</xdr:colOff>
      <xdr:row>28</xdr:row>
      <xdr:rowOff>99391</xdr:rowOff>
    </xdr:to>
    <xdr:sp macro="" textlink="">
      <xdr:nvSpPr>
        <xdr:cNvPr id="24" name="Rectangle: Rounded Corners 23">
          <a:extLst>
            <a:ext uri="{FF2B5EF4-FFF2-40B4-BE49-F238E27FC236}">
              <a16:creationId xmlns:a16="http://schemas.microsoft.com/office/drawing/2014/main" id="{22295EA3-9EBD-BFAE-2051-694AF426563A}"/>
            </a:ext>
          </a:extLst>
        </xdr:cNvPr>
        <xdr:cNvSpPr/>
      </xdr:nvSpPr>
      <xdr:spPr>
        <a:xfrm>
          <a:off x="12892808" y="2241333"/>
          <a:ext cx="1852410" cy="3114754"/>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203035</xdr:colOff>
      <xdr:row>29</xdr:row>
      <xdr:rowOff>54725</xdr:rowOff>
    </xdr:from>
    <xdr:to>
      <xdr:col>13</xdr:col>
      <xdr:colOff>99391</xdr:colOff>
      <xdr:row>46</xdr:row>
      <xdr:rowOff>51654</xdr:rowOff>
    </xdr:to>
    <xdr:sp macro="" textlink="">
      <xdr:nvSpPr>
        <xdr:cNvPr id="130" name="Rectangle: Rounded Corners 129">
          <a:extLst>
            <a:ext uri="{FF2B5EF4-FFF2-40B4-BE49-F238E27FC236}">
              <a16:creationId xmlns:a16="http://schemas.microsoft.com/office/drawing/2014/main" id="{BC83754D-2029-0A71-6D49-477FE886D249}"/>
            </a:ext>
          </a:extLst>
        </xdr:cNvPr>
        <xdr:cNvSpPr/>
      </xdr:nvSpPr>
      <xdr:spPr>
        <a:xfrm>
          <a:off x="2632600" y="5499160"/>
          <a:ext cx="5362878" cy="3188494"/>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570601</xdr:colOff>
      <xdr:row>3</xdr:row>
      <xdr:rowOff>174106</xdr:rowOff>
    </xdr:from>
    <xdr:to>
      <xdr:col>17</xdr:col>
      <xdr:colOff>489603</xdr:colOff>
      <xdr:row>6</xdr:row>
      <xdr:rowOff>313</xdr:rowOff>
    </xdr:to>
    <mc:AlternateContent xmlns:mc="http://schemas.openxmlformats.org/markup-compatibility/2006" xmlns:a14="http://schemas.microsoft.com/office/drawing/2010/main">
      <mc:Choice Requires="a14">
        <xdr:graphicFrame macro="">
          <xdr:nvGraphicFramePr>
            <xdr:cNvPr id="104" name="Region">
              <a:extLst>
                <a:ext uri="{FF2B5EF4-FFF2-40B4-BE49-F238E27FC236}">
                  <a16:creationId xmlns:a16="http://schemas.microsoft.com/office/drawing/2014/main" id="{29328920-20C9-4E00-A67D-B8A4D57B492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18394" y="725899"/>
              <a:ext cx="3545071" cy="37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172634</xdr:colOff>
      <xdr:row>29</xdr:row>
      <xdr:rowOff>54725</xdr:rowOff>
    </xdr:from>
    <xdr:to>
      <xdr:col>24</xdr:col>
      <xdr:colOff>154610</xdr:colOff>
      <xdr:row>46</xdr:row>
      <xdr:rowOff>51654</xdr:rowOff>
    </xdr:to>
    <xdr:sp macro="" textlink="">
      <xdr:nvSpPr>
        <xdr:cNvPr id="132" name="Rectangle: Rounded Corners 131">
          <a:extLst>
            <a:ext uri="{FF2B5EF4-FFF2-40B4-BE49-F238E27FC236}">
              <a16:creationId xmlns:a16="http://schemas.microsoft.com/office/drawing/2014/main" id="{E2CF1C9F-0D20-D01B-11A1-CDFB9CAC7B79}"/>
            </a:ext>
          </a:extLst>
        </xdr:cNvPr>
        <xdr:cNvSpPr/>
      </xdr:nvSpPr>
      <xdr:spPr>
        <a:xfrm>
          <a:off x="8068721" y="5499160"/>
          <a:ext cx="6663280" cy="3188494"/>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221202</xdr:colOff>
      <xdr:row>15</xdr:row>
      <xdr:rowOff>12699</xdr:rowOff>
    </xdr:from>
    <xdr:to>
      <xdr:col>19</xdr:col>
      <xdr:colOff>484247</xdr:colOff>
      <xdr:row>27</xdr:row>
      <xdr:rowOff>38100</xdr:rowOff>
    </xdr:to>
    <xdr:graphicFrame macro="">
      <xdr:nvGraphicFramePr>
        <xdr:cNvPr id="17" name="Chart 16">
          <a:extLst>
            <a:ext uri="{FF2B5EF4-FFF2-40B4-BE49-F238E27FC236}">
              <a16:creationId xmlns:a16="http://schemas.microsoft.com/office/drawing/2014/main" id="{E78D0404-C0BB-4C15-8B66-9CC310396A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468079</xdr:colOff>
      <xdr:row>32</xdr:row>
      <xdr:rowOff>76813</xdr:rowOff>
    </xdr:from>
    <xdr:to>
      <xdr:col>12</xdr:col>
      <xdr:colOff>275021</xdr:colOff>
      <xdr:row>43</xdr:row>
      <xdr:rowOff>173504</xdr:rowOff>
    </xdr:to>
    <xdr:graphicFrame macro="">
      <xdr:nvGraphicFramePr>
        <xdr:cNvPr id="31" name="Chart 30">
          <a:extLst>
            <a:ext uri="{FF2B5EF4-FFF2-40B4-BE49-F238E27FC236}">
              <a16:creationId xmlns:a16="http://schemas.microsoft.com/office/drawing/2014/main" id="{8B970B79-A3EE-48D8-B682-28A331454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534154</xdr:colOff>
      <xdr:row>30</xdr:row>
      <xdr:rowOff>18305</xdr:rowOff>
    </xdr:from>
    <xdr:to>
      <xdr:col>8</xdr:col>
      <xdr:colOff>370719</xdr:colOff>
      <xdr:row>32</xdr:row>
      <xdr:rowOff>33379</xdr:rowOff>
    </xdr:to>
    <xdr:grpSp>
      <xdr:nvGrpSpPr>
        <xdr:cNvPr id="35" name="Group 34">
          <a:extLst>
            <a:ext uri="{FF2B5EF4-FFF2-40B4-BE49-F238E27FC236}">
              <a16:creationId xmlns:a16="http://schemas.microsoft.com/office/drawing/2014/main" id="{CDE5E943-02BF-70C5-8DC8-184DCAED59A7}"/>
            </a:ext>
          </a:extLst>
        </xdr:cNvPr>
        <xdr:cNvGrpSpPr/>
      </xdr:nvGrpSpPr>
      <xdr:grpSpPr>
        <a:xfrm>
          <a:off x="2972554" y="5352305"/>
          <a:ext cx="2274965" cy="370674"/>
          <a:chOff x="5124658" y="2268097"/>
          <a:chExt cx="2270579" cy="376888"/>
        </a:xfrm>
        <a:effectLst>
          <a:outerShdw blurRad="50800" dist="50800" dir="5400000" algn="ctr" rotWithShape="0">
            <a:schemeClr val="tx1">
              <a:lumMod val="50000"/>
              <a:lumOff val="50000"/>
            </a:schemeClr>
          </a:outerShdw>
        </a:effectLst>
      </xdr:grpSpPr>
      <xdr:sp macro="" textlink="">
        <xdr:nvSpPr>
          <xdr:cNvPr id="36" name="Rectangle: Top Corners Rounded 35">
            <a:extLst>
              <a:ext uri="{FF2B5EF4-FFF2-40B4-BE49-F238E27FC236}">
                <a16:creationId xmlns:a16="http://schemas.microsoft.com/office/drawing/2014/main" id="{387282CD-F684-9CEB-E42C-6A91AE9701E0}"/>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7" name="Rectangle: Top Corners Rounded 36">
            <a:extLst>
              <a:ext uri="{FF2B5EF4-FFF2-40B4-BE49-F238E27FC236}">
                <a16:creationId xmlns:a16="http://schemas.microsoft.com/office/drawing/2014/main" id="{23625B82-D6C9-0F15-2FF4-F1F79F06D646}"/>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162611</xdr:colOff>
      <xdr:row>30</xdr:row>
      <xdr:rowOff>87198</xdr:rowOff>
    </xdr:from>
    <xdr:to>
      <xdr:col>8</xdr:col>
      <xdr:colOff>128597</xdr:colOff>
      <xdr:row>31</xdr:row>
      <xdr:rowOff>155011</xdr:rowOff>
    </xdr:to>
    <xdr:sp macro="" textlink="">
      <xdr:nvSpPr>
        <xdr:cNvPr id="38" name="TextBox 37">
          <a:extLst>
            <a:ext uri="{FF2B5EF4-FFF2-40B4-BE49-F238E27FC236}">
              <a16:creationId xmlns:a16="http://schemas.microsoft.com/office/drawing/2014/main" id="{C79E7AA0-0BEF-48BE-4E82-C33405D89956}"/>
            </a:ext>
          </a:extLst>
        </xdr:cNvPr>
        <xdr:cNvSpPr txBox="1"/>
      </xdr:nvSpPr>
      <xdr:spPr>
        <a:xfrm>
          <a:off x="3199568" y="5719372"/>
          <a:ext cx="1788159" cy="255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2"/>
              </a:solidFill>
            </a:rPr>
            <a:t>Distance Split</a:t>
          </a:r>
          <a:r>
            <a:rPr lang="en-IN" sz="1200" b="1" baseline="0">
              <a:solidFill>
                <a:schemeClr val="bg2"/>
              </a:solidFill>
            </a:rPr>
            <a:t> </a:t>
          </a:r>
          <a:r>
            <a:rPr lang="en-IN" sz="1200" b="1">
              <a:solidFill>
                <a:schemeClr val="bg2"/>
              </a:solidFill>
            </a:rPr>
            <a:t> By Gender</a:t>
          </a:r>
        </a:p>
      </xdr:txBody>
    </xdr:sp>
    <xdr:clientData/>
  </xdr:twoCellAnchor>
  <xdr:twoCellAnchor>
    <xdr:from>
      <xdr:col>13</xdr:col>
      <xdr:colOff>167780</xdr:colOff>
      <xdr:row>31</xdr:row>
      <xdr:rowOff>176696</xdr:rowOff>
    </xdr:from>
    <xdr:to>
      <xdr:col>19</xdr:col>
      <xdr:colOff>587229</xdr:colOff>
      <xdr:row>45</xdr:row>
      <xdr:rowOff>77303</xdr:rowOff>
    </xdr:to>
    <xdr:graphicFrame macro="">
      <xdr:nvGraphicFramePr>
        <xdr:cNvPr id="39" name="Chart 38">
          <a:extLst>
            <a:ext uri="{FF2B5EF4-FFF2-40B4-BE49-F238E27FC236}">
              <a16:creationId xmlns:a16="http://schemas.microsoft.com/office/drawing/2014/main" id="{720D8B4C-1AED-417E-B460-035E60B55B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434758</xdr:colOff>
      <xdr:row>29</xdr:row>
      <xdr:rowOff>150825</xdr:rowOff>
    </xdr:from>
    <xdr:to>
      <xdr:col>17</xdr:col>
      <xdr:colOff>271323</xdr:colOff>
      <xdr:row>31</xdr:row>
      <xdr:rowOff>165899</xdr:rowOff>
    </xdr:to>
    <xdr:grpSp>
      <xdr:nvGrpSpPr>
        <xdr:cNvPr id="40" name="Group 39">
          <a:extLst>
            <a:ext uri="{FF2B5EF4-FFF2-40B4-BE49-F238E27FC236}">
              <a16:creationId xmlns:a16="http://schemas.microsoft.com/office/drawing/2014/main" id="{FAAF7E94-90AD-B10D-7B23-2A6ADD62E828}"/>
            </a:ext>
          </a:extLst>
        </xdr:cNvPr>
        <xdr:cNvGrpSpPr/>
      </xdr:nvGrpSpPr>
      <xdr:grpSpPr>
        <a:xfrm>
          <a:off x="8359558" y="5307025"/>
          <a:ext cx="2274965" cy="370674"/>
          <a:chOff x="5124658" y="2268097"/>
          <a:chExt cx="2270579" cy="376888"/>
        </a:xfrm>
        <a:effectLst>
          <a:outerShdw blurRad="50800" dist="50800" dir="5400000" algn="ctr" rotWithShape="0">
            <a:schemeClr val="tx1">
              <a:lumMod val="50000"/>
              <a:lumOff val="50000"/>
            </a:schemeClr>
          </a:outerShdw>
        </a:effectLst>
      </xdr:grpSpPr>
      <xdr:sp macro="" textlink="">
        <xdr:nvSpPr>
          <xdr:cNvPr id="41" name="Rectangle: Top Corners Rounded 40">
            <a:extLst>
              <a:ext uri="{FF2B5EF4-FFF2-40B4-BE49-F238E27FC236}">
                <a16:creationId xmlns:a16="http://schemas.microsoft.com/office/drawing/2014/main" id="{49484CAB-521C-BD9C-8BE3-A9DA2718A2B9}"/>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Top Corners Rounded 41">
            <a:extLst>
              <a:ext uri="{FF2B5EF4-FFF2-40B4-BE49-F238E27FC236}">
                <a16:creationId xmlns:a16="http://schemas.microsoft.com/office/drawing/2014/main" id="{92A8D279-513A-22B1-7766-FA78B4821C65}"/>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14</xdr:col>
      <xdr:colOff>63216</xdr:colOff>
      <xdr:row>30</xdr:row>
      <xdr:rowOff>31979</xdr:rowOff>
    </xdr:from>
    <xdr:to>
      <xdr:col>17</xdr:col>
      <xdr:colOff>29201</xdr:colOff>
      <xdr:row>31</xdr:row>
      <xdr:rowOff>99792</xdr:rowOff>
    </xdr:to>
    <xdr:sp macro="" textlink="">
      <xdr:nvSpPr>
        <xdr:cNvPr id="43" name="TextBox 42">
          <a:extLst>
            <a:ext uri="{FF2B5EF4-FFF2-40B4-BE49-F238E27FC236}">
              <a16:creationId xmlns:a16="http://schemas.microsoft.com/office/drawing/2014/main" id="{AECF9817-EACB-4D9C-215E-0B18D13853A8}"/>
            </a:ext>
          </a:extLst>
        </xdr:cNvPr>
        <xdr:cNvSpPr txBox="1"/>
      </xdr:nvSpPr>
      <xdr:spPr>
        <a:xfrm>
          <a:off x="8566694" y="5664153"/>
          <a:ext cx="1788159" cy="255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2"/>
              </a:solidFill>
            </a:rPr>
            <a:t>Buyer</a:t>
          </a:r>
          <a:r>
            <a:rPr lang="en-IN" sz="1200" b="1" baseline="0">
              <a:solidFill>
                <a:schemeClr val="bg2"/>
              </a:solidFill>
            </a:rPr>
            <a:t> vs Non Buyer Ratio</a:t>
          </a:r>
          <a:endParaRPr lang="en-IN" sz="1200" b="1">
            <a:solidFill>
              <a:schemeClr val="bg2"/>
            </a:solidFill>
          </a:endParaRPr>
        </a:p>
      </xdr:txBody>
    </xdr:sp>
    <xdr:clientData/>
  </xdr:twoCellAnchor>
  <xdr:twoCellAnchor editAs="oneCell">
    <xdr:from>
      <xdr:col>17</xdr:col>
      <xdr:colOff>508970</xdr:colOff>
      <xdr:row>3</xdr:row>
      <xdr:rowOff>174244</xdr:rowOff>
    </xdr:from>
    <xdr:to>
      <xdr:col>23</xdr:col>
      <xdr:colOff>506508</xdr:colOff>
      <xdr:row>6</xdr:row>
      <xdr:rowOff>176</xdr:rowOff>
    </xdr:to>
    <mc:AlternateContent xmlns:mc="http://schemas.openxmlformats.org/markup-compatibility/2006" xmlns:a14="http://schemas.microsoft.com/office/drawing/2010/main">
      <mc:Choice Requires="a14">
        <xdr:graphicFrame macro="">
          <xdr:nvGraphicFramePr>
            <xdr:cNvPr id="44" name="Gender 2">
              <a:extLst>
                <a:ext uri="{FF2B5EF4-FFF2-40B4-BE49-F238E27FC236}">
                  <a16:creationId xmlns:a16="http://schemas.microsoft.com/office/drawing/2014/main" id="{3C4AD497-E77E-4942-B5C1-CBB5BD0F4E42}"/>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0782832" y="726037"/>
              <a:ext cx="3623607" cy="377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131380</xdr:colOff>
      <xdr:row>11</xdr:row>
      <xdr:rowOff>157657</xdr:rowOff>
    </xdr:from>
    <xdr:to>
      <xdr:col>24</xdr:col>
      <xdr:colOff>183930</xdr:colOff>
      <xdr:row>28</xdr:row>
      <xdr:rowOff>105103</xdr:rowOff>
    </xdr:to>
    <mc:AlternateContent xmlns:mc="http://schemas.openxmlformats.org/markup-compatibility/2006" xmlns:a14="http://schemas.microsoft.com/office/drawing/2010/main">
      <mc:Choice Requires="a14">
        <xdr:graphicFrame macro="">
          <xdr:nvGraphicFramePr>
            <xdr:cNvPr id="45" name="Maritial status 2">
              <a:extLst>
                <a:ext uri="{FF2B5EF4-FFF2-40B4-BE49-F238E27FC236}">
                  <a16:creationId xmlns:a16="http://schemas.microsoft.com/office/drawing/2014/main" id="{E4436052-553D-4B76-9627-ECBAF8A47310}"/>
                </a:ext>
              </a:extLst>
            </xdr:cNvPr>
            <xdr:cNvGraphicFramePr/>
          </xdr:nvGraphicFramePr>
          <xdr:xfrm>
            <a:off x="0" y="0"/>
            <a:ext cx="0" cy="0"/>
          </xdr:xfrm>
          <a:graphic>
            <a:graphicData uri="http://schemas.microsoft.com/office/drawing/2010/slicer">
              <sle:slicer xmlns:sle="http://schemas.microsoft.com/office/drawing/2010/slicer" name="Maritial status 2"/>
            </a:graphicData>
          </a:graphic>
        </xdr:graphicFrame>
      </mc:Choice>
      <mc:Fallback xmlns="">
        <xdr:sp macro="" textlink="">
          <xdr:nvSpPr>
            <xdr:cNvPr id="0" name=""/>
            <xdr:cNvSpPr>
              <a:spLocks noTextEdit="1"/>
            </xdr:cNvSpPr>
          </xdr:nvSpPr>
          <xdr:spPr>
            <a:xfrm>
              <a:off x="12822621" y="2180898"/>
              <a:ext cx="1865585" cy="3074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4</xdr:colOff>
      <xdr:row>1</xdr:row>
      <xdr:rowOff>169507</xdr:rowOff>
    </xdr:from>
    <xdr:to>
      <xdr:col>24</xdr:col>
      <xdr:colOff>310444</xdr:colOff>
      <xdr:row>47</xdr:row>
      <xdr:rowOff>17321</xdr:rowOff>
    </xdr:to>
    <xdr:sp macro="" textlink="">
      <xdr:nvSpPr>
        <xdr:cNvPr id="2" name="Rectangle: Top Corners Rounded 1">
          <a:extLst>
            <a:ext uri="{FF2B5EF4-FFF2-40B4-BE49-F238E27FC236}">
              <a16:creationId xmlns:a16="http://schemas.microsoft.com/office/drawing/2014/main" id="{48ACDC72-ADBC-48E5-A699-A29B4E2A2247}"/>
            </a:ext>
          </a:extLst>
        </xdr:cNvPr>
        <xdr:cNvSpPr/>
      </xdr:nvSpPr>
      <xdr:spPr>
        <a:xfrm rot="5400000">
          <a:off x="4599402" y="-1800454"/>
          <a:ext cx="8240546" cy="12545369"/>
        </a:xfrm>
        <a:prstGeom prst="round2SameRect">
          <a:avLst>
            <a:gd name="adj1" fmla="val 7319"/>
            <a:gd name="adj2" fmla="val 0"/>
          </a:avLst>
        </a:prstGeom>
        <a:solidFill>
          <a:srgbClr val="F2F0F5"/>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endParaRPr lang="en-IN" sz="1100"/>
        </a:p>
      </xdr:txBody>
    </xdr:sp>
    <xdr:clientData/>
  </xdr:twoCellAnchor>
  <xdr:twoCellAnchor>
    <xdr:from>
      <xdr:col>0</xdr:col>
      <xdr:colOff>0</xdr:colOff>
      <xdr:row>0</xdr:row>
      <xdr:rowOff>0</xdr:rowOff>
    </xdr:from>
    <xdr:to>
      <xdr:col>4</xdr:col>
      <xdr:colOff>0</xdr:colOff>
      <xdr:row>50</xdr:row>
      <xdr:rowOff>5643</xdr:rowOff>
    </xdr:to>
    <xdr:sp macro="" textlink="">
      <xdr:nvSpPr>
        <xdr:cNvPr id="3" name="Rectangle 2">
          <a:extLst>
            <a:ext uri="{FF2B5EF4-FFF2-40B4-BE49-F238E27FC236}">
              <a16:creationId xmlns:a16="http://schemas.microsoft.com/office/drawing/2014/main" id="{12409930-DFE9-4FC8-B016-F9E088B4FC80}"/>
            </a:ext>
          </a:extLst>
        </xdr:cNvPr>
        <xdr:cNvSpPr>
          <a:spLocks noChangeAspect="1"/>
        </xdr:cNvSpPr>
      </xdr:nvSpPr>
      <xdr:spPr>
        <a:xfrm>
          <a:off x="0" y="0"/>
          <a:ext cx="2438400" cy="8895643"/>
        </a:xfrm>
        <a:prstGeom prst="rect">
          <a:avLst/>
        </a:prstGeom>
        <a:solidFill>
          <a:srgbClr val="49017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editAs="absolute">
    <xdr:from>
      <xdr:col>0</xdr:col>
      <xdr:colOff>109740</xdr:colOff>
      <xdr:row>1</xdr:row>
      <xdr:rowOff>166626</xdr:rowOff>
    </xdr:from>
    <xdr:to>
      <xdr:col>4</xdr:col>
      <xdr:colOff>2</xdr:colOff>
      <xdr:row>47</xdr:row>
      <xdr:rowOff>20205</xdr:rowOff>
    </xdr:to>
    <xdr:sp macro="" textlink="">
      <xdr:nvSpPr>
        <xdr:cNvPr id="4" name="Rectangle: Top Corners Rounded 3">
          <a:extLst>
            <a:ext uri="{FF2B5EF4-FFF2-40B4-BE49-F238E27FC236}">
              <a16:creationId xmlns:a16="http://schemas.microsoft.com/office/drawing/2014/main" id="{ED1C4EBA-2366-468C-A5C9-1255ADD6CD1B}"/>
            </a:ext>
          </a:extLst>
        </xdr:cNvPr>
        <xdr:cNvSpPr>
          <a:spLocks noChangeAspect="1"/>
        </xdr:cNvSpPr>
      </xdr:nvSpPr>
      <xdr:spPr>
        <a:xfrm rot="16200000">
          <a:off x="-2858959" y="3318205"/>
          <a:ext cx="8266059" cy="2328662"/>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lstStyle/>
        <a:p>
          <a:pPr algn="ctr"/>
          <a:endParaRPr lang="en-IN" sz="1100"/>
        </a:p>
      </xdr:txBody>
    </xdr:sp>
    <xdr:clientData/>
  </xdr:twoCellAnchor>
  <xdr:twoCellAnchor>
    <xdr:from>
      <xdr:col>0</xdr:col>
      <xdr:colOff>144281</xdr:colOff>
      <xdr:row>30</xdr:row>
      <xdr:rowOff>88900</xdr:rowOff>
    </xdr:from>
    <xdr:to>
      <xdr:col>4</xdr:col>
      <xdr:colOff>3</xdr:colOff>
      <xdr:row>42</xdr:row>
      <xdr:rowOff>154149</xdr:rowOff>
    </xdr:to>
    <xdr:grpSp>
      <xdr:nvGrpSpPr>
        <xdr:cNvPr id="5" name="Group 4">
          <a:extLst>
            <a:ext uri="{FF2B5EF4-FFF2-40B4-BE49-F238E27FC236}">
              <a16:creationId xmlns:a16="http://schemas.microsoft.com/office/drawing/2014/main" id="{AD9631FA-21F5-4D19-A160-F2909B0B20D9}"/>
            </a:ext>
          </a:extLst>
        </xdr:cNvPr>
        <xdr:cNvGrpSpPr/>
      </xdr:nvGrpSpPr>
      <xdr:grpSpPr>
        <a:xfrm>
          <a:off x="144281" y="5422900"/>
          <a:ext cx="2294122" cy="2198849"/>
          <a:chOff x="309880" y="897256"/>
          <a:chExt cx="871015" cy="537209"/>
        </a:xfrm>
      </xdr:grpSpPr>
      <xdr:sp macro="" textlink="">
        <xdr:nvSpPr>
          <xdr:cNvPr id="6" name="Rectangle: Top Corners Rounded 5">
            <a:extLst>
              <a:ext uri="{FF2B5EF4-FFF2-40B4-BE49-F238E27FC236}">
                <a16:creationId xmlns:a16="http://schemas.microsoft.com/office/drawing/2014/main" id="{122F1E9F-3421-42F6-E9FC-AD7D6636C610}"/>
              </a:ext>
            </a:extLst>
          </xdr:cNvPr>
          <xdr:cNvSpPr>
            <a:spLocks noChangeAspect="1"/>
          </xdr:cNvSpPr>
        </xdr:nvSpPr>
        <xdr:spPr>
          <a:xfrm rot="16200000">
            <a:off x="473470" y="878832"/>
            <a:ext cx="248469" cy="575649"/>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7" name="Freeform: Shape 6">
            <a:extLst>
              <a:ext uri="{FF2B5EF4-FFF2-40B4-BE49-F238E27FC236}">
                <a16:creationId xmlns:a16="http://schemas.microsoft.com/office/drawing/2014/main" id="{4E3B8603-1E8F-AABD-14A9-45FA2339A180}"/>
              </a:ext>
            </a:extLst>
          </xdr:cNvPr>
          <xdr:cNvSpPr>
            <a:spLocks noChangeAspect="1"/>
          </xdr:cNvSpPr>
        </xdr:nvSpPr>
        <xdr:spPr>
          <a:xfrm>
            <a:off x="877291" y="897256"/>
            <a:ext cx="303604" cy="537209"/>
          </a:xfrm>
          <a:custGeom>
            <a:avLst/>
            <a:gdLst>
              <a:gd name="connsiteX0" fmla="*/ 113786 w 113786"/>
              <a:gd name="connsiteY0" fmla="*/ 0 h 422900"/>
              <a:gd name="connsiteX1" fmla="*/ 113786 w 113786"/>
              <a:gd name="connsiteY1" fmla="*/ 422900 h 422900"/>
              <a:gd name="connsiteX2" fmla="*/ 104845 w 113786"/>
              <a:gd name="connsiteY2" fmla="*/ 378614 h 422900"/>
              <a:gd name="connsiteX3" fmla="*/ 0 w 113786"/>
              <a:gd name="connsiteY3" fmla="*/ 309118 h 422900"/>
              <a:gd name="connsiteX4" fmla="*/ 0 w 113786"/>
              <a:gd name="connsiteY4" fmla="*/ 113782 h 422900"/>
              <a:gd name="connsiteX5" fmla="*/ 104845 w 113786"/>
              <a:gd name="connsiteY5" fmla="*/ 44286 h 422900"/>
              <a:gd name="connsiteX6" fmla="*/ 113786 w 113786"/>
              <a:gd name="connsiteY6" fmla="*/ 0 h 422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13786" h="422900">
                <a:moveTo>
                  <a:pt x="113786" y="0"/>
                </a:moveTo>
                <a:lnTo>
                  <a:pt x="113786" y="422900"/>
                </a:lnTo>
                <a:lnTo>
                  <a:pt x="104845" y="378614"/>
                </a:lnTo>
                <a:cubicBezTo>
                  <a:pt x="87571" y="337774"/>
                  <a:pt x="47132" y="309118"/>
                  <a:pt x="0" y="309118"/>
                </a:cubicBezTo>
                <a:lnTo>
                  <a:pt x="0" y="113782"/>
                </a:lnTo>
                <a:cubicBezTo>
                  <a:pt x="47132" y="113782"/>
                  <a:pt x="87571" y="85126"/>
                  <a:pt x="104845" y="44286"/>
                </a:cubicBezTo>
                <a:lnTo>
                  <a:pt x="113786" y="0"/>
                </a:ln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chorCtr="0">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editAs="absolute">
    <xdr:from>
      <xdr:col>0</xdr:col>
      <xdr:colOff>508000</xdr:colOff>
      <xdr:row>2</xdr:row>
      <xdr:rowOff>34162</xdr:rowOff>
    </xdr:from>
    <xdr:to>
      <xdr:col>3</xdr:col>
      <xdr:colOff>176162</xdr:colOff>
      <xdr:row>10</xdr:row>
      <xdr:rowOff>90373</xdr:rowOff>
    </xdr:to>
    <xdr:pic>
      <xdr:nvPicPr>
        <xdr:cNvPr id="8" name="Picture 7">
          <a:extLst>
            <a:ext uri="{FF2B5EF4-FFF2-40B4-BE49-F238E27FC236}">
              <a16:creationId xmlns:a16="http://schemas.microsoft.com/office/drawing/2014/main" id="{34A07B9C-A7E4-4B96-A0CD-57C20F2316AB}"/>
            </a:ext>
          </a:extLst>
        </xdr:cNvPr>
        <xdr:cNvPicPr>
          <a:picLocks noChangeAspect="1"/>
        </xdr:cNvPicPr>
      </xdr:nvPicPr>
      <xdr:blipFill>
        <a:blip xmlns:r="http://schemas.openxmlformats.org/officeDocument/2006/relationships" r:embed="rId1"/>
        <a:stretch>
          <a:fillRect/>
        </a:stretch>
      </xdr:blipFill>
      <xdr:spPr>
        <a:xfrm>
          <a:off x="508000" y="399922"/>
          <a:ext cx="1496962" cy="1519251"/>
        </a:xfrm>
        <a:prstGeom prst="rect">
          <a:avLst/>
        </a:prstGeom>
        <a:effectLst>
          <a:glow rad="203200">
            <a:srgbClr val="E3DEEF">
              <a:alpha val="40000"/>
            </a:srgbClr>
          </a:glow>
        </a:effectLst>
      </xdr:spPr>
    </xdr:pic>
    <xdr:clientData/>
  </xdr:twoCellAnchor>
  <xdr:twoCellAnchor>
    <xdr:from>
      <xdr:col>4</xdr:col>
      <xdr:colOff>203038</xdr:colOff>
      <xdr:row>3</xdr:row>
      <xdr:rowOff>159104</xdr:rowOff>
    </xdr:from>
    <xdr:to>
      <xdr:col>11</xdr:col>
      <xdr:colOff>410270</xdr:colOff>
      <xdr:row>6</xdr:row>
      <xdr:rowOff>22075</xdr:rowOff>
    </xdr:to>
    <xdr:sp macro="" textlink="">
      <xdr:nvSpPr>
        <xdr:cNvPr id="11" name="Rectangle: Rounded Corners 10">
          <a:extLst>
            <a:ext uri="{FF2B5EF4-FFF2-40B4-BE49-F238E27FC236}">
              <a16:creationId xmlns:a16="http://schemas.microsoft.com/office/drawing/2014/main" id="{3D6B2377-6EA1-458E-A2FE-85334F80E842}"/>
            </a:ext>
          </a:extLst>
        </xdr:cNvPr>
        <xdr:cNvSpPr/>
      </xdr:nvSpPr>
      <xdr:spPr>
        <a:xfrm>
          <a:off x="2641438" y="707744"/>
          <a:ext cx="4474432" cy="411611"/>
        </a:xfrm>
        <a:prstGeom prst="roundRect">
          <a:avLst/>
        </a:prstGeom>
        <a:solidFill>
          <a:srgbClr val="A31192">
            <a:alpha val="65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220961</xdr:colOff>
      <xdr:row>4</xdr:row>
      <xdr:rowOff>26206</xdr:rowOff>
    </xdr:from>
    <xdr:to>
      <xdr:col>8</xdr:col>
      <xdr:colOff>399357</xdr:colOff>
      <xdr:row>5</xdr:row>
      <xdr:rowOff>154973</xdr:rowOff>
    </xdr:to>
    <xdr:sp macro="" textlink="">
      <xdr:nvSpPr>
        <xdr:cNvPr id="12" name="TextBox 11">
          <a:extLst>
            <a:ext uri="{FF2B5EF4-FFF2-40B4-BE49-F238E27FC236}">
              <a16:creationId xmlns:a16="http://schemas.microsoft.com/office/drawing/2014/main" id="{53BFEA1C-A3E7-4D37-B4BA-D0B7B2D033A4}"/>
            </a:ext>
          </a:extLst>
        </xdr:cNvPr>
        <xdr:cNvSpPr txBox="1"/>
      </xdr:nvSpPr>
      <xdr:spPr>
        <a:xfrm>
          <a:off x="3268961" y="757726"/>
          <a:ext cx="2007196" cy="311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solidFill>
            </a:rPr>
            <a:t>Regional</a:t>
          </a:r>
          <a:r>
            <a:rPr lang="en-IN" sz="1200" b="1" baseline="0">
              <a:solidFill>
                <a:schemeClr val="tx1"/>
              </a:solidFill>
            </a:rPr>
            <a:t> Insights</a:t>
          </a:r>
          <a:endParaRPr lang="en-IN" sz="1200" b="1">
            <a:solidFill>
              <a:schemeClr val="tx1"/>
            </a:solidFill>
          </a:endParaRPr>
        </a:p>
      </xdr:txBody>
    </xdr:sp>
    <xdr:clientData/>
  </xdr:twoCellAnchor>
  <xdr:twoCellAnchor editAs="oneCell">
    <xdr:from>
      <xdr:col>4</xdr:col>
      <xdr:colOff>597242</xdr:colOff>
      <xdr:row>3</xdr:row>
      <xdr:rowOff>155778</xdr:rowOff>
    </xdr:from>
    <xdr:to>
      <xdr:col>5</xdr:col>
      <xdr:colOff>440067</xdr:colOff>
      <xdr:row>6</xdr:row>
      <xdr:rowOff>25400</xdr:rowOff>
    </xdr:to>
    <xdr:pic>
      <xdr:nvPicPr>
        <xdr:cNvPr id="13" name="Graphic 12" descr="Gauge with solid fill">
          <a:extLst>
            <a:ext uri="{FF2B5EF4-FFF2-40B4-BE49-F238E27FC236}">
              <a16:creationId xmlns:a16="http://schemas.microsoft.com/office/drawing/2014/main" id="{4B9AFC6E-00FF-4A9D-B8AF-FBD980429C2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35642" y="704418"/>
          <a:ext cx="452425" cy="418262"/>
        </a:xfrm>
        <a:prstGeom prst="rect">
          <a:avLst/>
        </a:prstGeom>
      </xdr:spPr>
    </xdr:pic>
    <xdr:clientData/>
  </xdr:twoCellAnchor>
  <xdr:twoCellAnchor>
    <xdr:from>
      <xdr:col>4</xdr:col>
      <xdr:colOff>203038</xdr:colOff>
      <xdr:row>6</xdr:row>
      <xdr:rowOff>147559</xdr:rowOff>
    </xdr:from>
    <xdr:to>
      <xdr:col>7</xdr:col>
      <xdr:colOff>486794</xdr:colOff>
      <xdr:row>11</xdr:row>
      <xdr:rowOff>75778</xdr:rowOff>
    </xdr:to>
    <xdr:grpSp>
      <xdr:nvGrpSpPr>
        <xdr:cNvPr id="14" name="Group 13">
          <a:extLst>
            <a:ext uri="{FF2B5EF4-FFF2-40B4-BE49-F238E27FC236}">
              <a16:creationId xmlns:a16="http://schemas.microsoft.com/office/drawing/2014/main" id="{C59AF857-6F33-46C0-B42F-778FF8ACE582}"/>
            </a:ext>
          </a:extLst>
        </xdr:cNvPr>
        <xdr:cNvGrpSpPr/>
      </xdr:nvGrpSpPr>
      <xdr:grpSpPr>
        <a:xfrm>
          <a:off x="2641438" y="1214359"/>
          <a:ext cx="2112556" cy="817219"/>
          <a:chOff x="2970509" y="1229471"/>
          <a:chExt cx="2115378" cy="866066"/>
        </a:xfrm>
      </xdr:grpSpPr>
      <xdr:grpSp>
        <xdr:nvGrpSpPr>
          <xdr:cNvPr id="15" name="Group 14">
            <a:extLst>
              <a:ext uri="{FF2B5EF4-FFF2-40B4-BE49-F238E27FC236}">
                <a16:creationId xmlns:a16="http://schemas.microsoft.com/office/drawing/2014/main" id="{32BC4534-C068-2AAF-F764-EE9E9B7AF57F}"/>
              </a:ext>
            </a:extLst>
          </xdr:cNvPr>
          <xdr:cNvGrpSpPr/>
        </xdr:nvGrpSpPr>
        <xdr:grpSpPr>
          <a:xfrm>
            <a:off x="2970509" y="1229471"/>
            <a:ext cx="2115378" cy="866066"/>
            <a:chOff x="2034540" y="876300"/>
            <a:chExt cx="1524000" cy="838200"/>
          </a:xfrm>
          <a:effectLst>
            <a:outerShdw blurRad="50800" dist="50800" dir="5400000" algn="ctr" rotWithShape="0">
              <a:schemeClr val="tx1">
                <a:lumMod val="50000"/>
                <a:lumOff val="50000"/>
              </a:schemeClr>
            </a:outerShdw>
          </a:effectLst>
        </xdr:grpSpPr>
        <xdr:sp macro="" textlink="">
          <xdr:nvSpPr>
            <xdr:cNvPr id="19" name="Rectangle: Top Corners Rounded 18">
              <a:extLst>
                <a:ext uri="{FF2B5EF4-FFF2-40B4-BE49-F238E27FC236}">
                  <a16:creationId xmlns:a16="http://schemas.microsoft.com/office/drawing/2014/main" id="{193DF1EE-E67D-9C08-8239-B6539269CB6A}"/>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Top Corners Rounded 19">
              <a:extLst>
                <a:ext uri="{FF2B5EF4-FFF2-40B4-BE49-F238E27FC236}">
                  <a16:creationId xmlns:a16="http://schemas.microsoft.com/office/drawing/2014/main" id="{10D48ACC-746F-9C34-E2EF-95BBA9FE26FD}"/>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6" name="Rectangle: Rounded Corners 15">
            <a:extLst>
              <a:ext uri="{FF2B5EF4-FFF2-40B4-BE49-F238E27FC236}">
                <a16:creationId xmlns:a16="http://schemas.microsoft.com/office/drawing/2014/main" id="{8DDE0DB2-FC3B-9EE4-4776-36ECC7270006}"/>
              </a:ext>
            </a:extLst>
          </xdr:cNvPr>
          <xdr:cNvSpPr/>
        </xdr:nvSpPr>
        <xdr:spPr>
          <a:xfrm>
            <a:off x="3535304" y="1321552"/>
            <a:ext cx="1550583" cy="26805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solidFill>
              </a:rPr>
              <a:t>Total</a:t>
            </a:r>
            <a:r>
              <a:rPr lang="en-IN" sz="1100" b="1" baseline="0">
                <a:solidFill>
                  <a:schemeClr val="tx1"/>
                </a:solidFill>
              </a:rPr>
              <a:t> Buyers Region</a:t>
            </a:r>
            <a:endParaRPr lang="en-IN" sz="1100" b="1">
              <a:solidFill>
                <a:schemeClr val="tx1"/>
              </a:solidFill>
            </a:endParaRPr>
          </a:p>
        </xdr:txBody>
      </xdr:sp>
      <xdr:pic>
        <xdr:nvPicPr>
          <xdr:cNvPr id="17" name="Graphic 16" descr="User with solid fill">
            <a:extLst>
              <a:ext uri="{FF2B5EF4-FFF2-40B4-BE49-F238E27FC236}">
                <a16:creationId xmlns:a16="http://schemas.microsoft.com/office/drawing/2014/main" id="{1065C9D0-8E80-EFF8-1633-065F1385BCA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085014" y="1268440"/>
            <a:ext cx="759600" cy="778358"/>
          </a:xfrm>
          <a:prstGeom prst="rect">
            <a:avLst/>
          </a:prstGeom>
        </xdr:spPr>
      </xdr:pic>
      <xdr:sp macro="" textlink="Pivot!BH15">
        <xdr:nvSpPr>
          <xdr:cNvPr id="18" name="Rectangle: Rounded Corners 17">
            <a:extLst>
              <a:ext uri="{FF2B5EF4-FFF2-40B4-BE49-F238E27FC236}">
                <a16:creationId xmlns:a16="http://schemas.microsoft.com/office/drawing/2014/main" id="{B86F5766-4D72-9D3F-317A-4F2DD93ABAA6}"/>
              </a:ext>
            </a:extLst>
          </xdr:cNvPr>
          <xdr:cNvSpPr/>
        </xdr:nvSpPr>
        <xdr:spPr>
          <a:xfrm>
            <a:off x="4042473" y="1604514"/>
            <a:ext cx="696240" cy="22482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1858696-DF6D-405E-9F39-BE6F9C337B8F}" type="TxLink">
              <a:rPr lang="en-US" sz="1200" b="1" i="0" u="none" strike="noStrike">
                <a:solidFill>
                  <a:srgbClr val="000000"/>
                </a:solidFill>
                <a:latin typeface="Calibri"/>
                <a:ea typeface="Calibri"/>
                <a:cs typeface="Calibri"/>
              </a:rPr>
              <a:pPr algn="ctr"/>
              <a:t>481</a:t>
            </a:fld>
            <a:endParaRPr lang="en-IN" sz="1400" b="1"/>
          </a:p>
        </xdr:txBody>
      </xdr:sp>
    </xdr:grpSp>
    <xdr:clientData/>
  </xdr:twoCellAnchor>
  <xdr:twoCellAnchor>
    <xdr:from>
      <xdr:col>8</xdr:col>
      <xdr:colOff>119785</xdr:colOff>
      <xdr:row>6</xdr:row>
      <xdr:rowOff>147559</xdr:rowOff>
    </xdr:from>
    <xdr:to>
      <xdr:col>11</xdr:col>
      <xdr:colOff>412603</xdr:colOff>
      <xdr:row>11</xdr:row>
      <xdr:rowOff>75777</xdr:rowOff>
    </xdr:to>
    <xdr:grpSp>
      <xdr:nvGrpSpPr>
        <xdr:cNvPr id="21" name="Group 20">
          <a:extLst>
            <a:ext uri="{FF2B5EF4-FFF2-40B4-BE49-F238E27FC236}">
              <a16:creationId xmlns:a16="http://schemas.microsoft.com/office/drawing/2014/main" id="{42672C71-CEAD-4923-A23C-DB63135C634D}"/>
            </a:ext>
          </a:extLst>
        </xdr:cNvPr>
        <xdr:cNvGrpSpPr/>
      </xdr:nvGrpSpPr>
      <xdr:grpSpPr>
        <a:xfrm>
          <a:off x="4996585" y="1214359"/>
          <a:ext cx="2121618" cy="817218"/>
          <a:chOff x="5473700" y="1210009"/>
          <a:chExt cx="2118691" cy="866065"/>
        </a:xfrm>
      </xdr:grpSpPr>
      <xdr:grpSp>
        <xdr:nvGrpSpPr>
          <xdr:cNvPr id="22" name="Group 21">
            <a:extLst>
              <a:ext uri="{FF2B5EF4-FFF2-40B4-BE49-F238E27FC236}">
                <a16:creationId xmlns:a16="http://schemas.microsoft.com/office/drawing/2014/main" id="{7167098B-F3D6-0D84-A64E-3B397AAA3E47}"/>
              </a:ext>
            </a:extLst>
          </xdr:cNvPr>
          <xdr:cNvGrpSpPr/>
        </xdr:nvGrpSpPr>
        <xdr:grpSpPr>
          <a:xfrm>
            <a:off x="5473700" y="1210009"/>
            <a:ext cx="2118691" cy="866065"/>
            <a:chOff x="2034540" y="876300"/>
            <a:chExt cx="1524000" cy="838200"/>
          </a:xfrm>
          <a:effectLst>
            <a:outerShdw blurRad="50800" dist="50800" dir="5400000" algn="ctr" rotWithShape="0">
              <a:schemeClr val="tx1">
                <a:lumMod val="50000"/>
                <a:lumOff val="50000"/>
              </a:schemeClr>
            </a:outerShdw>
          </a:effectLst>
        </xdr:grpSpPr>
        <xdr:sp macro="" textlink="">
          <xdr:nvSpPr>
            <xdr:cNvPr id="26" name="Rectangle: Top Corners Rounded 25">
              <a:extLst>
                <a:ext uri="{FF2B5EF4-FFF2-40B4-BE49-F238E27FC236}">
                  <a16:creationId xmlns:a16="http://schemas.microsoft.com/office/drawing/2014/main" id="{76DB87EB-2E78-5450-F889-7B87493F962B}"/>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Rectangle: Top Corners Rounded 26">
              <a:extLst>
                <a:ext uri="{FF2B5EF4-FFF2-40B4-BE49-F238E27FC236}">
                  <a16:creationId xmlns:a16="http://schemas.microsoft.com/office/drawing/2014/main" id="{CDF6864C-5ED1-42A4-49FA-9308265629D8}"/>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3" name="Rectangle: Rounded Corners 22">
            <a:extLst>
              <a:ext uri="{FF2B5EF4-FFF2-40B4-BE49-F238E27FC236}">
                <a16:creationId xmlns:a16="http://schemas.microsoft.com/office/drawing/2014/main" id="{8FE27D8D-B7F9-C77A-CF80-9BA3235BF8B0}"/>
              </a:ext>
            </a:extLst>
          </xdr:cNvPr>
          <xdr:cNvSpPr/>
        </xdr:nvSpPr>
        <xdr:spPr>
          <a:xfrm>
            <a:off x="5679371" y="1286769"/>
            <a:ext cx="1913020" cy="28059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ysClr val="windowText" lastClr="000000"/>
                </a:solidFill>
              </a:rPr>
              <a:t> Highest</a:t>
            </a:r>
            <a:r>
              <a:rPr lang="en-IN" sz="1200" b="1" baseline="0">
                <a:solidFill>
                  <a:sysClr val="windowText" lastClr="000000"/>
                </a:solidFill>
              </a:rPr>
              <a:t> bike purchase  %</a:t>
            </a:r>
            <a:endParaRPr lang="en-IN" sz="1200" b="1">
              <a:solidFill>
                <a:sysClr val="windowText" lastClr="000000"/>
              </a:solidFill>
            </a:endParaRPr>
          </a:p>
        </xdr:txBody>
      </xdr:sp>
      <xdr:pic>
        <xdr:nvPicPr>
          <xdr:cNvPr id="24" name="Graphic 23" descr="Handshake with solid fill">
            <a:extLst>
              <a:ext uri="{FF2B5EF4-FFF2-40B4-BE49-F238E27FC236}">
                <a16:creationId xmlns:a16="http://schemas.microsoft.com/office/drawing/2014/main" id="{CA747366-94AE-1B18-4DCB-8508D8567E3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681243" y="1562799"/>
            <a:ext cx="449576" cy="468047"/>
          </a:xfrm>
          <a:prstGeom prst="rect">
            <a:avLst/>
          </a:prstGeom>
        </xdr:spPr>
      </xdr:pic>
      <xdr:sp macro="" textlink="Pivot!BI26">
        <xdr:nvSpPr>
          <xdr:cNvPr id="25" name="Rectangle: Rounded Corners 24">
            <a:extLst>
              <a:ext uri="{FF2B5EF4-FFF2-40B4-BE49-F238E27FC236}">
                <a16:creationId xmlns:a16="http://schemas.microsoft.com/office/drawing/2014/main" id="{4B750849-A9E8-2446-3F6E-7F96C9CA6393}"/>
              </a:ext>
            </a:extLst>
          </xdr:cNvPr>
          <xdr:cNvSpPr/>
        </xdr:nvSpPr>
        <xdr:spPr>
          <a:xfrm>
            <a:off x="6283731" y="1600808"/>
            <a:ext cx="696240"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2A972E3-3A1F-44AE-ABC0-050434F7D8FB}" type="TxLink">
              <a:rPr lang="en-US" sz="1200" b="1" i="0" u="none" strike="noStrike">
                <a:solidFill>
                  <a:srgbClr val="000000"/>
                </a:solidFill>
                <a:latin typeface="Calibri"/>
                <a:ea typeface="Calibri"/>
                <a:cs typeface="Calibri"/>
              </a:rPr>
              <a:pPr algn="ctr"/>
              <a:t>45.74%</a:t>
            </a:fld>
            <a:endParaRPr lang="en-IN" sz="1800" b="1"/>
          </a:p>
        </xdr:txBody>
      </xdr:sp>
    </xdr:grpSp>
    <xdr:clientData/>
  </xdr:twoCellAnchor>
  <xdr:twoCellAnchor>
    <xdr:from>
      <xdr:col>15</xdr:col>
      <xdr:colOff>573591</xdr:colOff>
      <xdr:row>6</xdr:row>
      <xdr:rowOff>150099</xdr:rowOff>
    </xdr:from>
    <xdr:to>
      <xdr:col>19</xdr:col>
      <xdr:colOff>258365</xdr:colOff>
      <xdr:row>11</xdr:row>
      <xdr:rowOff>73237</xdr:rowOff>
    </xdr:to>
    <xdr:grpSp>
      <xdr:nvGrpSpPr>
        <xdr:cNvPr id="28" name="Group 27">
          <a:extLst>
            <a:ext uri="{FF2B5EF4-FFF2-40B4-BE49-F238E27FC236}">
              <a16:creationId xmlns:a16="http://schemas.microsoft.com/office/drawing/2014/main" id="{BC6812D8-A238-4D71-AD99-140CA80C4F95}"/>
            </a:ext>
          </a:extLst>
        </xdr:cNvPr>
        <xdr:cNvGrpSpPr/>
      </xdr:nvGrpSpPr>
      <xdr:grpSpPr>
        <a:xfrm>
          <a:off x="9717591" y="1216899"/>
          <a:ext cx="2123174" cy="812138"/>
          <a:chOff x="10596113" y="1260855"/>
          <a:chExt cx="2118691" cy="860985"/>
        </a:xfrm>
      </xdr:grpSpPr>
      <xdr:grpSp>
        <xdr:nvGrpSpPr>
          <xdr:cNvPr id="29" name="Group 28">
            <a:extLst>
              <a:ext uri="{FF2B5EF4-FFF2-40B4-BE49-F238E27FC236}">
                <a16:creationId xmlns:a16="http://schemas.microsoft.com/office/drawing/2014/main" id="{D5E8D1DD-35AE-09ED-442F-9983AAF7C149}"/>
              </a:ext>
            </a:extLst>
          </xdr:cNvPr>
          <xdr:cNvGrpSpPr/>
        </xdr:nvGrpSpPr>
        <xdr:grpSpPr>
          <a:xfrm>
            <a:off x="10596113" y="1260855"/>
            <a:ext cx="2118690" cy="860985"/>
            <a:chOff x="2034540" y="876300"/>
            <a:chExt cx="1524000" cy="838200"/>
          </a:xfrm>
          <a:effectLst>
            <a:outerShdw blurRad="50800" dist="50800" dir="5400000" algn="ctr" rotWithShape="0">
              <a:schemeClr val="tx1">
                <a:lumMod val="50000"/>
                <a:lumOff val="50000"/>
              </a:schemeClr>
            </a:outerShdw>
          </a:effectLst>
        </xdr:grpSpPr>
        <xdr:sp macro="" textlink="">
          <xdr:nvSpPr>
            <xdr:cNvPr id="33" name="Rectangle: Top Corners Rounded 32">
              <a:extLst>
                <a:ext uri="{FF2B5EF4-FFF2-40B4-BE49-F238E27FC236}">
                  <a16:creationId xmlns:a16="http://schemas.microsoft.com/office/drawing/2014/main" id="{486F8574-66D1-8E41-E976-632E574DC5B5}"/>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sp macro="" textlink="">
          <xdr:nvSpPr>
            <xdr:cNvPr id="34" name="Rectangle: Top Corners Rounded 33">
              <a:extLst>
                <a:ext uri="{FF2B5EF4-FFF2-40B4-BE49-F238E27FC236}">
                  <a16:creationId xmlns:a16="http://schemas.microsoft.com/office/drawing/2014/main" id="{CF871F5C-25CF-CF22-B636-B99FDB8EC11D}"/>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p>
          </xdr:txBody>
        </xdr:sp>
      </xdr:grpSp>
      <xdr:sp macro="" textlink="">
        <xdr:nvSpPr>
          <xdr:cNvPr id="30" name="Rectangle: Rounded Corners 29">
            <a:extLst>
              <a:ext uri="{FF2B5EF4-FFF2-40B4-BE49-F238E27FC236}">
                <a16:creationId xmlns:a16="http://schemas.microsoft.com/office/drawing/2014/main" id="{A1ECAFDA-CC9A-E3BA-7AE5-1834BA394653}"/>
              </a:ext>
            </a:extLst>
          </xdr:cNvPr>
          <xdr:cNvSpPr/>
        </xdr:nvSpPr>
        <xdr:spPr>
          <a:xfrm>
            <a:off x="11050848" y="1327065"/>
            <a:ext cx="1663956" cy="27082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tx1"/>
                </a:solidFill>
              </a:rPr>
              <a:t>Buyer</a:t>
            </a:r>
            <a:r>
              <a:rPr lang="en-IN" sz="1200" b="1" baseline="0">
                <a:solidFill>
                  <a:schemeClr val="tx1"/>
                </a:solidFill>
              </a:rPr>
              <a:t> % Difference</a:t>
            </a:r>
            <a:endParaRPr lang="en-IN" sz="1200" b="1">
              <a:solidFill>
                <a:schemeClr val="tx1"/>
              </a:solidFill>
            </a:endParaRPr>
          </a:p>
        </xdr:txBody>
      </xdr:sp>
      <xdr:pic>
        <xdr:nvPicPr>
          <xdr:cNvPr id="31" name="Graphic 30" descr="Coins with solid fill">
            <a:extLst>
              <a:ext uri="{FF2B5EF4-FFF2-40B4-BE49-F238E27FC236}">
                <a16:creationId xmlns:a16="http://schemas.microsoft.com/office/drawing/2014/main" id="{D90DE139-D9E5-48FE-A088-FD95DB715E25}"/>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0851267" y="1505543"/>
            <a:ext cx="577530" cy="595359"/>
          </a:xfrm>
          <a:prstGeom prst="rect">
            <a:avLst/>
          </a:prstGeom>
        </xdr:spPr>
      </xdr:pic>
      <xdr:sp macro="" textlink="Pivot!BI46">
        <xdr:nvSpPr>
          <xdr:cNvPr id="32" name="Rectangle: Rounded Corners 31">
            <a:extLst>
              <a:ext uri="{FF2B5EF4-FFF2-40B4-BE49-F238E27FC236}">
                <a16:creationId xmlns:a16="http://schemas.microsoft.com/office/drawing/2014/main" id="{7CE7F043-13B0-6622-5394-F496A07B17CF}"/>
              </a:ext>
            </a:extLst>
          </xdr:cNvPr>
          <xdr:cNvSpPr/>
        </xdr:nvSpPr>
        <xdr:spPr>
          <a:xfrm>
            <a:off x="11498162" y="1615105"/>
            <a:ext cx="1042695" cy="222857"/>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1DA41B2-32FB-4698-AA13-4568CDA5719F}" type="TxLink">
              <a:rPr lang="en-US" sz="1200" b="1" i="0" u="none" strike="noStrike">
                <a:solidFill>
                  <a:srgbClr val="000000"/>
                </a:solidFill>
                <a:latin typeface="Calibri"/>
                <a:ea typeface="Calibri"/>
                <a:cs typeface="Calibri"/>
              </a:rPr>
              <a:pPr algn="ctr"/>
              <a:t>22%</a:t>
            </a:fld>
            <a:endParaRPr lang="en-IN" sz="1400" b="1"/>
          </a:p>
        </xdr:txBody>
      </xdr:sp>
    </xdr:grpSp>
    <xdr:clientData/>
  </xdr:twoCellAnchor>
  <xdr:twoCellAnchor>
    <xdr:from>
      <xdr:col>4</xdr:col>
      <xdr:colOff>203036</xdr:colOff>
      <xdr:row>28</xdr:row>
      <xdr:rowOff>149948</xdr:rowOff>
    </xdr:from>
    <xdr:to>
      <xdr:col>12</xdr:col>
      <xdr:colOff>562712</xdr:colOff>
      <xdr:row>46</xdr:row>
      <xdr:rowOff>105836</xdr:rowOff>
    </xdr:to>
    <xdr:sp macro="" textlink="">
      <xdr:nvSpPr>
        <xdr:cNvPr id="44" name="Rectangle: Rounded Corners 43">
          <a:extLst>
            <a:ext uri="{FF2B5EF4-FFF2-40B4-BE49-F238E27FC236}">
              <a16:creationId xmlns:a16="http://schemas.microsoft.com/office/drawing/2014/main" id="{34117D71-4617-4770-9703-1F73C5E9751A}"/>
            </a:ext>
          </a:extLst>
        </xdr:cNvPr>
        <xdr:cNvSpPr/>
      </xdr:nvSpPr>
      <xdr:spPr>
        <a:xfrm>
          <a:off x="2633198" y="5339786"/>
          <a:ext cx="5220000" cy="3292212"/>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203034</xdr:colOff>
      <xdr:row>12</xdr:row>
      <xdr:rowOff>14088</xdr:rowOff>
    </xdr:from>
    <xdr:to>
      <xdr:col>21</xdr:col>
      <xdr:colOff>113270</xdr:colOff>
      <xdr:row>27</xdr:row>
      <xdr:rowOff>157327</xdr:rowOff>
    </xdr:to>
    <xdr:sp macro="" textlink="">
      <xdr:nvSpPr>
        <xdr:cNvPr id="45" name="Rectangle: Rounded Corners 44">
          <a:extLst>
            <a:ext uri="{FF2B5EF4-FFF2-40B4-BE49-F238E27FC236}">
              <a16:creationId xmlns:a16="http://schemas.microsoft.com/office/drawing/2014/main" id="{9AD3C8BE-17B9-401A-913F-13E8033F205C}"/>
            </a:ext>
          </a:extLst>
        </xdr:cNvPr>
        <xdr:cNvSpPr/>
      </xdr:nvSpPr>
      <xdr:spPr>
        <a:xfrm>
          <a:off x="2633196" y="2238304"/>
          <a:ext cx="10238425" cy="2923509"/>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32202</xdr:colOff>
      <xdr:row>28</xdr:row>
      <xdr:rowOff>112888</xdr:rowOff>
    </xdr:from>
    <xdr:to>
      <xdr:col>21</xdr:col>
      <xdr:colOff>157210</xdr:colOff>
      <xdr:row>46</xdr:row>
      <xdr:rowOff>68776</xdr:rowOff>
    </xdr:to>
    <xdr:sp macro="" textlink="">
      <xdr:nvSpPr>
        <xdr:cNvPr id="46" name="Rectangle: Rounded Corners 45">
          <a:extLst>
            <a:ext uri="{FF2B5EF4-FFF2-40B4-BE49-F238E27FC236}">
              <a16:creationId xmlns:a16="http://schemas.microsoft.com/office/drawing/2014/main" id="{A24C2A4D-50F5-4363-A74D-F293CFEF7D21}"/>
            </a:ext>
          </a:extLst>
        </xdr:cNvPr>
        <xdr:cNvSpPr/>
      </xdr:nvSpPr>
      <xdr:spPr>
        <a:xfrm>
          <a:off x="7930229" y="5302726"/>
          <a:ext cx="4985332" cy="3292212"/>
        </a:xfrm>
        <a:prstGeom prst="roundRect">
          <a:avLst/>
        </a:prstGeom>
        <a:solidFill>
          <a:sysClr val="window" lastClr="FFFFFF"/>
        </a:solidFill>
        <a:ln>
          <a:noFill/>
        </a:ln>
        <a:effectLst>
          <a:outerShdw blurRad="50800" dist="50800" dir="5400000" algn="ctr" rotWithShape="0">
            <a:schemeClr val="tx1">
              <a:lumMod val="50000"/>
              <a:lumOff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45593</xdr:colOff>
      <xdr:row>6</xdr:row>
      <xdr:rowOff>152112</xdr:rowOff>
    </xdr:from>
    <xdr:to>
      <xdr:col>15</xdr:col>
      <xdr:colOff>335484</xdr:colOff>
      <xdr:row>11</xdr:row>
      <xdr:rowOff>71225</xdr:rowOff>
    </xdr:to>
    <xdr:grpSp>
      <xdr:nvGrpSpPr>
        <xdr:cNvPr id="50" name="Group 49">
          <a:extLst>
            <a:ext uri="{FF2B5EF4-FFF2-40B4-BE49-F238E27FC236}">
              <a16:creationId xmlns:a16="http://schemas.microsoft.com/office/drawing/2014/main" id="{537C759E-CC2B-4A9D-9334-ACE41EFB55D7}"/>
            </a:ext>
          </a:extLst>
        </xdr:cNvPr>
        <xdr:cNvGrpSpPr/>
      </xdr:nvGrpSpPr>
      <xdr:grpSpPr>
        <a:xfrm>
          <a:off x="7360793" y="1218912"/>
          <a:ext cx="2118691" cy="808113"/>
          <a:chOff x="8051800" y="1184609"/>
          <a:chExt cx="2118691" cy="856295"/>
        </a:xfrm>
      </xdr:grpSpPr>
      <xdr:grpSp>
        <xdr:nvGrpSpPr>
          <xdr:cNvPr id="51" name="Group 50">
            <a:extLst>
              <a:ext uri="{FF2B5EF4-FFF2-40B4-BE49-F238E27FC236}">
                <a16:creationId xmlns:a16="http://schemas.microsoft.com/office/drawing/2014/main" id="{DE935FED-D9F2-CA30-9D08-D22AF92D36B0}"/>
              </a:ext>
            </a:extLst>
          </xdr:cNvPr>
          <xdr:cNvGrpSpPr/>
        </xdr:nvGrpSpPr>
        <xdr:grpSpPr>
          <a:xfrm>
            <a:off x="8051800" y="1184609"/>
            <a:ext cx="2118691" cy="856295"/>
            <a:chOff x="2034540" y="876300"/>
            <a:chExt cx="1524000" cy="838200"/>
          </a:xfrm>
          <a:effectLst>
            <a:outerShdw blurRad="50800" dist="50800" dir="5400000" algn="ctr" rotWithShape="0">
              <a:schemeClr val="tx1">
                <a:lumMod val="50000"/>
                <a:lumOff val="50000"/>
              </a:schemeClr>
            </a:outerShdw>
          </a:effectLst>
        </xdr:grpSpPr>
        <xdr:sp macro="" textlink="">
          <xdr:nvSpPr>
            <xdr:cNvPr id="55" name="Rectangle: Top Corners Rounded 54">
              <a:extLst>
                <a:ext uri="{FF2B5EF4-FFF2-40B4-BE49-F238E27FC236}">
                  <a16:creationId xmlns:a16="http://schemas.microsoft.com/office/drawing/2014/main" id="{6621B391-3F0E-8D49-12DA-42E1BD975338}"/>
                </a:ext>
              </a:extLst>
            </xdr:cNvPr>
            <xdr:cNvSpPr/>
          </xdr:nvSpPr>
          <xdr:spPr>
            <a:xfrm rot="5400000">
              <a:off x="2377440" y="533400"/>
              <a:ext cx="838200" cy="1524000"/>
            </a:xfrm>
            <a:prstGeom prst="round2SameRect">
              <a:avLst/>
            </a:prstGeom>
            <a:solidFill>
              <a:srgbClr val="E3DF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Top Corners Rounded 55">
              <a:extLst>
                <a:ext uri="{FF2B5EF4-FFF2-40B4-BE49-F238E27FC236}">
                  <a16:creationId xmlns:a16="http://schemas.microsoft.com/office/drawing/2014/main" id="{5BFED471-5BF1-F34A-D91F-CACCD653CF28}"/>
                </a:ext>
              </a:extLst>
            </xdr:cNvPr>
            <xdr:cNvSpPr/>
          </xdr:nvSpPr>
          <xdr:spPr>
            <a:xfrm rot="16200000">
              <a:off x="1684020" y="1226820"/>
              <a:ext cx="838200" cy="137160"/>
            </a:xfrm>
            <a:prstGeom prst="round2SameRect">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52" name="Rectangle: Rounded Corners 51">
            <a:extLst>
              <a:ext uri="{FF2B5EF4-FFF2-40B4-BE49-F238E27FC236}">
                <a16:creationId xmlns:a16="http://schemas.microsoft.com/office/drawing/2014/main" id="{687B1FF5-49C4-D833-2B8E-CCF2C50A4BCA}"/>
              </a:ext>
            </a:extLst>
          </xdr:cNvPr>
          <xdr:cNvSpPr/>
        </xdr:nvSpPr>
        <xdr:spPr>
          <a:xfrm>
            <a:off x="8790344" y="1261369"/>
            <a:ext cx="1380147" cy="280599"/>
          </a:xfrm>
          <a:prstGeom prst="roundRect">
            <a:avLst>
              <a:gd name="adj" fmla="val 5000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tx1"/>
                </a:solidFill>
              </a:rPr>
              <a:t>Average</a:t>
            </a:r>
            <a:r>
              <a:rPr lang="en-IN" sz="1200" b="1" baseline="0">
                <a:solidFill>
                  <a:schemeClr val="tx1"/>
                </a:solidFill>
              </a:rPr>
              <a:t> Income</a:t>
            </a:r>
            <a:endParaRPr lang="en-IN" sz="1200" b="1">
              <a:solidFill>
                <a:schemeClr val="tx1"/>
              </a:solidFill>
            </a:endParaRPr>
          </a:p>
        </xdr:txBody>
      </xdr:sp>
      <xdr:pic>
        <xdr:nvPicPr>
          <xdr:cNvPr id="53" name="Graphic 52" descr="Piggy Bank with solid fill">
            <a:extLst>
              <a:ext uri="{FF2B5EF4-FFF2-40B4-BE49-F238E27FC236}">
                <a16:creationId xmlns:a16="http://schemas.microsoft.com/office/drawing/2014/main" id="{AE2452CC-54EB-5200-EE70-13C33CAC737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8269503" y="1436883"/>
            <a:ext cx="576929" cy="594991"/>
          </a:xfrm>
          <a:prstGeom prst="rect">
            <a:avLst/>
          </a:prstGeom>
        </xdr:spPr>
      </xdr:pic>
      <xdr:sp macro="" textlink="Pivot!BI38">
        <xdr:nvSpPr>
          <xdr:cNvPr id="54" name="Rectangle: Rounded Corners 53">
            <a:extLst>
              <a:ext uri="{FF2B5EF4-FFF2-40B4-BE49-F238E27FC236}">
                <a16:creationId xmlns:a16="http://schemas.microsoft.com/office/drawing/2014/main" id="{4C20C097-402B-901D-3EBE-98AF8C4FEB08}"/>
              </a:ext>
            </a:extLst>
          </xdr:cNvPr>
          <xdr:cNvSpPr/>
        </xdr:nvSpPr>
        <xdr:spPr>
          <a:xfrm>
            <a:off x="8898655" y="1541968"/>
            <a:ext cx="929165" cy="219748"/>
          </a:xfrm>
          <a:prstGeom prst="roundRect">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D37D602-4702-418D-A3B3-8519632791D8}" type="TxLink">
              <a:rPr lang="en-US" sz="1200" b="1" i="0" u="none" strike="noStrike">
                <a:solidFill>
                  <a:srgbClr val="000000"/>
                </a:solidFill>
                <a:latin typeface="Calibri"/>
                <a:ea typeface="Calibri"/>
                <a:cs typeface="Calibri"/>
              </a:rPr>
              <a:pPr algn="ctr"/>
              <a:t> $57,963 </a:t>
            </a:fld>
            <a:endParaRPr lang="en-IN" sz="1800" b="1"/>
          </a:p>
        </xdr:txBody>
      </xdr:sp>
    </xdr:grpSp>
    <xdr:clientData/>
  </xdr:twoCellAnchor>
  <xdr:twoCellAnchor>
    <xdr:from>
      <xdr:col>4</xdr:col>
      <xdr:colOff>464547</xdr:colOff>
      <xdr:row>12</xdr:row>
      <xdr:rowOff>119502</xdr:rowOff>
    </xdr:from>
    <xdr:to>
      <xdr:col>8</xdr:col>
      <xdr:colOff>301112</xdr:colOff>
      <xdr:row>14</xdr:row>
      <xdr:rowOff>134577</xdr:rowOff>
    </xdr:to>
    <xdr:grpSp>
      <xdr:nvGrpSpPr>
        <xdr:cNvPr id="57" name="Group 56">
          <a:extLst>
            <a:ext uri="{FF2B5EF4-FFF2-40B4-BE49-F238E27FC236}">
              <a16:creationId xmlns:a16="http://schemas.microsoft.com/office/drawing/2014/main" id="{7F094600-DCF2-4649-ADD2-A9C08B04E404}"/>
            </a:ext>
          </a:extLst>
        </xdr:cNvPr>
        <xdr:cNvGrpSpPr/>
      </xdr:nvGrpSpPr>
      <xdr:grpSpPr>
        <a:xfrm>
          <a:off x="2902947" y="2253102"/>
          <a:ext cx="2274965"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58" name="Rectangle: Top Corners Rounded 57">
            <a:extLst>
              <a:ext uri="{FF2B5EF4-FFF2-40B4-BE49-F238E27FC236}">
                <a16:creationId xmlns:a16="http://schemas.microsoft.com/office/drawing/2014/main" id="{33D136C1-8372-9B91-0A73-87196BBAFE49}"/>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9" name="Rectangle: Top Corners Rounded 58">
            <a:extLst>
              <a:ext uri="{FF2B5EF4-FFF2-40B4-BE49-F238E27FC236}">
                <a16:creationId xmlns:a16="http://schemas.microsoft.com/office/drawing/2014/main" id="{D847EEE9-D9C6-1D31-B49F-32F61AAA945D}"/>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206845</xdr:colOff>
      <xdr:row>13</xdr:row>
      <xdr:rowOff>7012</xdr:rowOff>
    </xdr:from>
    <xdr:to>
      <xdr:col>8</xdr:col>
      <xdr:colOff>289034</xdr:colOff>
      <xdr:row>14</xdr:row>
      <xdr:rowOff>69890</xdr:rowOff>
    </xdr:to>
    <xdr:sp macro="" textlink="">
      <xdr:nvSpPr>
        <xdr:cNvPr id="60" name="TextBox 59">
          <a:extLst>
            <a:ext uri="{FF2B5EF4-FFF2-40B4-BE49-F238E27FC236}">
              <a16:creationId xmlns:a16="http://schemas.microsoft.com/office/drawing/2014/main" id="{EB471BDA-E5FE-4FC9-99F0-782E2EBA8DBB}"/>
            </a:ext>
          </a:extLst>
        </xdr:cNvPr>
        <xdr:cNvSpPr txBox="1"/>
      </xdr:nvSpPr>
      <xdr:spPr>
        <a:xfrm>
          <a:off x="3254845" y="2398115"/>
          <a:ext cx="1910989" cy="246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Bike</a:t>
          </a:r>
          <a:r>
            <a:rPr lang="en-IN" sz="1200" b="1" baseline="0">
              <a:solidFill>
                <a:schemeClr val="bg1"/>
              </a:solidFill>
            </a:rPr>
            <a:t> Purchase  % by Region</a:t>
          </a:r>
          <a:endParaRPr lang="en-IN" sz="1200" b="1">
            <a:solidFill>
              <a:schemeClr val="bg1"/>
            </a:solidFill>
          </a:endParaRPr>
        </a:p>
      </xdr:txBody>
    </xdr:sp>
    <xdr:clientData/>
  </xdr:twoCellAnchor>
  <xdr:twoCellAnchor>
    <xdr:from>
      <xdr:col>5</xdr:col>
      <xdr:colOff>194759</xdr:colOff>
      <xdr:row>29</xdr:row>
      <xdr:rowOff>69919</xdr:rowOff>
    </xdr:from>
    <xdr:to>
      <xdr:col>9</xdr:col>
      <xdr:colOff>408190</xdr:colOff>
      <xdr:row>31</xdr:row>
      <xdr:rowOff>84994</xdr:rowOff>
    </xdr:to>
    <xdr:grpSp>
      <xdr:nvGrpSpPr>
        <xdr:cNvPr id="61" name="Group 60">
          <a:extLst>
            <a:ext uri="{FF2B5EF4-FFF2-40B4-BE49-F238E27FC236}">
              <a16:creationId xmlns:a16="http://schemas.microsoft.com/office/drawing/2014/main" id="{90FF022B-8B38-45C2-AA3E-89A496B32D72}"/>
            </a:ext>
          </a:extLst>
        </xdr:cNvPr>
        <xdr:cNvGrpSpPr/>
      </xdr:nvGrpSpPr>
      <xdr:grpSpPr>
        <a:xfrm>
          <a:off x="3242759" y="5226119"/>
          <a:ext cx="2651831"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62" name="Rectangle: Top Corners Rounded 61">
            <a:extLst>
              <a:ext uri="{FF2B5EF4-FFF2-40B4-BE49-F238E27FC236}">
                <a16:creationId xmlns:a16="http://schemas.microsoft.com/office/drawing/2014/main" id="{82297AA0-1867-E561-B5DE-DF1779BBAB8C}"/>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Top Corners Rounded 62">
            <a:extLst>
              <a:ext uri="{FF2B5EF4-FFF2-40B4-BE49-F238E27FC236}">
                <a16:creationId xmlns:a16="http://schemas.microsoft.com/office/drawing/2014/main" id="{FCE76A4C-0F89-7DFF-F610-9E79D9A7E1C3}"/>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551800</xdr:colOff>
      <xdr:row>29</xdr:row>
      <xdr:rowOff>113142</xdr:rowOff>
    </xdr:from>
    <xdr:to>
      <xdr:col>9</xdr:col>
      <xdr:colOff>159535</xdr:colOff>
      <xdr:row>30</xdr:row>
      <xdr:rowOff>181293</xdr:rowOff>
    </xdr:to>
    <xdr:sp macro="" textlink="">
      <xdr:nvSpPr>
        <xdr:cNvPr id="64" name="TextBox 63">
          <a:extLst>
            <a:ext uri="{FF2B5EF4-FFF2-40B4-BE49-F238E27FC236}">
              <a16:creationId xmlns:a16="http://schemas.microsoft.com/office/drawing/2014/main" id="{67D5D610-D051-4E1B-9AB5-C7D1F8AEE25C}"/>
            </a:ext>
          </a:extLst>
        </xdr:cNvPr>
        <xdr:cNvSpPr txBox="1"/>
      </xdr:nvSpPr>
      <xdr:spPr>
        <a:xfrm>
          <a:off x="3610532" y="5404212"/>
          <a:ext cx="2054721" cy="250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Average</a:t>
          </a:r>
          <a:r>
            <a:rPr lang="en-IN" sz="1200" b="1" baseline="0">
              <a:solidFill>
                <a:schemeClr val="bg1"/>
              </a:solidFill>
            </a:rPr>
            <a:t> Income By Region</a:t>
          </a:r>
          <a:endParaRPr lang="en-IN" sz="1200" b="1">
            <a:solidFill>
              <a:schemeClr val="bg1"/>
            </a:solidFill>
          </a:endParaRPr>
        </a:p>
      </xdr:txBody>
    </xdr:sp>
    <xdr:clientData/>
  </xdr:twoCellAnchor>
  <xdr:twoCellAnchor>
    <xdr:from>
      <xdr:col>13</xdr:col>
      <xdr:colOff>295485</xdr:colOff>
      <xdr:row>29</xdr:row>
      <xdr:rowOff>74029</xdr:rowOff>
    </xdr:from>
    <xdr:to>
      <xdr:col>18</xdr:col>
      <xdr:colOff>87737</xdr:colOff>
      <xdr:row>31</xdr:row>
      <xdr:rowOff>89104</xdr:rowOff>
    </xdr:to>
    <xdr:grpSp>
      <xdr:nvGrpSpPr>
        <xdr:cNvPr id="65" name="Group 64">
          <a:extLst>
            <a:ext uri="{FF2B5EF4-FFF2-40B4-BE49-F238E27FC236}">
              <a16:creationId xmlns:a16="http://schemas.microsoft.com/office/drawing/2014/main" id="{0D6DE332-794A-4CA9-8E5B-21D73C1F64C2}"/>
            </a:ext>
          </a:extLst>
        </xdr:cNvPr>
        <xdr:cNvGrpSpPr/>
      </xdr:nvGrpSpPr>
      <xdr:grpSpPr>
        <a:xfrm>
          <a:off x="8220285" y="5230229"/>
          <a:ext cx="2840252" cy="370675"/>
          <a:chOff x="5124658" y="2268097"/>
          <a:chExt cx="2270579" cy="376888"/>
        </a:xfrm>
        <a:effectLst>
          <a:outerShdw blurRad="50800" dist="50800" dir="5400000" algn="ctr" rotWithShape="0">
            <a:schemeClr val="tx1">
              <a:lumMod val="50000"/>
              <a:lumOff val="50000"/>
            </a:schemeClr>
          </a:outerShdw>
        </a:effectLst>
      </xdr:grpSpPr>
      <xdr:sp macro="" textlink="">
        <xdr:nvSpPr>
          <xdr:cNvPr id="66" name="Rectangle: Top Corners Rounded 65">
            <a:extLst>
              <a:ext uri="{FF2B5EF4-FFF2-40B4-BE49-F238E27FC236}">
                <a16:creationId xmlns:a16="http://schemas.microsoft.com/office/drawing/2014/main" id="{8D547C63-8B26-B028-3C92-20BD12E8F3DD}"/>
              </a:ext>
            </a:extLst>
          </xdr:cNvPr>
          <xdr:cNvSpPr/>
        </xdr:nvSpPr>
        <xdr:spPr>
          <a:xfrm rot="16200000">
            <a:off x="5021633" y="2371122"/>
            <a:ext cx="376888" cy="170837"/>
          </a:xfrm>
          <a:prstGeom prst="round2SameRect">
            <a:avLst>
              <a:gd name="adj1" fmla="val 16667"/>
              <a:gd name="adj2" fmla="val 0"/>
            </a:avLst>
          </a:prstGeom>
          <a:solidFill>
            <a:srgbClr val="E3DEE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7" name="Rectangle: Top Corners Rounded 66">
            <a:extLst>
              <a:ext uri="{FF2B5EF4-FFF2-40B4-BE49-F238E27FC236}">
                <a16:creationId xmlns:a16="http://schemas.microsoft.com/office/drawing/2014/main" id="{9201FF13-3A16-304B-E95F-EC4216C2DE0D}"/>
              </a:ext>
            </a:extLst>
          </xdr:cNvPr>
          <xdr:cNvSpPr/>
        </xdr:nvSpPr>
        <xdr:spPr>
          <a:xfrm rot="5400000">
            <a:off x="6157228" y="1406976"/>
            <a:ext cx="376888" cy="2099130"/>
          </a:xfrm>
          <a:prstGeom prst="round2SameRect">
            <a:avLst>
              <a:gd name="adj1" fmla="val 16667"/>
              <a:gd name="adj2" fmla="val 0"/>
            </a:avLst>
          </a:prstGeom>
          <a:solidFill>
            <a:srgbClr val="A3119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14</xdr:col>
      <xdr:colOff>212499</xdr:colOff>
      <xdr:row>29</xdr:row>
      <xdr:rowOff>138473</xdr:rowOff>
    </xdr:from>
    <xdr:to>
      <xdr:col>17</xdr:col>
      <xdr:colOff>588082</xdr:colOff>
      <xdr:row>31</xdr:row>
      <xdr:rowOff>24660</xdr:rowOff>
    </xdr:to>
    <xdr:sp macro="" textlink="">
      <xdr:nvSpPr>
        <xdr:cNvPr id="68" name="TextBox 67">
          <a:extLst>
            <a:ext uri="{FF2B5EF4-FFF2-40B4-BE49-F238E27FC236}">
              <a16:creationId xmlns:a16="http://schemas.microsoft.com/office/drawing/2014/main" id="{A78D501C-A754-4EC5-BBE9-2E19652B9553}"/>
            </a:ext>
          </a:extLst>
        </xdr:cNvPr>
        <xdr:cNvSpPr txBox="1"/>
      </xdr:nvSpPr>
      <xdr:spPr>
        <a:xfrm>
          <a:off x="8776950" y="5429543"/>
          <a:ext cx="2210822" cy="251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Buyer</a:t>
          </a:r>
          <a:r>
            <a:rPr lang="en-IN" sz="1200" b="1" baseline="0">
              <a:solidFill>
                <a:schemeClr val="bg1"/>
              </a:solidFill>
            </a:rPr>
            <a:t> Distribution </a:t>
          </a:r>
          <a:endParaRPr lang="en-IN" sz="1200" b="1">
            <a:solidFill>
              <a:schemeClr val="bg1"/>
            </a:solidFill>
          </a:endParaRPr>
        </a:p>
      </xdr:txBody>
    </xdr:sp>
    <xdr:clientData/>
  </xdr:twoCellAnchor>
  <xdr:twoCellAnchor>
    <xdr:from>
      <xdr:col>0</xdr:col>
      <xdr:colOff>241300</xdr:colOff>
      <xdr:row>10</xdr:row>
      <xdr:rowOff>38100</xdr:rowOff>
    </xdr:from>
    <xdr:to>
      <xdr:col>4</xdr:col>
      <xdr:colOff>0</xdr:colOff>
      <xdr:row>14</xdr:row>
      <xdr:rowOff>50800</xdr:rowOff>
    </xdr:to>
    <xdr:sp macro="" textlink="">
      <xdr:nvSpPr>
        <xdr:cNvPr id="80" name="Rectangle 79">
          <a:hlinkClick xmlns:r="http://schemas.openxmlformats.org/officeDocument/2006/relationships" r:id="rId12" tooltip="Dashboard"/>
          <a:extLst>
            <a:ext uri="{FF2B5EF4-FFF2-40B4-BE49-F238E27FC236}">
              <a16:creationId xmlns:a16="http://schemas.microsoft.com/office/drawing/2014/main" id="{1537CCC8-CD48-49C4-A646-C1C14C030BBA}"/>
            </a:ext>
          </a:extLst>
        </xdr:cNvPr>
        <xdr:cNvSpPr/>
      </xdr:nvSpPr>
      <xdr:spPr>
        <a:xfrm>
          <a:off x="241300" y="186690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Dashboard</a:t>
          </a:r>
        </a:p>
      </xdr:txBody>
    </xdr:sp>
    <xdr:clientData/>
  </xdr:twoCellAnchor>
  <xdr:twoCellAnchor>
    <xdr:from>
      <xdr:col>0</xdr:col>
      <xdr:colOff>241300</xdr:colOff>
      <xdr:row>34</xdr:row>
      <xdr:rowOff>114300</xdr:rowOff>
    </xdr:from>
    <xdr:to>
      <xdr:col>4</xdr:col>
      <xdr:colOff>0</xdr:colOff>
      <xdr:row>38</xdr:row>
      <xdr:rowOff>127000</xdr:rowOff>
    </xdr:to>
    <xdr:sp macro="" textlink="">
      <xdr:nvSpPr>
        <xdr:cNvPr id="81" name="Rectangle 80">
          <a:extLst>
            <a:ext uri="{FF2B5EF4-FFF2-40B4-BE49-F238E27FC236}">
              <a16:creationId xmlns:a16="http://schemas.microsoft.com/office/drawing/2014/main" id="{ED400138-C3BD-4CBE-95EA-EF4ECA7DBA1E}"/>
            </a:ext>
          </a:extLst>
        </xdr:cNvPr>
        <xdr:cNvSpPr/>
      </xdr:nvSpPr>
      <xdr:spPr>
        <a:xfrm>
          <a:off x="241300" y="633222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Region</a:t>
          </a:r>
          <a:r>
            <a:rPr lang="en-IN" sz="2000" b="1" baseline="0">
              <a:solidFill>
                <a:schemeClr val="tx1"/>
              </a:solidFill>
            </a:rPr>
            <a:t>al Insights</a:t>
          </a:r>
          <a:endParaRPr lang="en-IN" sz="2000" b="1">
            <a:solidFill>
              <a:schemeClr val="tx1"/>
            </a:solidFill>
          </a:endParaRPr>
        </a:p>
      </xdr:txBody>
    </xdr:sp>
    <xdr:clientData/>
  </xdr:twoCellAnchor>
  <xdr:twoCellAnchor>
    <xdr:from>
      <xdr:col>0</xdr:col>
      <xdr:colOff>241300</xdr:colOff>
      <xdr:row>28</xdr:row>
      <xdr:rowOff>92075</xdr:rowOff>
    </xdr:from>
    <xdr:to>
      <xdr:col>4</xdr:col>
      <xdr:colOff>0</xdr:colOff>
      <xdr:row>32</xdr:row>
      <xdr:rowOff>104775</xdr:rowOff>
    </xdr:to>
    <xdr:sp macro="" textlink="">
      <xdr:nvSpPr>
        <xdr:cNvPr id="82" name="Rectangle 81">
          <a:hlinkClick xmlns:r="http://schemas.openxmlformats.org/officeDocument/2006/relationships" r:id="rId13" tooltip="Commute &amp; Mobility"/>
          <a:extLst>
            <a:ext uri="{FF2B5EF4-FFF2-40B4-BE49-F238E27FC236}">
              <a16:creationId xmlns:a16="http://schemas.microsoft.com/office/drawing/2014/main" id="{56520D46-335E-47C3-85B6-DF4B10285426}"/>
            </a:ext>
          </a:extLst>
        </xdr:cNvPr>
        <xdr:cNvSpPr/>
      </xdr:nvSpPr>
      <xdr:spPr>
        <a:xfrm>
          <a:off x="241300" y="5212715"/>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Commute</a:t>
          </a:r>
          <a:r>
            <a:rPr lang="en-IN" sz="2000" b="1" baseline="0">
              <a:solidFill>
                <a:schemeClr val="tx1"/>
              </a:solidFill>
            </a:rPr>
            <a:t> &amp; Mobility</a:t>
          </a:r>
          <a:endParaRPr lang="en-IN" sz="2000" b="1">
            <a:solidFill>
              <a:schemeClr val="tx1"/>
            </a:solidFill>
          </a:endParaRPr>
        </a:p>
      </xdr:txBody>
    </xdr:sp>
    <xdr:clientData/>
  </xdr:twoCellAnchor>
  <xdr:twoCellAnchor>
    <xdr:from>
      <xdr:col>0</xdr:col>
      <xdr:colOff>241300</xdr:colOff>
      <xdr:row>21</xdr:row>
      <xdr:rowOff>107950</xdr:rowOff>
    </xdr:from>
    <xdr:to>
      <xdr:col>4</xdr:col>
      <xdr:colOff>0</xdr:colOff>
      <xdr:row>25</xdr:row>
      <xdr:rowOff>120650</xdr:rowOff>
    </xdr:to>
    <xdr:sp macro="" textlink="">
      <xdr:nvSpPr>
        <xdr:cNvPr id="83" name="Rectangle 82">
          <a:hlinkClick xmlns:r="http://schemas.openxmlformats.org/officeDocument/2006/relationships" r:id="rId14"/>
          <a:extLst>
            <a:ext uri="{FF2B5EF4-FFF2-40B4-BE49-F238E27FC236}">
              <a16:creationId xmlns:a16="http://schemas.microsoft.com/office/drawing/2014/main" id="{D7D49953-A599-418B-B89D-3CBD3504C053}"/>
            </a:ext>
          </a:extLst>
        </xdr:cNvPr>
        <xdr:cNvSpPr/>
      </xdr:nvSpPr>
      <xdr:spPr>
        <a:xfrm>
          <a:off x="241300" y="3948430"/>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Financial</a:t>
          </a:r>
          <a:r>
            <a:rPr lang="en-IN" sz="2000" b="1" baseline="0">
              <a:solidFill>
                <a:schemeClr val="tx1"/>
              </a:solidFill>
            </a:rPr>
            <a:t> &amp; lifestyle</a:t>
          </a:r>
        </a:p>
      </xdr:txBody>
    </xdr:sp>
    <xdr:clientData/>
  </xdr:twoCellAnchor>
  <xdr:twoCellAnchor>
    <xdr:from>
      <xdr:col>0</xdr:col>
      <xdr:colOff>241300</xdr:colOff>
      <xdr:row>15</xdr:row>
      <xdr:rowOff>73025</xdr:rowOff>
    </xdr:from>
    <xdr:to>
      <xdr:col>4</xdr:col>
      <xdr:colOff>0</xdr:colOff>
      <xdr:row>19</xdr:row>
      <xdr:rowOff>85725</xdr:rowOff>
    </xdr:to>
    <xdr:sp macro="" textlink="">
      <xdr:nvSpPr>
        <xdr:cNvPr id="84" name="Rectangle 83">
          <a:hlinkClick xmlns:r="http://schemas.openxmlformats.org/officeDocument/2006/relationships" r:id="rId15"/>
          <a:extLst>
            <a:ext uri="{FF2B5EF4-FFF2-40B4-BE49-F238E27FC236}">
              <a16:creationId xmlns:a16="http://schemas.microsoft.com/office/drawing/2014/main" id="{CCA0B9BC-008D-43C8-9FC3-F2A8C5479334}"/>
            </a:ext>
          </a:extLst>
        </xdr:cNvPr>
        <xdr:cNvSpPr/>
      </xdr:nvSpPr>
      <xdr:spPr>
        <a:xfrm>
          <a:off x="241300" y="2816225"/>
          <a:ext cx="2197100" cy="744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Demographics</a:t>
          </a:r>
        </a:p>
      </xdr:txBody>
    </xdr:sp>
    <xdr:clientData/>
  </xdr:twoCellAnchor>
  <xdr:twoCellAnchor>
    <xdr:from>
      <xdr:col>4</xdr:col>
      <xdr:colOff>481853</xdr:colOff>
      <xdr:row>15</xdr:row>
      <xdr:rowOff>10732</xdr:rowOff>
    </xdr:from>
    <xdr:to>
      <xdr:col>20</xdr:col>
      <xdr:colOff>482600</xdr:colOff>
      <xdr:row>26</xdr:row>
      <xdr:rowOff>33618</xdr:rowOff>
    </xdr:to>
    <xdr:graphicFrame macro="">
      <xdr:nvGraphicFramePr>
        <xdr:cNvPr id="9" name="Chart 8">
          <a:extLst>
            <a:ext uri="{FF2B5EF4-FFF2-40B4-BE49-F238E27FC236}">
              <a16:creationId xmlns:a16="http://schemas.microsoft.com/office/drawing/2014/main" id="{94C66CA6-077D-4B67-8A9E-9E0DA1999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407831</xdr:colOff>
      <xdr:row>32</xdr:row>
      <xdr:rowOff>21463</xdr:rowOff>
    </xdr:from>
    <xdr:to>
      <xdr:col>12</xdr:col>
      <xdr:colOff>418564</xdr:colOff>
      <xdr:row>45</xdr:row>
      <xdr:rowOff>96591</xdr:rowOff>
    </xdr:to>
    <xdr:graphicFrame macro="">
      <xdr:nvGraphicFramePr>
        <xdr:cNvPr id="35" name="Chart 34">
          <a:extLst>
            <a:ext uri="{FF2B5EF4-FFF2-40B4-BE49-F238E27FC236}">
              <a16:creationId xmlns:a16="http://schemas.microsoft.com/office/drawing/2014/main" id="{D4EA0ADA-3DF2-4B10-8624-3395AD59E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317500</xdr:colOff>
      <xdr:row>32</xdr:row>
      <xdr:rowOff>770</xdr:rowOff>
    </xdr:from>
    <xdr:to>
      <xdr:col>20</xdr:col>
      <xdr:colOff>525884</xdr:colOff>
      <xdr:row>45</xdr:row>
      <xdr:rowOff>75126</xdr:rowOff>
    </xdr:to>
    <xdr:graphicFrame macro="">
      <xdr:nvGraphicFramePr>
        <xdr:cNvPr id="36" name="Chart 35">
          <a:extLst>
            <a:ext uri="{FF2B5EF4-FFF2-40B4-BE49-F238E27FC236}">
              <a16:creationId xmlns:a16="http://schemas.microsoft.com/office/drawing/2014/main" id="{B05544BE-6B27-45D6-B545-7D756C784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21</xdr:col>
      <xdr:colOff>177801</xdr:colOff>
      <xdr:row>12</xdr:row>
      <xdr:rowOff>38101</xdr:rowOff>
    </xdr:from>
    <xdr:to>
      <xdr:col>24</xdr:col>
      <xdr:colOff>76201</xdr:colOff>
      <xdr:row>28</xdr:row>
      <xdr:rowOff>6351</xdr:rowOff>
    </xdr:to>
    <mc:AlternateContent xmlns:mc="http://schemas.openxmlformats.org/markup-compatibility/2006" xmlns:a14="http://schemas.microsoft.com/office/drawing/2010/main">
      <mc:Choice Requires="a14">
        <xdr:graphicFrame macro="">
          <xdr:nvGraphicFramePr>
            <xdr:cNvPr id="38" name="Age group 1">
              <a:extLst>
                <a:ext uri="{FF2B5EF4-FFF2-40B4-BE49-F238E27FC236}">
                  <a16:creationId xmlns:a16="http://schemas.microsoft.com/office/drawing/2014/main" id="{54454BD6-1DC0-32AC-AC39-B0ABCE05C796}"/>
                </a:ext>
              </a:extLst>
            </xdr:cNvPr>
            <xdr:cNvGraphicFramePr/>
          </xdr:nvGraphicFramePr>
          <xdr:xfrm>
            <a:off x="0" y="0"/>
            <a:ext cx="0" cy="0"/>
          </xdr:xfrm>
          <a:graphic>
            <a:graphicData uri="http://schemas.microsoft.com/office/drawing/2010/slicer">
              <sle:slicer xmlns:sle="http://schemas.microsoft.com/office/drawing/2010/slicer" name="Age group 1"/>
            </a:graphicData>
          </a:graphic>
        </xdr:graphicFrame>
      </mc:Choice>
      <mc:Fallback xmlns="">
        <xdr:sp macro="" textlink="">
          <xdr:nvSpPr>
            <xdr:cNvPr id="0" name=""/>
            <xdr:cNvSpPr>
              <a:spLocks noTextEdit="1"/>
            </xdr:cNvSpPr>
          </xdr:nvSpPr>
          <xdr:spPr>
            <a:xfrm>
              <a:off x="12979401" y="2171701"/>
              <a:ext cx="1727200" cy="281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342900</xdr:colOff>
      <xdr:row>6</xdr:row>
      <xdr:rowOff>164353</xdr:rowOff>
    </xdr:from>
    <xdr:to>
      <xdr:col>24</xdr:col>
      <xdr:colOff>60497</xdr:colOff>
      <xdr:row>11</xdr:row>
      <xdr:rowOff>88900</xdr:rowOff>
    </xdr:to>
    <mc:AlternateContent xmlns:mc="http://schemas.openxmlformats.org/markup-compatibility/2006" xmlns:a14="http://schemas.microsoft.com/office/drawing/2010/main">
      <mc:Choice Requires="a14">
        <xdr:graphicFrame macro="">
          <xdr:nvGraphicFramePr>
            <xdr:cNvPr id="39" name="Gender 3">
              <a:extLst>
                <a:ext uri="{FF2B5EF4-FFF2-40B4-BE49-F238E27FC236}">
                  <a16:creationId xmlns:a16="http://schemas.microsoft.com/office/drawing/2014/main" id="{269FFC95-CC85-80F1-046E-2AFDF84325B4}"/>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1925300" y="1231153"/>
              <a:ext cx="2765597" cy="8135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458107</xdr:colOff>
      <xdr:row>3</xdr:row>
      <xdr:rowOff>165099</xdr:rowOff>
    </xdr:from>
    <xdr:to>
      <xdr:col>24</xdr:col>
      <xdr:colOff>38470</xdr:colOff>
      <xdr:row>6</xdr:row>
      <xdr:rowOff>127000</xdr:rowOff>
    </xdr:to>
    <mc:AlternateContent xmlns:mc="http://schemas.openxmlformats.org/markup-compatibility/2006" xmlns:a14="http://schemas.microsoft.com/office/drawing/2010/main">
      <mc:Choice Requires="a14">
        <xdr:graphicFrame macro="">
          <xdr:nvGraphicFramePr>
            <xdr:cNvPr id="40" name="Education 1">
              <a:extLst>
                <a:ext uri="{FF2B5EF4-FFF2-40B4-BE49-F238E27FC236}">
                  <a16:creationId xmlns:a16="http://schemas.microsoft.com/office/drawing/2014/main" id="{BC1AF44E-9ED0-3F45-31F3-7A0FFC88CCF6}"/>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7163707" y="698499"/>
              <a:ext cx="7505163" cy="4953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208280</xdr:colOff>
      <xdr:row>28</xdr:row>
      <xdr:rowOff>114300</xdr:rowOff>
    </xdr:from>
    <xdr:to>
      <xdr:col>24</xdr:col>
      <xdr:colOff>88900</xdr:colOff>
      <xdr:row>46</xdr:row>
      <xdr:rowOff>12700</xdr:rowOff>
    </xdr:to>
    <mc:AlternateContent xmlns:mc="http://schemas.openxmlformats.org/markup-compatibility/2006" xmlns:a14="http://schemas.microsoft.com/office/drawing/2010/main">
      <mc:Choice Requires="a14">
        <xdr:graphicFrame macro="">
          <xdr:nvGraphicFramePr>
            <xdr:cNvPr id="41" name="Maritial status 3">
              <a:extLst>
                <a:ext uri="{FF2B5EF4-FFF2-40B4-BE49-F238E27FC236}">
                  <a16:creationId xmlns:a16="http://schemas.microsoft.com/office/drawing/2014/main" id="{F8AE24C3-9188-229B-E251-55AA600B4122}"/>
                </a:ext>
              </a:extLst>
            </xdr:cNvPr>
            <xdr:cNvGraphicFramePr/>
          </xdr:nvGraphicFramePr>
          <xdr:xfrm>
            <a:off x="0" y="0"/>
            <a:ext cx="0" cy="0"/>
          </xdr:xfrm>
          <a:graphic>
            <a:graphicData uri="http://schemas.microsoft.com/office/drawing/2010/slicer">
              <sle:slicer xmlns:sle="http://schemas.microsoft.com/office/drawing/2010/slicer" name="Maritial status 3"/>
            </a:graphicData>
          </a:graphic>
        </xdr:graphicFrame>
      </mc:Choice>
      <mc:Fallback xmlns="">
        <xdr:sp macro="" textlink="">
          <xdr:nvSpPr>
            <xdr:cNvPr id="0" name=""/>
            <xdr:cNvSpPr>
              <a:spLocks noTextEdit="1"/>
            </xdr:cNvSpPr>
          </xdr:nvSpPr>
          <xdr:spPr>
            <a:xfrm>
              <a:off x="13009880" y="5092700"/>
              <a:ext cx="1709420" cy="309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240671296" backgroundQuery="1" createdVersion="8" refreshedVersion="8" minRefreshableVersion="3" recordCount="0" supportSubquery="1" supportAdvancedDrill="1" xr:uid="{26DB3A70-F505-40CE-B962-E54AAD5CD38F}">
  <cacheSource type="external" connectionId="1"/>
  <cacheFields count="4">
    <cacheField name="[Table1].[Purchased Bike].[Purchased Bike]" caption="Purchased Bike" numFmtId="0" hierarchy="17" level="1">
      <sharedItems count="1">
        <s v="Yes"/>
      </sharedItems>
    </cacheField>
    <cacheField name="[Table1].[Income band].[Income band]" caption="Income band" numFmtId="0" hierarchy="3" level="1">
      <sharedItems count="4">
        <s v="&lt;40k"/>
        <s v="120k+"/>
        <s v="40–80k"/>
        <s v="80–120k"/>
      </sharedItems>
    </cacheField>
    <cacheField name="[Measures].[Count of ID]" caption="Count of ID" numFmtId="0" hierarchy="20" level="32767"/>
    <cacheField name="[Table1].[Maritial status].[Maritial status]" caption="Maritial status" numFmtId="0" hierarchy="1"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fieldsUsage count="2">
        <fieldUsage x="-1"/>
        <fieldUsage x="3"/>
      </fieldsUsage>
    </cacheHierarchy>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2" memberValueDatatype="130" unbalanced="0">
      <fieldsUsage count="2">
        <fieldUsage x="-1"/>
        <fieldUsage x="1"/>
      </fieldsUsage>
    </cacheHierarchy>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65162039" backgroundQuery="1" createdVersion="8" refreshedVersion="8" minRefreshableVersion="3" recordCount="0" supportSubquery="1" supportAdvancedDrill="1" xr:uid="{9D956BB7-3A73-4E93-93D7-EE375B254606}">
  <cacheSource type="external" connectionId="1"/>
  <cacheFields count="5">
    <cacheField name="[Table1].[Commute Distance].[Commute Distance]" caption="Commute Distance" numFmtId="0" hierarchy="11" level="1">
      <sharedItems count="1">
        <s v="More than 10 miles"/>
      </sharedItems>
    </cacheField>
    <cacheField name="[Table1].[Region].[Region]" caption="Region" numFmtId="0" hierarchy="12" level="1">
      <sharedItems count="3">
        <s v="Europe"/>
        <s v="North America"/>
        <s v="Pacific"/>
      </sharedItems>
    </cacheField>
    <cacheField name="[Table1].[Purchased Bike].[Purchased Bike]" caption="Purchased Bike" numFmtId="0" hierarchy="17" level="1">
      <sharedItems count="1">
        <s v="Yes"/>
      </sharedItems>
    </cacheField>
    <cacheField name="[Measures].[Count of Purchased Bike]" caption="Count of Purchased Bike" numFmtId="0" hierarchy="32"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0"/>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2"/>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oneField="1">
      <fieldsUsage count="1">
        <fieldUsage x="3"/>
      </fieldsUsage>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65856478" backgroundQuery="1" createdVersion="8" refreshedVersion="8" minRefreshableVersion="3" recordCount="0" supportSubquery="1" supportAdvancedDrill="1" xr:uid="{B8FF353B-5782-4EB7-99D1-D3BFB8F01E76}">
  <cacheSource type="external" connectionId="1"/>
  <cacheFields count="5">
    <cacheField name="[Table1].[Commute Distance].[Commute Distance]" caption="Commute Distance" numFmtId="0" hierarchy="11" level="1">
      <sharedItems count="1">
        <s v="More than 10 miles"/>
      </sharedItems>
    </cacheField>
    <cacheField name="[Table1].[Region].[Region]" caption="Region" numFmtId="0" hierarchy="12" level="1">
      <sharedItems count="3">
        <s v="Europe"/>
        <s v="North America"/>
        <s v="Pacific"/>
      </sharedItems>
    </cacheField>
    <cacheField name="[Table1].[Purchased Bike].[Purchased Bike]" caption="Purchased Bike" numFmtId="0" hierarchy="17" level="1">
      <sharedItems count="1">
        <s v="Yes"/>
      </sharedItems>
    </cacheField>
    <cacheField name="[Measures].[Count of Purchased Bike]" caption="Count of Purchased Bike" numFmtId="0" hierarchy="32"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0"/>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2"/>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oneField="1">
      <fieldsUsage count="1">
        <fieldUsage x="3"/>
      </fieldsUsage>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66666664" backgroundQuery="1" createdVersion="8" refreshedVersion="8" minRefreshableVersion="3" recordCount="0" supportSubquery="1" supportAdvancedDrill="1" xr:uid="{ADAD2A3A-BA82-4D14-9A17-33B8F34A61DD}">
  <cacheSource type="external" connectionId="1"/>
  <cacheFields count="5">
    <cacheField name="[Table1].[Commute Distance].[Commute Distance]" caption="Commute Distance" numFmtId="0" hierarchy="11" level="1">
      <sharedItems count="1">
        <s v="More than 10 miles"/>
      </sharedItems>
    </cacheField>
    <cacheField name="[Table1].[Region].[Region]" caption="Region" numFmtId="0" hierarchy="12" level="1">
      <sharedItems count="3">
        <s v="Europe"/>
        <s v="North America"/>
        <s v="Pacific"/>
      </sharedItems>
    </cacheField>
    <cacheField name="[Table1].[Purchased Bike].[Purchased Bike]" caption="Purchased Bike" numFmtId="0" hierarchy="17" level="1">
      <sharedItems count="1">
        <s v="Yes"/>
      </sharedItems>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0"/>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2"/>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3"/>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6736111" backgroundQuery="1" createdVersion="8" refreshedVersion="8" minRefreshableVersion="3" recordCount="0" supportSubquery="1" supportAdvancedDrill="1" xr:uid="{A0C799EF-9AFE-4D5F-ADEF-9305FC1D0E1A}">
  <cacheSource type="external" connectionId="1"/>
  <cacheFields count="5">
    <cacheField name="[Table1].[Commute Distance].[Commute Distance]" caption="Commute Distance" numFmtId="0" hierarchy="11" level="1">
      <sharedItems count="1">
        <s v="More than 10 miles"/>
      </sharedItems>
    </cacheField>
    <cacheField name="[Table1].[Region].[Region]" caption="Region" numFmtId="0" hierarchy="12" level="1">
      <sharedItems count="3">
        <s v="Europe"/>
        <s v="North America"/>
        <s v="Pacific"/>
      </sharedItems>
    </cacheField>
    <cacheField name="[Table1].[Purchased Bike].[Purchased Bike]" caption="Purchased Bike" numFmtId="0" hierarchy="17" level="1">
      <sharedItems count="1">
        <s v="Yes"/>
      </sharedItems>
    </cacheField>
    <cacheField name="[Measures].[Average of Income]" caption="Average of Income" numFmtId="0" hierarchy="24"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0"/>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2"/>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oneField="1">
      <fieldsUsage count="1">
        <fieldUsage x="3"/>
      </fieldsUsage>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68055557" backgroundQuery="1" createdVersion="8" refreshedVersion="8" minRefreshableVersion="3" recordCount="0" supportSubquery="1" supportAdvancedDrill="1" xr:uid="{7A708BFE-2587-4B1D-8D81-46E2FBDC2951}">
  <cacheSource type="external" connectionId="1"/>
  <cacheFields count="5">
    <cacheField name="[Table1].[Commute Distance].[Commute Distance]" caption="Commute Distance" numFmtId="0" hierarchy="11" level="1">
      <sharedItems count="1">
        <s v="More than 10 miles"/>
      </sharedItems>
    </cacheField>
    <cacheField name="[Table1].[Region].[Region]" caption="Region" numFmtId="0" hierarchy="12" level="1">
      <sharedItems count="3">
        <s v="Europe"/>
        <s v="North America"/>
        <s v="Pacific"/>
      </sharedItems>
    </cacheField>
    <cacheField name="[Table1].[Purchased Bike].[Purchased Bike]" caption="Purchased Bike" numFmtId="0" hierarchy="17" level="1">
      <sharedItems count="1">
        <s v="Yes"/>
      </sharedItems>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0"/>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2"/>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3"/>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6898148" backgroundQuery="1" createdVersion="8" refreshedVersion="8" minRefreshableVersion="3" recordCount="0" supportSubquery="1" supportAdvancedDrill="1" xr:uid="{07770A41-68A3-43B1-B4BD-C1D355EA799D}">
  <cacheSource type="external" connectionId="1"/>
  <cacheFields count="5">
    <cacheField name="[Table1].[Commute Distance].[Commute Distance]" caption="Commute Distance" numFmtId="0" hierarchy="11" level="1">
      <sharedItems count="1">
        <s v="More than 10 miles"/>
      </sharedItems>
    </cacheField>
    <cacheField name="[Table1].[Region].[Region]" caption="Region" numFmtId="0" hierarchy="12" level="1">
      <sharedItems count="3">
        <s v="Europe"/>
        <s v="North America"/>
        <s v="Pacific"/>
      </sharedItems>
    </cacheField>
    <cacheField name="[Table1].[Purchased Bike].[Purchased Bike]" caption="Purchased Bike" numFmtId="0" hierarchy="17" level="1">
      <sharedItems count="1">
        <s v="Yes"/>
      </sharedItems>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0"/>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2"/>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3"/>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69675927" backgroundQuery="1" createdVersion="8" refreshedVersion="8" minRefreshableVersion="3" recordCount="0" supportSubquery="1" supportAdvancedDrill="1" xr:uid="{D6F6D689-9AF1-4E10-9CE6-706D2F5B226F}">
  <cacheSource type="external" connectionId="1"/>
  <cacheFields count="5">
    <cacheField name="[Table1].[Income band].[Income band]" caption="Income band" numFmtId="0" hierarchy="3" level="1">
      <sharedItems count="4">
        <s v="&lt;40k"/>
        <s v="120k+"/>
        <s v="40–80k"/>
        <s v="80–120k"/>
      </sharedItems>
    </cacheField>
    <cacheField name="[Table1].[Commute Distance].[Commute Distance]" caption="Commute Distance" numFmtId="0" hierarchy="11" level="1">
      <sharedItems count="5">
        <s v="0-1 Miles"/>
        <s v="1-2 Miles"/>
        <s v="2-5 Miles"/>
        <s v="5-10 Miles"/>
        <s v="More than 10 miles"/>
      </sharedItems>
    </cacheField>
    <cacheField name="[Measures].[measure 1]" caption="measure 1" numFmtId="0" hierarchy="35" level="32767"/>
    <cacheField name="[Table1].[Purchased Bike].[Purchased Bike]" caption="Purchased Bike" numFmtId="0" hierarchy="17" level="1">
      <sharedItems count="2">
        <s v="No"/>
        <s v="Yes"/>
      </sharedItems>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2" memberValueDatatype="130" unbalanced="0">
      <fieldsUsage count="2">
        <fieldUsage x="-1"/>
        <fieldUsage x="0"/>
      </fieldsUsage>
    </cacheHierarchy>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3"/>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oneField="1">
      <fieldsUsage count="1">
        <fieldUsage x="2"/>
      </fieldsUsage>
    </cacheHierarchy>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70601851" backgroundQuery="1" createdVersion="8" refreshedVersion="8" minRefreshableVersion="3" recordCount="0" supportSubquery="1" supportAdvancedDrill="1" xr:uid="{8776473D-2763-4747-B904-B1CB518FA0F9}">
  <cacheSource type="external" connectionId="1"/>
  <cacheFields count="6">
    <cacheField name="[Table1].[Purchased Bike].[Purchased Bike]" caption="Purchased Bike" numFmtId="0" hierarchy="17" level="1">
      <sharedItems count="1">
        <s v="Yes"/>
      </sharedItems>
    </cacheField>
    <cacheField name="[Table1].[Income band].[Income band]" caption="Income band" numFmtId="0" hierarchy="3" level="1">
      <sharedItems count="4">
        <s v="&lt;40k"/>
        <s v="120k+"/>
        <s v="40–80k"/>
        <s v="80–120k"/>
      </sharedItems>
    </cacheField>
    <cacheField name="[Measures].[Count of ID]" caption="Count of ID" numFmtId="0" hierarchy="20" level="32767"/>
    <cacheField name="[Table1].[Commute Distance].[Commute Distance]" caption="Commute Distance" numFmtId="0" hierarchy="11" level="1">
      <sharedItems count="5">
        <s v="0-1 Miles"/>
        <s v="1-2 Miles"/>
        <s v="2-5 Miles"/>
        <s v="5-10 Miles"/>
        <s v="More than 10 miles"/>
      </sharedItems>
    </cacheField>
    <cacheField name="[Table1].[Gender].[Gender]" caption="Gender" numFmtId="0" hierarchy="2" level="1">
      <sharedItems count="2">
        <s v="Female"/>
        <s v="Male"/>
      </sharedItems>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4"/>
      </fieldsUsage>
    </cacheHierarchy>
    <cacheHierarchy uniqueName="[Table1].[Income band]" caption="Income band" attribute="1" defaultMemberUniqueName="[Table1].[Income band].[All]" allUniqueName="[Table1].[Income band].[All]" dimensionUniqueName="[Table1]" displayFolder="" count="2" memberValueDatatype="130" unbalanced="0">
      <fieldsUsage count="2">
        <fieldUsage x="-1"/>
        <fieldUsage x="1"/>
      </fieldsUsage>
    </cacheHierarchy>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5"/>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3"/>
      </fieldsUsage>
    </cacheHierarchy>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71412036" backgroundQuery="1" createdVersion="8" refreshedVersion="8" minRefreshableVersion="3" recordCount="0" supportSubquery="1" supportAdvancedDrill="1" xr:uid="{11A3CDEE-4E4B-43B1-BDDC-40D9BD304734}">
  <cacheSource type="external" connectionId="1"/>
  <cacheFields count="3">
    <cacheField name="[Measures].[Count of Purchased Bike]" caption="Count of Purchased Bike" numFmtId="0" hierarchy="32" level="32767"/>
    <cacheField name="[Table1].[Commute Distance].[Commute Distance]" caption="Commute Distance" numFmtId="0" hierarchy="11" level="1">
      <sharedItems count="5">
        <s v="0-1 Miles"/>
        <s v="1-2 Miles"/>
        <s v="2-5 Miles"/>
        <s v="5-10 Miles"/>
        <s v="More than 10 miles"/>
      </sharedItems>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0" memberValueDatatype="130" unbalanced="0"/>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oneField="1">
      <fieldsUsage count="1">
        <fieldUsage x="0"/>
      </fieldsUsage>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72106482" backgroundQuery="1" createdVersion="8" refreshedVersion="8" minRefreshableVersion="3" recordCount="0" supportSubquery="1" supportAdvancedDrill="1" xr:uid="{F889335B-8AA5-4562-A7FD-F74B842504D6}">
  <cacheSource type="external" connectionId="1"/>
  <cacheFields count="6">
    <cacheField name="[Table1].[Purchased Bike].[Purchased Bike]" caption="Purchased Bike" numFmtId="0" hierarchy="17" level="1">
      <sharedItems count="1">
        <s v="Yes"/>
      </sharedItems>
    </cacheField>
    <cacheField name="[Table1].[Income band].[Income band]" caption="Income band" numFmtId="0" hierarchy="3" level="1">
      <sharedItems count="4">
        <s v="&lt;40k"/>
        <s v="120k+"/>
        <s v="40–80k"/>
        <s v="80–120k"/>
      </sharedItems>
    </cacheField>
    <cacheField name="[Measures].[Count of ID]" caption="Count of ID" numFmtId="0" hierarchy="20" level="32767"/>
    <cacheField name="[Table1].[Commute Distance].[Commute Distance]" caption="Commute Distance" numFmtId="0" hierarchy="11" level="1">
      <sharedItems count="5">
        <s v="0-1 Miles"/>
        <s v="1-2 Miles"/>
        <s v="2-5 Miles"/>
        <s v="5-10 Miles"/>
        <s v="More than 10 miles"/>
      </sharedItems>
    </cacheField>
    <cacheField name="[Table1].[Region].[Region]" caption="Region" numFmtId="0" hierarchy="12" level="1">
      <sharedItems count="3">
        <s v="Europe"/>
        <s v="North America"/>
        <s v="Pacific"/>
      </sharedItems>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2" memberValueDatatype="130" unbalanced="0">
      <fieldsUsage count="2">
        <fieldUsage x="-1"/>
        <fieldUsage x="1"/>
      </fieldsUsage>
    </cacheHierarchy>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5"/>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3"/>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7662037" backgroundQuery="1" createdVersion="8" refreshedVersion="8" minRefreshableVersion="3" recordCount="0" supportSubquery="1" supportAdvancedDrill="1" xr:uid="{6C9CB915-B9B3-44BC-B73F-18896B71F899}">
  <cacheSource type="external" connectionId="1"/>
  <cacheFields count="4">
    <cacheField name="[Table1].[Commute Distance].[Commute Distance]" caption="Commute Distance" numFmtId="0" hierarchy="11" level="1">
      <sharedItems count="5">
        <s v="0-1 Miles"/>
        <s v="1-2 Miles"/>
        <s v="2-5 Miles"/>
        <s v="5-10 Miles"/>
        <s v="More than 10 miles"/>
      </sharedItems>
    </cacheField>
    <cacheField name="[Table1].[Purchased Bike].[Purchased Bike]" caption="Purchased Bike" numFmtId="0" hierarchy="17" level="1">
      <sharedItems count="1">
        <s v="Yes"/>
      </sharedItems>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0"/>
      </fieldsUsage>
    </cacheHierarchy>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1"/>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79398149" backgroundQuery="1" createdVersion="8" refreshedVersion="8" minRefreshableVersion="3" recordCount="0" supportSubquery="1" supportAdvancedDrill="1" xr:uid="{D72C4EE2-FF1A-4A64-84DC-0437D2EA536A}">
  <cacheSource type="external" connectionId="1"/>
  <cacheFields count="5">
    <cacheField name="[Table1].[Commute Distance].[Commute Distance]" caption="Commute Distance" numFmtId="0" hierarchy="11" level="1">
      <sharedItems count="1">
        <s v="More than 10 miles"/>
      </sharedItems>
    </cacheField>
    <cacheField name="[Table1].[Region].[Region]" caption="Region" numFmtId="0" hierarchy="12" level="1">
      <sharedItems count="3">
        <s v="Europe"/>
        <s v="North America"/>
        <s v="Pacific"/>
      </sharedItems>
    </cacheField>
    <cacheField name="[Table1].[Purchased Bike].[Purchased Bike]" caption="Purchased Bike" numFmtId="0" hierarchy="17" level="1">
      <sharedItems count="1">
        <s v="Yes"/>
      </sharedItems>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0"/>
      </fieldsUsage>
    </cacheHierarchy>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2"/>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3"/>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82060182" backgroundQuery="1" createdVersion="8" refreshedVersion="8" minRefreshableVersion="3" recordCount="0" supportSubquery="1" supportAdvancedDrill="1" xr:uid="{B065CF3D-36D2-4CF7-B79B-3AAE523AD584}">
  <cacheSource type="external" connectionId="1"/>
  <cacheFields count="3">
    <cacheField name="[Measures].[Average of Commute]" caption="Average of Commute" numFmtId="0" hierarchy="34" level="32767"/>
    <cacheField name="[Table1].[Purchased Bike].[Purchased Bike]" caption="Purchased Bike" numFmtId="0" hierarchy="17" level="1">
      <sharedItems containsSemiMixedTypes="0" containsNonDate="0" containsString="0"/>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1"/>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oneField="1">
      <fieldsUsage count="1">
        <fieldUsage x="0"/>
      </fieldsUsage>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84953706" backgroundQuery="1" createdVersion="8" refreshedVersion="8" minRefreshableVersion="3" recordCount="0" supportSubquery="1" supportAdvancedDrill="1" xr:uid="{4EC85B61-B056-4E9D-B806-721F55061542}">
  <cacheSource type="external" connectionId="1"/>
  <cacheFields count="3">
    <cacheField name="[Measures].[Count of Purchased Bike]" caption="Count of Purchased Bike" numFmtId="0" hierarchy="32" level="32767"/>
    <cacheField name="[Table1].[Commute Distance].[Commute Distance]" caption="Commute Distance" numFmtId="0" hierarchy="11" level="1">
      <sharedItems count="5">
        <s v="0-1 Miles"/>
        <s v="1-2 Miles"/>
        <s v="2-5 Miles"/>
        <s v="5-10 Miles"/>
        <s v="More than 10 miles"/>
      </sharedItems>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0" memberValueDatatype="130" unbalanced="0"/>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oneField="1">
      <fieldsUsage count="1">
        <fieldUsage x="0"/>
      </fieldsUsage>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87731485" backgroundQuery="1" createdVersion="8" refreshedVersion="8" minRefreshableVersion="3" recordCount="0" supportSubquery="1" supportAdvancedDrill="1" xr:uid="{52B2AEE3-62FE-4E23-9C4E-E9E091DC4213}">
  <cacheSource type="external" connectionId="1"/>
  <cacheFields count="3">
    <cacheField name="[Measures].[Count of Purchased Bike]" caption="Count of Purchased Bike" numFmtId="0" hierarchy="32" level="32767"/>
    <cacheField name="[Table1].[Commute Distance].[Commute Distance]" caption="Commute Distance" numFmtId="0" hierarchy="11" level="1">
      <sharedItems count="5">
        <s v="0-1 Miles"/>
        <s v="1-2 Miles"/>
        <s v="2-5 Miles"/>
        <s v="5-10 Miles"/>
        <s v="More than 10 miles"/>
      </sharedItems>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1"/>
      </fieldsUsage>
    </cacheHierarchy>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0" memberValueDatatype="130" unbalanced="0"/>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oneField="1">
      <fieldsUsage count="1">
        <fieldUsage x="0"/>
      </fieldsUsage>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90509256" backgroundQuery="1" createdVersion="8" refreshedVersion="8" minRefreshableVersion="3" recordCount="0" supportSubquery="1" supportAdvancedDrill="1" xr:uid="{12F434DE-2B48-47D5-B09B-CD84CA080CEE}">
  <cacheSource type="external" connectionId="1"/>
  <cacheFields count="5">
    <cacheField name="[Table1].[Purchased Bike].[Purchased Bike]" caption="Purchased Bike" numFmtId="0" hierarchy="17" level="1">
      <sharedItems count="2">
        <s v="Yes"/>
        <s v="No" u="1"/>
      </sharedItems>
    </cacheField>
    <cacheField name="[Table1].[Home Owner].[Home Owner]" caption="Home Owner" numFmtId="0" hierarchy="8" level="1">
      <sharedItems count="1">
        <s v="Yes"/>
      </sharedItems>
    </cacheField>
    <cacheField name="[Measures].[Average of Income]" caption="Average of Income" numFmtId="0" hierarchy="24" level="32767"/>
    <cacheField name="[Table1].[Region].[Region]" caption="Region" numFmtId="0" hierarchy="12" level="1">
      <sharedItems count="3">
        <s v="Europe"/>
        <s v="North America"/>
        <s v="Pacific"/>
      </sharedItems>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2" memberValueDatatype="130" unbalanced="0">
      <fieldsUsage count="2">
        <fieldUsage x="-1"/>
        <fieldUsage x="1"/>
      </fieldsUsage>
    </cacheHierarchy>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oneField="1">
      <fieldsUsage count="1">
        <fieldUsage x="2"/>
      </fieldsUsage>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93287035" backgroundQuery="1" createdVersion="8" refreshedVersion="8" minRefreshableVersion="3" recordCount="0" supportSubquery="1" supportAdvancedDrill="1" xr:uid="{86106589-5966-41C7-8FBC-8F1D1AB97EED}">
  <cacheSource type="external" connectionId="1"/>
  <cacheFields count="4">
    <cacheField name="[Table1].[Purchased Bike].[Purchased Bike]" caption="Purchased Bike" numFmtId="0" hierarchy="17" level="1">
      <sharedItems count="2">
        <s v="Yes"/>
        <s v="No" u="1"/>
      </sharedItems>
    </cacheField>
    <cacheField name="[Measures].[Count of ID]" caption="Count of ID" numFmtId="0" hierarchy="20" level="32767"/>
    <cacheField name="[Table1].[Cars].[Cars]" caption="Cars" numFmtId="0" hierarchy="10"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Table1].[Cars].&amp;[0]"/>
            <x15:cachedUniqueName index="1" name="[Table1].[Cars].&amp;[1]"/>
            <x15:cachedUniqueName index="2" name="[Table1].[Cars].&amp;[2]"/>
            <x15:cachedUniqueName index="3" name="[Table1].[Cars].&amp;[3]"/>
            <x15:cachedUniqueName index="4" name="[Table1].[Cars].&amp;[4]"/>
          </x15:cachedUniqueNames>
        </ext>
      </extLst>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2" memberValueDatatype="20" unbalanced="0">
      <fieldsUsage count="2">
        <fieldUsage x="-1"/>
        <fieldUsage x="2"/>
      </fieldsUsage>
    </cacheHierarchy>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1"/>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96412037" backgroundQuery="1" createdVersion="8" refreshedVersion="8" minRefreshableVersion="3" recordCount="0" supportSubquery="1" supportAdvancedDrill="1" xr:uid="{B388009F-2F63-4E57-BD4D-14C1E850C159}">
  <cacheSource type="external" connectionId="1"/>
  <cacheFields count="4">
    <cacheField name="[Table1].[Purchased Bike].[Purchased Bike]" caption="Purchased Bike" numFmtId="0" hierarchy="17" level="1">
      <sharedItems count="2">
        <s v="No"/>
        <s v="Yes"/>
      </sharedItems>
    </cacheField>
    <cacheField name="[Table1].[Home Owner].[Home Owner]" caption="Home Owner" numFmtId="0" hierarchy="8" level="1">
      <sharedItems count="2">
        <s v="No"/>
        <s v="Yes"/>
      </sharedItems>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2" memberValueDatatype="130" unbalanced="0">
      <fieldsUsage count="2">
        <fieldUsage x="-1"/>
        <fieldUsage x="1"/>
      </fieldsUsage>
    </cacheHierarchy>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599421293" backgroundQuery="1" createdVersion="8" refreshedVersion="8" minRefreshableVersion="3" recordCount="0" supportSubquery="1" supportAdvancedDrill="1" xr:uid="{D157B4C8-1E0B-46CE-BAA0-E0A2E95B53E0}">
  <cacheSource type="external" connectionId="1"/>
  <cacheFields count="4">
    <cacheField name="[Table1].[Purchased Bike].[Purchased Bike]" caption="Purchased Bike" numFmtId="0" hierarchy="17" level="1">
      <sharedItems count="2">
        <s v="No"/>
        <s v="Yes"/>
      </sharedItems>
    </cacheField>
    <cacheField name="[Table1].[Home Owner].[Home Owner]" caption="Home Owner" numFmtId="0" hierarchy="8" level="1">
      <sharedItems count="1">
        <s v="Yes"/>
      </sharedItems>
    </cacheField>
    <cacheField name="[Measures].[Average of Income]" caption="Average of Income" numFmtId="0" hierarchy="24"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2" memberValueDatatype="130" unbalanced="0">
      <fieldsUsage count="2">
        <fieldUsage x="-1"/>
        <fieldUsage x="1"/>
      </fieldsUsage>
    </cacheHierarchy>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oneField="1">
      <fieldsUsage count="1">
        <fieldUsage x="2"/>
      </fieldsUsage>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02893518" backgroundQuery="1" createdVersion="8" refreshedVersion="8" minRefreshableVersion="3" recordCount="0" supportSubquery="1" supportAdvancedDrill="1" xr:uid="{F0BB854C-A3FF-4BAE-AE37-EB5F1ED1E075}">
  <cacheSource type="external" connectionId="1"/>
  <cacheFields count="5">
    <cacheField name="[Table1].[Purchased Bike].[Purchased Bike]" caption="Purchased Bike" numFmtId="0" hierarchy="17" level="1">
      <sharedItems count="2">
        <s v="Yes"/>
        <s v="No" u="1"/>
      </sharedItems>
    </cacheField>
    <cacheField name="[Table1].[Home Owner].[Home Owner]" caption="Home Owner" numFmtId="0" hierarchy="8" level="1">
      <sharedItems count="1">
        <s v="Yes"/>
      </sharedItems>
    </cacheField>
    <cacheField name="[Measures].[Average of Cars]" caption="Average of Cars" numFmtId="0" hierarchy="31" level="32767"/>
    <cacheField name="[Table1].[Purchased flag].[Purchased flag]" caption="Purchased flag" numFmtId="0" hierarchy="16" level="1">
      <sharedItems containsSemiMixedTypes="0" containsString="0" containsNumber="1" containsInteger="1" minValue="1" maxValue="1" count="1">
        <n v="1"/>
      </sharedItems>
      <extLst>
        <ext xmlns:x15="http://schemas.microsoft.com/office/spreadsheetml/2010/11/main" uri="{4F2E5C28-24EA-4eb8-9CBF-B6C8F9C3D259}">
          <x15:cachedUniqueNames>
            <x15:cachedUniqueName index="0" name="[Table1].[Purchased flag].&amp;[1]"/>
          </x15:cachedUniqueNames>
        </ext>
      </extLst>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2" memberValueDatatype="130" unbalanced="0">
      <fieldsUsage count="2">
        <fieldUsage x="-1"/>
        <fieldUsage x="1"/>
      </fieldsUsage>
    </cacheHierarchy>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2" memberValueDatatype="20" unbalanced="0">
      <fieldsUsage count="2">
        <fieldUsage x="-1"/>
        <fieldUsage x="3"/>
      </fieldsUsage>
    </cacheHierarchy>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oneField="1">
      <fieldsUsage count="1">
        <fieldUsage x="2"/>
      </fieldsUsage>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0601852" backgroundQuery="1" createdVersion="8" refreshedVersion="8" minRefreshableVersion="3" recordCount="0" supportSubquery="1" supportAdvancedDrill="1" xr:uid="{E06E7908-2443-40F1-AB25-E60B988D4A78}">
  <cacheSource type="external" connectionId="1"/>
  <cacheFields count="4">
    <cacheField name="[Table1].[Purchased Bike].[Purchased Bike]" caption="Purchased Bike" numFmtId="0" hierarchy="17" level="1">
      <sharedItems count="2">
        <s v="No"/>
        <s v="Yes"/>
      </sharedItems>
    </cacheField>
    <cacheField name="[Table1].[Home Owner].[Home Owner]" caption="Home Owner" numFmtId="0" hierarchy="8" level="1">
      <sharedItems count="1">
        <s v="Yes"/>
      </sharedItems>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2" memberValueDatatype="130" unbalanced="0">
      <fieldsUsage count="2">
        <fieldUsage x="-1"/>
        <fieldUsage x="1"/>
      </fieldsUsage>
    </cacheHierarchy>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08796299" backgroundQuery="1" createdVersion="8" refreshedVersion="8" minRefreshableVersion="3" recordCount="0" supportSubquery="1" supportAdvancedDrill="1" xr:uid="{D64B292E-2ECA-480C-8DAC-65310875150B}">
  <cacheSource type="external" connectionId="1"/>
  <cacheFields count="4">
    <cacheField name="[Table1].[Purchased Bike].[Purchased Bike]" caption="Purchased Bike" numFmtId="0" hierarchy="17" level="1">
      <sharedItems count="2">
        <s v="Yes"/>
        <s v="No" u="1"/>
      </sharedItems>
    </cacheField>
    <cacheField name="[Table1].[Purchased flag].[Purchased flag]" caption="Purchased flag" numFmtId="0" hierarchy="16"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Table1].[Purchased flag].&amp;[0]"/>
          </x15:cachedUniqueNames>
        </ext>
      </extLst>
    </cacheField>
    <cacheField name="[Measures].[Average of Income]" caption="Average of Income" numFmtId="0" hierarchy="24"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2" memberValueDatatype="20" unbalanced="0">
      <fieldsUsage count="2">
        <fieldUsage x="-1"/>
        <fieldUsage x="1"/>
      </fieldsUsage>
    </cacheHierarchy>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oneField="1">
      <fieldsUsage count="1">
        <fieldUsage x="2"/>
      </fieldsUsage>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11805555" backgroundQuery="1" createdVersion="8" refreshedVersion="8" minRefreshableVersion="3" recordCount="0" supportSubquery="1" supportAdvancedDrill="1" xr:uid="{81E1842D-6D02-4A88-94F4-6EA352F3901E}">
  <cacheSource type="external" connectionId="1"/>
  <cacheFields count="4">
    <cacheField name="[Table1].[Purchased Bike].[Purchased Bike]" caption="Purchased Bike" numFmtId="0" hierarchy="17" level="1">
      <sharedItems count="2">
        <s v="Yes"/>
        <s v="No" u="1"/>
      </sharedItems>
    </cacheField>
    <cacheField name="[Table1].[Purchased flag].[Purchased flag]" caption="Purchased flag" numFmtId="0" hierarchy="16" level="1">
      <sharedItems containsSemiMixedTypes="0" containsString="0" containsNumber="1" containsInteger="1" minValue="1" maxValue="1" count="1">
        <n v="1"/>
      </sharedItems>
      <extLst>
        <ext xmlns:x15="http://schemas.microsoft.com/office/spreadsheetml/2010/11/main" uri="{4F2E5C28-24EA-4eb8-9CBF-B6C8F9C3D259}">
          <x15:cachedUniqueNames>
            <x15:cachedUniqueName index="0" name="[Table1].[Purchased flag].&amp;[1]"/>
          </x15:cachedUniqueNames>
        </ext>
      </extLst>
    </cacheField>
    <cacheField name="[Measures].[Average of Age]" caption="Average of Age" numFmtId="0" hierarchy="27"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2" memberValueDatatype="20" unbalanced="0">
      <fieldsUsage count="2">
        <fieldUsage x="-1"/>
        <fieldUsage x="1"/>
      </fieldsUsage>
    </cacheHierarchy>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oneField="1">
      <fieldsUsage count="1">
        <fieldUsage x="2"/>
      </fieldsUsage>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14699072" backgroundQuery="1" createdVersion="8" refreshedVersion="8" minRefreshableVersion="3" recordCount="0" supportSubquery="1" supportAdvancedDrill="1" xr:uid="{3D71B97B-5071-44F0-A052-7A00A8552DF5}">
  <cacheSource type="external" connectionId="1"/>
  <cacheFields count="4">
    <cacheField name="[Table1].[Purchased Bike].[Purchased Bike]" caption="Purchased Bike" numFmtId="0" hierarchy="17" level="1">
      <sharedItems count="2">
        <s v="Yes"/>
        <s v="No" u="1"/>
      </sharedItems>
    </cacheField>
    <cacheField name="[Table1].[Purchased flag].[Purchased flag]" caption="Purchased flag" numFmtId="0" hierarchy="16" level="1">
      <sharedItems containsSemiMixedTypes="0" containsString="0" containsNumber="1" containsInteger="1" minValue="1" maxValue="1" count="1">
        <n v="1"/>
      </sharedItems>
      <extLst>
        <ext xmlns:x15="http://schemas.microsoft.com/office/spreadsheetml/2010/11/main" uri="{4F2E5C28-24EA-4eb8-9CBF-B6C8F9C3D259}">
          <x15:cachedUniqueNames>
            <x15:cachedUniqueName index="0" name="[Table1].[Purchased flag].&amp;[1]"/>
          </x15:cachedUniqueNames>
        </ext>
      </extLst>
    </cacheField>
    <cacheField name="[Measures].[Average of Income]" caption="Average of Income" numFmtId="0" hierarchy="24"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2" memberValueDatatype="20" unbalanced="0">
      <fieldsUsage count="2">
        <fieldUsage x="-1"/>
        <fieldUsage x="1"/>
      </fieldsUsage>
    </cacheHierarchy>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oneField="1">
      <fieldsUsage count="1">
        <fieldUsage x="2"/>
      </fieldsUsage>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17824074" backgroundQuery="1" createdVersion="8" refreshedVersion="8" minRefreshableVersion="3" recordCount="0" supportSubquery="1" supportAdvancedDrill="1" xr:uid="{B8398536-D7B5-461D-A17F-06CB09A8BA0C}">
  <cacheSource type="external" connectionId="1"/>
  <cacheFields count="3">
    <cacheField name="[Table1].[Purchased Bike].[Purchased Bike]" caption="Purchased Bike" numFmtId="0" hierarchy="17" level="1">
      <sharedItems count="2">
        <s v="Yes"/>
        <s v="No" u="1"/>
      </sharedItems>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2"/>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1"/>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2083333" backgroundQuery="1" createdVersion="8" refreshedVersion="8" minRefreshableVersion="3" recordCount="0" supportSubquery="1" supportAdvancedDrill="1" xr:uid="{EB83ECAB-F4B4-40C1-A9EB-A29439F6B910}">
  <cacheSource type="external" connectionId="1"/>
  <cacheFields count="4">
    <cacheField name="[Table1].[Purchased Bike].[Purchased Bike]" caption="Purchased Bike" numFmtId="0" hierarchy="17" level="1">
      <sharedItems count="2">
        <s v="Yes"/>
        <s v="No" u="1"/>
      </sharedItems>
    </cacheField>
    <cacheField name="[Table1].[ID].[ID]" caption="ID" numFmtId="0" level="1">
      <sharedItems containsSemiMixedTypes="0" containsString="0" containsNumber="1" containsInteger="1" minValue="11000" maxValue="29447" count="1000">
        <n v="11000"/>
        <n v="11047"/>
        <n v="11061"/>
        <n v="11090"/>
        <n v="11116"/>
        <n v="11139"/>
        <n v="11143"/>
        <n v="11147"/>
        <n v="11149"/>
        <n v="11165"/>
        <n v="11199"/>
        <n v="11200"/>
        <n v="11219"/>
        <n v="11225"/>
        <n v="11233"/>
        <n v="11249"/>
        <n v="11255"/>
        <n v="11259"/>
        <n v="11262"/>
        <n v="11269"/>
        <n v="11270"/>
        <n v="11275"/>
        <n v="11287"/>
        <n v="11292"/>
        <n v="11303"/>
        <n v="11340"/>
        <n v="11378"/>
        <n v="11381"/>
        <n v="11383"/>
        <n v="11386"/>
        <n v="11415"/>
        <n v="11434"/>
        <n v="11451"/>
        <n v="11453"/>
        <n v="11489"/>
        <n v="11538"/>
        <n v="11540"/>
        <n v="11555"/>
        <n v="11576"/>
        <n v="11585"/>
        <n v="11619"/>
        <n v="11622"/>
        <n v="11641"/>
        <n v="11644"/>
        <n v="11663"/>
        <n v="11669"/>
        <n v="11699"/>
        <n v="11734"/>
        <n v="11738"/>
        <n v="11745"/>
        <n v="11783"/>
        <n v="11788"/>
        <n v="11801"/>
        <n v="11807"/>
        <n v="11809"/>
        <n v="11817"/>
        <n v="11823"/>
        <n v="11886"/>
        <n v="11890"/>
        <n v="11896"/>
        <n v="11897"/>
        <n v="11935"/>
        <n v="11941"/>
        <n v="12029"/>
        <n v="12033"/>
        <n v="12056"/>
        <n v="12100"/>
        <n v="12121"/>
        <n v="12133"/>
        <n v="12153"/>
        <n v="12192"/>
        <n v="12195"/>
        <n v="12205"/>
        <n v="12207"/>
        <n v="12212"/>
        <n v="12231"/>
        <n v="12234"/>
        <n v="12236"/>
        <n v="12253"/>
        <n v="12273"/>
        <n v="12274"/>
        <n v="12284"/>
        <n v="12291"/>
        <n v="12332"/>
        <n v="12344"/>
        <n v="12389"/>
        <n v="12452"/>
        <n v="12472"/>
        <n v="12496"/>
        <n v="12497"/>
        <n v="12503"/>
        <n v="12507"/>
        <n v="12510"/>
        <n v="12558"/>
        <n v="12568"/>
        <n v="12581"/>
        <n v="12585"/>
        <n v="12590"/>
        <n v="12591"/>
        <n v="12610"/>
        <n v="12629"/>
        <n v="12663"/>
        <n v="12664"/>
        <n v="12666"/>
        <n v="12678"/>
        <n v="12697"/>
        <n v="12705"/>
        <n v="12716"/>
        <n v="12718"/>
        <n v="12728"/>
        <n v="12731"/>
        <n v="12744"/>
        <n v="12768"/>
        <n v="12774"/>
        <n v="12808"/>
        <n v="12821"/>
        <n v="12833"/>
        <n v="12871"/>
        <n v="12882"/>
        <n v="12922"/>
        <n v="12957"/>
        <n v="12964"/>
        <n v="12993"/>
        <n v="13066"/>
        <n v="13073"/>
        <n v="13082"/>
        <n v="13089"/>
        <n v="13122"/>
        <n v="13133"/>
        <n v="13136"/>
        <n v="13151"/>
        <n v="13154"/>
        <n v="13176"/>
        <n v="13216"/>
        <n v="13233"/>
        <n v="13283"/>
        <n v="13287"/>
        <n v="13296"/>
        <n v="13313"/>
        <n v="13314"/>
        <n v="13337"/>
        <n v="13343"/>
        <n v="13351"/>
        <n v="13353"/>
        <n v="13382"/>
        <n v="13388"/>
        <n v="13390"/>
        <n v="13415"/>
        <n v="13453"/>
        <n v="13466"/>
        <n v="13507"/>
        <n v="13572"/>
        <n v="13585"/>
        <n v="13586"/>
        <n v="13620"/>
        <n v="13662"/>
        <n v="13673"/>
        <n v="13683"/>
        <n v="13687"/>
        <n v="13690"/>
        <n v="13714"/>
        <n v="13749"/>
        <n v="13754"/>
        <n v="13760"/>
        <n v="13813"/>
        <n v="13826"/>
        <n v="13873"/>
        <n v="13886"/>
        <n v="13907"/>
        <n v="13911"/>
        <n v="13920"/>
        <n v="13934"/>
        <n v="13942"/>
        <n v="13961"/>
        <n v="13981"/>
        <n v="14032"/>
        <n v="14058"/>
        <n v="14063"/>
        <n v="14077"/>
        <n v="14090"/>
        <n v="14092"/>
        <n v="14135"/>
        <n v="14154"/>
        <n v="14164"/>
        <n v="14177"/>
        <n v="14189"/>
        <n v="14191"/>
        <n v="14192"/>
        <n v="14193"/>
        <n v="14233"/>
        <n v="14238"/>
        <n v="14271"/>
        <n v="14278"/>
        <n v="14284"/>
        <n v="14312"/>
        <n v="14332"/>
        <n v="14347"/>
        <n v="14389"/>
        <n v="14417"/>
        <n v="14432"/>
        <n v="14443"/>
        <n v="14469"/>
        <n v="14493"/>
        <n v="14495"/>
        <n v="14507"/>
        <n v="14514"/>
        <n v="14517"/>
        <n v="14544"/>
        <n v="14545"/>
        <n v="14547"/>
        <n v="14554"/>
        <n v="14569"/>
        <n v="14572"/>
        <n v="14592"/>
        <n v="14602"/>
        <n v="14608"/>
        <n v="14633"/>
        <n v="14657"/>
        <n v="14662"/>
        <n v="14669"/>
        <n v="14682"/>
        <n v="14696"/>
        <n v="14754"/>
        <n v="14777"/>
        <n v="14785"/>
        <n v="14791"/>
        <n v="14798"/>
        <n v="14804"/>
        <n v="14805"/>
        <n v="14813"/>
        <n v="14832"/>
        <n v="14865"/>
        <n v="14872"/>
        <n v="14883"/>
        <n v="14887"/>
        <n v="14900"/>
        <n v="14913"/>
        <n v="14914"/>
        <n v="14926"/>
        <n v="14927"/>
        <n v="14939"/>
        <n v="15019"/>
        <n v="15030"/>
        <n v="15194"/>
        <n v="15214"/>
        <n v="15255"/>
        <n v="15265"/>
        <n v="15272"/>
        <n v="15275"/>
        <n v="15287"/>
        <n v="15292"/>
        <n v="15302"/>
        <n v="15313"/>
        <n v="15319"/>
        <n v="15372"/>
        <n v="15382"/>
        <n v="15412"/>
        <n v="15450"/>
        <n v="15465"/>
        <n v="15468"/>
        <n v="15501"/>
        <n v="15529"/>
        <n v="15532"/>
        <n v="15555"/>
        <n v="15559"/>
        <n v="15580"/>
        <n v="15608"/>
        <n v="15612"/>
        <n v="15628"/>
        <n v="15629"/>
        <n v="15657"/>
        <n v="15665"/>
        <n v="15682"/>
        <n v="15740"/>
        <n v="15749"/>
        <n v="15752"/>
        <n v="15758"/>
        <n v="15799"/>
        <n v="15814"/>
        <n v="15822"/>
        <n v="15839"/>
        <n v="15862"/>
        <n v="15879"/>
        <n v="15895"/>
        <n v="15922"/>
        <n v="15926"/>
        <n v="15940"/>
        <n v="15982"/>
        <n v="16007"/>
        <n v="16009"/>
        <n v="16020"/>
        <n v="16043"/>
        <n v="16112"/>
        <n v="16122"/>
        <n v="16144"/>
        <n v="16145"/>
        <n v="16151"/>
        <n v="16154"/>
        <n v="16163"/>
        <n v="16179"/>
        <n v="16185"/>
        <n v="16188"/>
        <n v="16200"/>
        <n v="16209"/>
        <n v="16217"/>
        <n v="16245"/>
        <n v="16247"/>
        <n v="16259"/>
        <n v="16337"/>
        <n v="16377"/>
        <n v="16390"/>
        <n v="16406"/>
        <n v="16410"/>
        <n v="16438"/>
        <n v="16466"/>
        <n v="16468"/>
        <n v="16487"/>
        <n v="16489"/>
        <n v="16514"/>
        <n v="16549"/>
        <n v="16559"/>
        <n v="16614"/>
        <n v="16651"/>
        <n v="16675"/>
        <n v="16713"/>
        <n v="16725"/>
        <n v="16751"/>
        <n v="16753"/>
        <n v="16773"/>
        <n v="16791"/>
        <n v="16795"/>
        <n v="16813"/>
        <n v="16867"/>
        <n v="16871"/>
        <n v="16890"/>
        <n v="16895"/>
        <n v="16917"/>
        <n v="17000"/>
        <n v="17012"/>
        <n v="17025"/>
        <n v="17048"/>
        <n v="17185"/>
        <n v="17191"/>
        <n v="17197"/>
        <n v="17203"/>
        <n v="17230"/>
        <n v="17238"/>
        <n v="17260"/>
        <n v="17269"/>
        <n v="17310"/>
        <n v="17319"/>
        <n v="17324"/>
        <n v="17337"/>
        <n v="17352"/>
        <n v="17369"/>
        <n v="17436"/>
        <n v="17450"/>
        <n v="17458"/>
        <n v="17462"/>
        <n v="17471"/>
        <n v="17482"/>
        <n v="17504"/>
        <n v="17519"/>
        <n v="17522"/>
        <n v="17531"/>
        <n v="17533"/>
        <n v="17541"/>
        <n v="17546"/>
        <n v="17650"/>
        <n v="17654"/>
        <n v="17657"/>
        <n v="17668"/>
        <n v="17699"/>
        <n v="17702"/>
        <n v="17703"/>
        <n v="17754"/>
        <n v="17793"/>
        <n v="17841"/>
        <n v="17843"/>
        <n v="17845"/>
        <n v="17848"/>
        <n v="17858"/>
        <n v="17864"/>
        <n v="17882"/>
        <n v="17891"/>
        <n v="17894"/>
        <n v="17907"/>
        <n v="17926"/>
        <n v="17960"/>
        <n v="17964"/>
        <n v="17978"/>
        <n v="17994"/>
        <n v="18012"/>
        <n v="18018"/>
        <n v="18050"/>
        <n v="18052"/>
        <n v="18058"/>
        <n v="18066"/>
        <n v="18069"/>
        <n v="18105"/>
        <n v="18140"/>
        <n v="18144"/>
        <n v="18145"/>
        <n v="18151"/>
        <n v="18153"/>
        <n v="18160"/>
        <n v="18172"/>
        <n v="18253"/>
        <n v="18267"/>
        <n v="18283"/>
        <n v="18294"/>
        <n v="18299"/>
        <n v="18322"/>
        <n v="18329"/>
        <n v="18347"/>
        <n v="18363"/>
        <n v="18390"/>
        <n v="18391"/>
        <n v="18411"/>
        <n v="18423"/>
        <n v="18435"/>
        <n v="18484"/>
        <n v="18491"/>
        <n v="18494"/>
        <n v="18504"/>
        <n v="18517"/>
        <n v="18545"/>
        <n v="18560"/>
        <n v="18572"/>
        <n v="18577"/>
        <n v="18580"/>
        <n v="18594"/>
        <n v="18607"/>
        <n v="18613"/>
        <n v="18626"/>
        <n v="18649"/>
        <n v="18674"/>
        <n v="18711"/>
        <n v="18740"/>
        <n v="18752"/>
        <n v="18783"/>
        <n v="18847"/>
        <n v="18858"/>
        <n v="18891"/>
        <n v="18910"/>
        <n v="18935"/>
        <n v="18949"/>
        <n v="18952"/>
        <n v="18976"/>
        <n v="19002"/>
        <n v="19012"/>
        <n v="19057"/>
        <n v="19066"/>
        <n v="19117"/>
        <n v="19133"/>
        <n v="19143"/>
        <n v="19147"/>
        <n v="19163"/>
        <n v="19164"/>
        <n v="19174"/>
        <n v="19183"/>
        <n v="19193"/>
        <n v="19217"/>
        <n v="19223"/>
        <n v="19228"/>
        <n v="19235"/>
        <n v="19255"/>
        <n v="19273"/>
        <n v="19280"/>
        <n v="19291"/>
        <n v="19299"/>
        <n v="19305"/>
        <n v="19331"/>
        <n v="19364"/>
        <n v="19389"/>
        <n v="19399"/>
        <n v="19413"/>
        <n v="19441"/>
        <n v="19442"/>
        <n v="19445"/>
        <n v="19461"/>
        <n v="19475"/>
        <n v="19477"/>
        <n v="19482"/>
        <n v="19487"/>
        <n v="19491"/>
        <n v="19508"/>
        <n v="19543"/>
        <n v="19562"/>
        <n v="19608"/>
        <n v="19618"/>
        <n v="19626"/>
        <n v="19634"/>
        <n v="19650"/>
        <n v="19660"/>
        <n v="19661"/>
        <n v="19664"/>
        <n v="19675"/>
        <n v="19731"/>
        <n v="19741"/>
        <n v="19747"/>
        <n v="19748"/>
        <n v="19758"/>
        <n v="19784"/>
        <n v="19812"/>
        <n v="19856"/>
        <n v="19884"/>
        <n v="19889"/>
        <n v="19914"/>
        <n v="20000"/>
        <n v="20053"/>
        <n v="20060"/>
        <n v="20076"/>
        <n v="20084"/>
        <n v="20147"/>
        <n v="20171"/>
        <n v="20196"/>
        <n v="20228"/>
        <n v="20236"/>
        <n v="20277"/>
        <n v="20296"/>
        <n v="20310"/>
        <n v="20339"/>
        <n v="20343"/>
        <n v="20361"/>
        <n v="20370"/>
        <n v="20376"/>
        <n v="20380"/>
        <n v="20401"/>
        <n v="20414"/>
        <n v="20417"/>
        <n v="20421"/>
        <n v="20430"/>
        <n v="20504"/>
        <n v="20505"/>
        <n v="20514"/>
        <n v="20518"/>
        <n v="20528"/>
        <n v="20535"/>
        <n v="20567"/>
        <n v="20598"/>
        <n v="20606"/>
        <n v="20619"/>
        <n v="20625"/>
        <n v="20657"/>
        <n v="20659"/>
        <n v="20678"/>
        <n v="20698"/>
        <n v="20711"/>
        <n v="20729"/>
        <n v="20754"/>
        <n v="20758"/>
        <n v="20797"/>
        <n v="20828"/>
        <n v="20839"/>
        <n v="20851"/>
        <n v="20870"/>
        <n v="20877"/>
        <n v="20897"/>
        <n v="20919"/>
        <n v="20923"/>
        <n v="20927"/>
        <n v="20942"/>
        <n v="20946"/>
        <n v="20962"/>
        <n v="20970"/>
        <n v="20974"/>
        <n v="20977"/>
        <n v="20994"/>
        <n v="21006"/>
        <n v="21039"/>
        <n v="21094"/>
        <n v="21108"/>
        <n v="21184"/>
        <n v="21207"/>
        <n v="21213"/>
        <n v="21260"/>
        <n v="21266"/>
        <n v="21306"/>
        <n v="21365"/>
        <n v="21375"/>
        <n v="21417"/>
        <n v="21441"/>
        <n v="21451"/>
        <n v="21471"/>
        <n v="21554"/>
        <n v="21557"/>
        <n v="21560"/>
        <n v="21561"/>
        <n v="21564"/>
        <n v="21568"/>
        <n v="21583"/>
        <n v="21587"/>
        <n v="21599"/>
        <n v="21613"/>
        <n v="21660"/>
        <n v="21693"/>
        <n v="21695"/>
        <n v="21713"/>
        <n v="21714"/>
        <n v="21717"/>
        <n v="21738"/>
        <n v="21741"/>
        <n v="21751"/>
        <n v="21752"/>
        <n v="21770"/>
        <n v="21801"/>
        <n v="21891"/>
        <n v="21940"/>
        <n v="21974"/>
        <n v="21980"/>
        <n v="22005"/>
        <n v="22006"/>
        <n v="22010"/>
        <n v="22014"/>
        <n v="22042"/>
        <n v="22046"/>
        <n v="22050"/>
        <n v="22088"/>
        <n v="22118"/>
        <n v="22127"/>
        <n v="22155"/>
        <n v="22170"/>
        <n v="22173"/>
        <n v="22174"/>
        <n v="22175"/>
        <n v="22204"/>
        <n v="22211"/>
        <n v="22219"/>
        <n v="22220"/>
        <n v="22221"/>
        <n v="22227"/>
        <n v="22252"/>
        <n v="22294"/>
        <n v="22296"/>
        <n v="22330"/>
        <n v="22381"/>
        <n v="22399"/>
        <n v="22400"/>
        <n v="22402"/>
        <n v="22439"/>
        <n v="22464"/>
        <n v="22496"/>
        <n v="22500"/>
        <n v="22518"/>
        <n v="22527"/>
        <n v="22538"/>
        <n v="22610"/>
        <n v="22633"/>
        <n v="22634"/>
        <n v="22636"/>
        <n v="22672"/>
        <n v="22707"/>
        <n v="22719"/>
        <n v="22730"/>
        <n v="22743"/>
        <n v="22821"/>
        <n v="22830"/>
        <n v="22864"/>
        <n v="22918"/>
        <n v="22930"/>
        <n v="22931"/>
        <n v="22936"/>
        <n v="22971"/>
        <n v="22974"/>
        <n v="22976"/>
        <n v="22983"/>
        <n v="22988"/>
        <n v="22994"/>
        <n v="23027"/>
        <n v="23041"/>
        <n v="23089"/>
        <n v="23105"/>
        <n v="23144"/>
        <n v="23158"/>
        <n v="23195"/>
        <n v="23197"/>
        <n v="23200"/>
        <n v="23217"/>
        <n v="23248"/>
        <n v="23256"/>
        <n v="23275"/>
        <n v="23316"/>
        <n v="23333"/>
        <n v="23358"/>
        <n v="23368"/>
        <n v="23376"/>
        <n v="23378"/>
        <n v="23419"/>
        <n v="23426"/>
        <n v="23432"/>
        <n v="23449"/>
        <n v="23455"/>
        <n v="23459"/>
        <n v="23461"/>
        <n v="23479"/>
        <n v="23491"/>
        <n v="23513"/>
        <n v="23542"/>
        <n v="23549"/>
        <n v="23571"/>
        <n v="23586"/>
        <n v="23608"/>
        <n v="23627"/>
        <n v="23668"/>
        <n v="23672"/>
        <n v="23704"/>
        <n v="23707"/>
        <n v="23712"/>
        <n v="23731"/>
        <n v="23780"/>
        <n v="23797"/>
        <n v="23801"/>
        <n v="23818"/>
        <n v="23882"/>
        <n v="23893"/>
        <n v="23908"/>
        <n v="23915"/>
        <n v="23940"/>
        <n v="23962"/>
        <n v="23963"/>
        <n v="23979"/>
        <n v="23986"/>
        <n v="23993"/>
        <n v="24061"/>
        <n v="24065"/>
        <n v="24093"/>
        <n v="24107"/>
        <n v="24119"/>
        <n v="24121"/>
        <n v="24140"/>
        <n v="24149"/>
        <n v="24151"/>
        <n v="24174"/>
        <n v="24185"/>
        <n v="24187"/>
        <n v="24201"/>
        <n v="24273"/>
        <n v="24279"/>
        <n v="24305"/>
        <n v="24322"/>
        <n v="24324"/>
        <n v="24357"/>
        <n v="24369"/>
        <n v="24381"/>
        <n v="24397"/>
        <n v="24398"/>
        <n v="24416"/>
        <n v="24433"/>
        <n v="24466"/>
        <n v="24485"/>
        <n v="24496"/>
        <n v="24514"/>
        <n v="24584"/>
        <n v="24611"/>
        <n v="24637"/>
        <n v="24643"/>
        <n v="24725"/>
        <n v="24738"/>
        <n v="24745"/>
        <n v="24801"/>
        <n v="24842"/>
        <n v="24857"/>
        <n v="24871"/>
        <n v="24898"/>
        <n v="24901"/>
        <n v="24941"/>
        <n v="24943"/>
        <n v="24955"/>
        <n v="24958"/>
        <n v="24979"/>
        <n v="24981"/>
        <n v="25006"/>
        <n v="25026"/>
        <n v="25041"/>
        <n v="25058"/>
        <n v="25065"/>
        <n v="25074"/>
        <n v="25101"/>
        <n v="25148"/>
        <n v="25184"/>
        <n v="25241"/>
        <n v="25261"/>
        <n v="25266"/>
        <n v="25293"/>
        <n v="25303"/>
        <n v="25307"/>
        <n v="25313"/>
        <n v="25323"/>
        <n v="25329"/>
        <n v="25343"/>
        <n v="25347"/>
        <n v="25375"/>
        <n v="25394"/>
        <n v="25405"/>
        <n v="25419"/>
        <n v="25458"/>
        <n v="25460"/>
        <n v="25502"/>
        <n v="25512"/>
        <n v="25529"/>
        <n v="25553"/>
        <n v="25555"/>
        <n v="25559"/>
        <n v="25597"/>
        <n v="25598"/>
        <n v="25605"/>
        <n v="25649"/>
        <n v="25651"/>
        <n v="25665"/>
        <n v="25681"/>
        <n v="25693"/>
        <n v="25752"/>
        <n v="25792"/>
        <n v="25872"/>
        <n v="25886"/>
        <n v="25898"/>
        <n v="25899"/>
        <n v="25906"/>
        <n v="25908"/>
        <n v="25909"/>
        <n v="25918"/>
        <n v="25923"/>
        <n v="25940"/>
        <n v="25943"/>
        <n v="25954"/>
        <n v="25970"/>
        <n v="25983"/>
        <n v="26012"/>
        <n v="26032"/>
        <n v="26065"/>
        <n v="26139"/>
        <n v="26150"/>
        <n v="26154"/>
        <n v="26167"/>
        <n v="26219"/>
        <n v="26236"/>
        <n v="26238"/>
        <n v="26248"/>
        <n v="26270"/>
        <n v="26298"/>
        <n v="26305"/>
        <n v="26327"/>
        <n v="26341"/>
        <n v="26354"/>
        <n v="26385"/>
        <n v="26412"/>
        <n v="26415"/>
        <n v="26452"/>
        <n v="26490"/>
        <n v="26495"/>
        <n v="26547"/>
        <n v="26575"/>
        <n v="26576"/>
        <n v="26582"/>
        <n v="26597"/>
        <n v="26625"/>
        <n v="26651"/>
        <n v="26654"/>
        <n v="26663"/>
        <n v="26678"/>
        <n v="26693"/>
        <n v="26728"/>
        <n v="26757"/>
        <n v="26765"/>
        <n v="26778"/>
        <n v="26796"/>
        <n v="26818"/>
        <n v="26829"/>
        <n v="26849"/>
        <n v="26852"/>
        <n v="26863"/>
        <n v="26879"/>
        <n v="26886"/>
        <n v="26928"/>
        <n v="26941"/>
        <n v="26944"/>
        <n v="26956"/>
        <n v="26984"/>
        <n v="27040"/>
        <n v="27074"/>
        <n v="27090"/>
        <n v="27165"/>
        <n v="27169"/>
        <n v="27183"/>
        <n v="27184"/>
        <n v="27190"/>
        <n v="27198"/>
        <n v="27218"/>
        <n v="27261"/>
        <n v="27273"/>
        <n v="27279"/>
        <n v="27304"/>
        <n v="27388"/>
        <n v="27393"/>
        <n v="27434"/>
        <n v="27441"/>
        <n v="27494"/>
        <n v="27505"/>
        <n v="27540"/>
        <n v="27582"/>
        <n v="27585"/>
        <n v="27637"/>
        <n v="27638"/>
        <n v="27643"/>
        <n v="27650"/>
        <n v="27660"/>
        <n v="27673"/>
        <n v="27696"/>
        <n v="27731"/>
        <n v="27740"/>
        <n v="27745"/>
        <n v="27753"/>
        <n v="27756"/>
        <n v="27760"/>
        <n v="27771"/>
        <n v="27775"/>
        <n v="27803"/>
        <n v="27814"/>
        <n v="27824"/>
        <n v="27832"/>
        <n v="27835"/>
        <n v="27878"/>
        <n v="27941"/>
        <n v="27951"/>
        <n v="27969"/>
        <n v="27974"/>
        <n v="27994"/>
        <n v="28004"/>
        <n v="28026"/>
        <n v="28031"/>
        <n v="28043"/>
        <n v="28052"/>
        <n v="28056"/>
        <n v="28066"/>
        <n v="28068"/>
        <n v="28087"/>
        <n v="28090"/>
        <n v="28102"/>
        <n v="28192"/>
        <n v="28207"/>
        <n v="28228"/>
        <n v="28269"/>
        <n v="28278"/>
        <n v="28319"/>
        <n v="28323"/>
        <n v="28379"/>
        <n v="28380"/>
        <n v="28395"/>
        <n v="28412"/>
        <n v="28436"/>
        <n v="28468"/>
        <n v="28488"/>
        <n v="28521"/>
        <n v="28564"/>
        <n v="28580"/>
        <n v="28609"/>
        <n v="28625"/>
        <n v="28657"/>
        <n v="28667"/>
        <n v="28672"/>
        <n v="28683"/>
        <n v="28729"/>
        <n v="28758"/>
        <n v="28799"/>
        <n v="28815"/>
        <n v="28858"/>
        <n v="28906"/>
        <n v="28915"/>
        <n v="28918"/>
        <n v="28957"/>
        <n v="28972"/>
        <n v="28997"/>
        <n v="29030"/>
        <n v="29037"/>
        <n v="29048"/>
        <n v="29052"/>
        <n v="29094"/>
        <n v="29097"/>
        <n v="29106"/>
        <n v="29112"/>
        <n v="29117"/>
        <n v="29120"/>
        <n v="29132"/>
        <n v="29133"/>
        <n v="29134"/>
        <n v="29143"/>
        <n v="29181"/>
        <n v="29191"/>
        <n v="29231"/>
        <n v="29237"/>
        <n v="29243"/>
        <n v="29255"/>
        <n v="29298"/>
        <n v="29301"/>
        <n v="29337"/>
        <n v="29355"/>
        <n v="29380"/>
        <n v="29424"/>
        <n v="29447"/>
      </sharedItems>
      <extLst>
        <ext xmlns:x15="http://schemas.microsoft.com/office/spreadsheetml/2010/11/main" uri="{4F2E5C28-24EA-4eb8-9CBF-B6C8F9C3D259}">
          <x15:cachedUniqueNames>
            <x15:cachedUniqueName index="0" name="[Table1].[ID].&amp;[11000]"/>
            <x15:cachedUniqueName index="1" name="[Table1].[ID].&amp;[11047]"/>
            <x15:cachedUniqueName index="2" name="[Table1].[ID].&amp;[11061]"/>
            <x15:cachedUniqueName index="3" name="[Table1].[ID].&amp;[11090]"/>
            <x15:cachedUniqueName index="4" name="[Table1].[ID].&amp;[11116]"/>
            <x15:cachedUniqueName index="5" name="[Table1].[ID].&amp;[11139]"/>
            <x15:cachedUniqueName index="6" name="[Table1].[ID].&amp;[11143]"/>
            <x15:cachedUniqueName index="7" name="[Table1].[ID].&amp;[11147]"/>
            <x15:cachedUniqueName index="8" name="[Table1].[ID].&amp;[11149]"/>
            <x15:cachedUniqueName index="9" name="[Table1].[ID].&amp;[11165]"/>
            <x15:cachedUniqueName index="10" name="[Table1].[ID].&amp;[11199]"/>
            <x15:cachedUniqueName index="11" name="[Table1].[ID].&amp;[11200]"/>
            <x15:cachedUniqueName index="12" name="[Table1].[ID].&amp;[11219]"/>
            <x15:cachedUniqueName index="13" name="[Table1].[ID].&amp;[11225]"/>
            <x15:cachedUniqueName index="14" name="[Table1].[ID].&amp;[11233]"/>
            <x15:cachedUniqueName index="15" name="[Table1].[ID].&amp;[11249]"/>
            <x15:cachedUniqueName index="16" name="[Table1].[ID].&amp;[11255]"/>
            <x15:cachedUniqueName index="17" name="[Table1].[ID].&amp;[11259]"/>
            <x15:cachedUniqueName index="18" name="[Table1].[ID].&amp;[11262]"/>
            <x15:cachedUniqueName index="19" name="[Table1].[ID].&amp;[11269]"/>
            <x15:cachedUniqueName index="20" name="[Table1].[ID].&amp;[11270]"/>
            <x15:cachedUniqueName index="21" name="[Table1].[ID].&amp;[11275]"/>
            <x15:cachedUniqueName index="22" name="[Table1].[ID].&amp;[11287]"/>
            <x15:cachedUniqueName index="23" name="[Table1].[ID].&amp;[11292]"/>
            <x15:cachedUniqueName index="24" name="[Table1].[ID].&amp;[11303]"/>
            <x15:cachedUniqueName index="25" name="[Table1].[ID].&amp;[11340]"/>
            <x15:cachedUniqueName index="26" name="[Table1].[ID].&amp;[11378]"/>
            <x15:cachedUniqueName index="27" name="[Table1].[ID].&amp;[11381]"/>
            <x15:cachedUniqueName index="28" name="[Table1].[ID].&amp;[11383]"/>
            <x15:cachedUniqueName index="29" name="[Table1].[ID].&amp;[11386]"/>
            <x15:cachedUniqueName index="30" name="[Table1].[ID].&amp;[11415]"/>
            <x15:cachedUniqueName index="31" name="[Table1].[ID].&amp;[11434]"/>
            <x15:cachedUniqueName index="32" name="[Table1].[ID].&amp;[11451]"/>
            <x15:cachedUniqueName index="33" name="[Table1].[ID].&amp;[11453]"/>
            <x15:cachedUniqueName index="34" name="[Table1].[ID].&amp;[11489]"/>
            <x15:cachedUniqueName index="35" name="[Table1].[ID].&amp;[11538]"/>
            <x15:cachedUniqueName index="36" name="[Table1].[ID].&amp;[11540]"/>
            <x15:cachedUniqueName index="37" name="[Table1].[ID].&amp;[11555]"/>
            <x15:cachedUniqueName index="38" name="[Table1].[ID].&amp;[11576]"/>
            <x15:cachedUniqueName index="39" name="[Table1].[ID].&amp;[11585]"/>
            <x15:cachedUniqueName index="40" name="[Table1].[ID].&amp;[11619]"/>
            <x15:cachedUniqueName index="41" name="[Table1].[ID].&amp;[11622]"/>
            <x15:cachedUniqueName index="42" name="[Table1].[ID].&amp;[11641]"/>
            <x15:cachedUniqueName index="43" name="[Table1].[ID].&amp;[11644]"/>
            <x15:cachedUniqueName index="44" name="[Table1].[ID].&amp;[11663]"/>
            <x15:cachedUniqueName index="45" name="[Table1].[ID].&amp;[11669]"/>
            <x15:cachedUniqueName index="46" name="[Table1].[ID].&amp;[11699]"/>
            <x15:cachedUniqueName index="47" name="[Table1].[ID].&amp;[11734]"/>
            <x15:cachedUniqueName index="48" name="[Table1].[ID].&amp;[11738]"/>
            <x15:cachedUniqueName index="49" name="[Table1].[ID].&amp;[11745]"/>
            <x15:cachedUniqueName index="50" name="[Table1].[ID].&amp;[11783]"/>
            <x15:cachedUniqueName index="51" name="[Table1].[ID].&amp;[11788]"/>
            <x15:cachedUniqueName index="52" name="[Table1].[ID].&amp;[11801]"/>
            <x15:cachedUniqueName index="53" name="[Table1].[ID].&amp;[11807]"/>
            <x15:cachedUniqueName index="54" name="[Table1].[ID].&amp;[11809]"/>
            <x15:cachedUniqueName index="55" name="[Table1].[ID].&amp;[11817]"/>
            <x15:cachedUniqueName index="56" name="[Table1].[ID].&amp;[11823]"/>
            <x15:cachedUniqueName index="57" name="[Table1].[ID].&amp;[11886]"/>
            <x15:cachedUniqueName index="58" name="[Table1].[ID].&amp;[11890]"/>
            <x15:cachedUniqueName index="59" name="[Table1].[ID].&amp;[11896]"/>
            <x15:cachedUniqueName index="60" name="[Table1].[ID].&amp;[11897]"/>
            <x15:cachedUniqueName index="61" name="[Table1].[ID].&amp;[11935]"/>
            <x15:cachedUniqueName index="62" name="[Table1].[ID].&amp;[11941]"/>
            <x15:cachedUniqueName index="63" name="[Table1].[ID].&amp;[12029]"/>
            <x15:cachedUniqueName index="64" name="[Table1].[ID].&amp;[12033]"/>
            <x15:cachedUniqueName index="65" name="[Table1].[ID].&amp;[12056]"/>
            <x15:cachedUniqueName index="66" name="[Table1].[ID].&amp;[12100]"/>
            <x15:cachedUniqueName index="67" name="[Table1].[ID].&amp;[12121]"/>
            <x15:cachedUniqueName index="68" name="[Table1].[ID].&amp;[12133]"/>
            <x15:cachedUniqueName index="69" name="[Table1].[ID].&amp;[12153]"/>
            <x15:cachedUniqueName index="70" name="[Table1].[ID].&amp;[12192]"/>
            <x15:cachedUniqueName index="71" name="[Table1].[ID].&amp;[12195]"/>
            <x15:cachedUniqueName index="72" name="[Table1].[ID].&amp;[12205]"/>
            <x15:cachedUniqueName index="73" name="[Table1].[ID].&amp;[12207]"/>
            <x15:cachedUniqueName index="74" name="[Table1].[ID].&amp;[12212]"/>
            <x15:cachedUniqueName index="75" name="[Table1].[ID].&amp;[12231]"/>
            <x15:cachedUniqueName index="76" name="[Table1].[ID].&amp;[12234]"/>
            <x15:cachedUniqueName index="77" name="[Table1].[ID].&amp;[12236]"/>
            <x15:cachedUniqueName index="78" name="[Table1].[ID].&amp;[12253]"/>
            <x15:cachedUniqueName index="79" name="[Table1].[ID].&amp;[12273]"/>
            <x15:cachedUniqueName index="80" name="[Table1].[ID].&amp;[12274]"/>
            <x15:cachedUniqueName index="81" name="[Table1].[ID].&amp;[12284]"/>
            <x15:cachedUniqueName index="82" name="[Table1].[ID].&amp;[12291]"/>
            <x15:cachedUniqueName index="83" name="[Table1].[ID].&amp;[12332]"/>
            <x15:cachedUniqueName index="84" name="[Table1].[ID].&amp;[12344]"/>
            <x15:cachedUniqueName index="85" name="[Table1].[ID].&amp;[12389]"/>
            <x15:cachedUniqueName index="86" name="[Table1].[ID].&amp;[12452]"/>
            <x15:cachedUniqueName index="87" name="[Table1].[ID].&amp;[12472]"/>
            <x15:cachedUniqueName index="88" name="[Table1].[ID].&amp;[12496]"/>
            <x15:cachedUniqueName index="89" name="[Table1].[ID].&amp;[12497]"/>
            <x15:cachedUniqueName index="90" name="[Table1].[ID].&amp;[12503]"/>
            <x15:cachedUniqueName index="91" name="[Table1].[ID].&amp;[12507]"/>
            <x15:cachedUniqueName index="92" name="[Table1].[ID].&amp;[12510]"/>
            <x15:cachedUniqueName index="93" name="[Table1].[ID].&amp;[12558]"/>
            <x15:cachedUniqueName index="94" name="[Table1].[ID].&amp;[12568]"/>
            <x15:cachedUniqueName index="95" name="[Table1].[ID].&amp;[12581]"/>
            <x15:cachedUniqueName index="96" name="[Table1].[ID].&amp;[12585]"/>
            <x15:cachedUniqueName index="97" name="[Table1].[ID].&amp;[12590]"/>
            <x15:cachedUniqueName index="98" name="[Table1].[ID].&amp;[12591]"/>
            <x15:cachedUniqueName index="99" name="[Table1].[ID].&amp;[12610]"/>
            <x15:cachedUniqueName index="100" name="[Table1].[ID].&amp;[12629]"/>
            <x15:cachedUniqueName index="101" name="[Table1].[ID].&amp;[12663]"/>
            <x15:cachedUniqueName index="102" name="[Table1].[ID].&amp;[12664]"/>
            <x15:cachedUniqueName index="103" name="[Table1].[ID].&amp;[12666]"/>
            <x15:cachedUniqueName index="104" name="[Table1].[ID].&amp;[12678]"/>
            <x15:cachedUniqueName index="105" name="[Table1].[ID].&amp;[12697]"/>
            <x15:cachedUniqueName index="106" name="[Table1].[ID].&amp;[12705]"/>
            <x15:cachedUniqueName index="107" name="[Table1].[ID].&amp;[12716]"/>
            <x15:cachedUniqueName index="108" name="[Table1].[ID].&amp;[12718]"/>
            <x15:cachedUniqueName index="109" name="[Table1].[ID].&amp;[12728]"/>
            <x15:cachedUniqueName index="110" name="[Table1].[ID].&amp;[12731]"/>
            <x15:cachedUniqueName index="111" name="[Table1].[ID].&amp;[12744]"/>
            <x15:cachedUniqueName index="112" name="[Table1].[ID].&amp;[12768]"/>
            <x15:cachedUniqueName index="113" name="[Table1].[ID].&amp;[12774]"/>
            <x15:cachedUniqueName index="114" name="[Table1].[ID].&amp;[12808]"/>
            <x15:cachedUniqueName index="115" name="[Table1].[ID].&amp;[12821]"/>
            <x15:cachedUniqueName index="116" name="[Table1].[ID].&amp;[12833]"/>
            <x15:cachedUniqueName index="117" name="[Table1].[ID].&amp;[12871]"/>
            <x15:cachedUniqueName index="118" name="[Table1].[ID].&amp;[12882]"/>
            <x15:cachedUniqueName index="119" name="[Table1].[ID].&amp;[12922]"/>
            <x15:cachedUniqueName index="120" name="[Table1].[ID].&amp;[12957]"/>
            <x15:cachedUniqueName index="121" name="[Table1].[ID].&amp;[12964]"/>
            <x15:cachedUniqueName index="122" name="[Table1].[ID].&amp;[12993]"/>
            <x15:cachedUniqueName index="123" name="[Table1].[ID].&amp;[13066]"/>
            <x15:cachedUniqueName index="124" name="[Table1].[ID].&amp;[13073]"/>
            <x15:cachedUniqueName index="125" name="[Table1].[ID].&amp;[13082]"/>
            <x15:cachedUniqueName index="126" name="[Table1].[ID].&amp;[13089]"/>
            <x15:cachedUniqueName index="127" name="[Table1].[ID].&amp;[13122]"/>
            <x15:cachedUniqueName index="128" name="[Table1].[ID].&amp;[13133]"/>
            <x15:cachedUniqueName index="129" name="[Table1].[ID].&amp;[13136]"/>
            <x15:cachedUniqueName index="130" name="[Table1].[ID].&amp;[13151]"/>
            <x15:cachedUniqueName index="131" name="[Table1].[ID].&amp;[13154]"/>
            <x15:cachedUniqueName index="132" name="[Table1].[ID].&amp;[13176]"/>
            <x15:cachedUniqueName index="133" name="[Table1].[ID].&amp;[13216]"/>
            <x15:cachedUniqueName index="134" name="[Table1].[ID].&amp;[13233]"/>
            <x15:cachedUniqueName index="135" name="[Table1].[ID].&amp;[13283]"/>
            <x15:cachedUniqueName index="136" name="[Table1].[ID].&amp;[13287]"/>
            <x15:cachedUniqueName index="137" name="[Table1].[ID].&amp;[13296]"/>
            <x15:cachedUniqueName index="138" name="[Table1].[ID].&amp;[13313]"/>
            <x15:cachedUniqueName index="139" name="[Table1].[ID].&amp;[13314]"/>
            <x15:cachedUniqueName index="140" name="[Table1].[ID].&amp;[13337]"/>
            <x15:cachedUniqueName index="141" name="[Table1].[ID].&amp;[13343]"/>
            <x15:cachedUniqueName index="142" name="[Table1].[ID].&amp;[13351]"/>
            <x15:cachedUniqueName index="143" name="[Table1].[ID].&amp;[13353]"/>
            <x15:cachedUniqueName index="144" name="[Table1].[ID].&amp;[13382]"/>
            <x15:cachedUniqueName index="145" name="[Table1].[ID].&amp;[13388]"/>
            <x15:cachedUniqueName index="146" name="[Table1].[ID].&amp;[13390]"/>
            <x15:cachedUniqueName index="147" name="[Table1].[ID].&amp;[13415]"/>
            <x15:cachedUniqueName index="148" name="[Table1].[ID].&amp;[13453]"/>
            <x15:cachedUniqueName index="149" name="[Table1].[ID].&amp;[13466]"/>
            <x15:cachedUniqueName index="150" name="[Table1].[ID].&amp;[13507]"/>
            <x15:cachedUniqueName index="151" name="[Table1].[ID].&amp;[13572]"/>
            <x15:cachedUniqueName index="152" name="[Table1].[ID].&amp;[13585]"/>
            <x15:cachedUniqueName index="153" name="[Table1].[ID].&amp;[13586]"/>
            <x15:cachedUniqueName index="154" name="[Table1].[ID].&amp;[13620]"/>
            <x15:cachedUniqueName index="155" name="[Table1].[ID].&amp;[13662]"/>
            <x15:cachedUniqueName index="156" name="[Table1].[ID].&amp;[13673]"/>
            <x15:cachedUniqueName index="157" name="[Table1].[ID].&amp;[13683]"/>
            <x15:cachedUniqueName index="158" name="[Table1].[ID].&amp;[13687]"/>
            <x15:cachedUniqueName index="159" name="[Table1].[ID].&amp;[13690]"/>
            <x15:cachedUniqueName index="160" name="[Table1].[ID].&amp;[13714]"/>
            <x15:cachedUniqueName index="161" name="[Table1].[ID].&amp;[13749]"/>
            <x15:cachedUniqueName index="162" name="[Table1].[ID].&amp;[13754]"/>
            <x15:cachedUniqueName index="163" name="[Table1].[ID].&amp;[13760]"/>
            <x15:cachedUniqueName index="164" name="[Table1].[ID].&amp;[13813]"/>
            <x15:cachedUniqueName index="165" name="[Table1].[ID].&amp;[13826]"/>
            <x15:cachedUniqueName index="166" name="[Table1].[ID].&amp;[13873]"/>
            <x15:cachedUniqueName index="167" name="[Table1].[ID].&amp;[13886]"/>
            <x15:cachedUniqueName index="168" name="[Table1].[ID].&amp;[13907]"/>
            <x15:cachedUniqueName index="169" name="[Table1].[ID].&amp;[13911]"/>
            <x15:cachedUniqueName index="170" name="[Table1].[ID].&amp;[13920]"/>
            <x15:cachedUniqueName index="171" name="[Table1].[ID].&amp;[13934]"/>
            <x15:cachedUniqueName index="172" name="[Table1].[ID].&amp;[13942]"/>
            <x15:cachedUniqueName index="173" name="[Table1].[ID].&amp;[13961]"/>
            <x15:cachedUniqueName index="174" name="[Table1].[ID].&amp;[13981]"/>
            <x15:cachedUniqueName index="175" name="[Table1].[ID].&amp;[14032]"/>
            <x15:cachedUniqueName index="176" name="[Table1].[ID].&amp;[14058]"/>
            <x15:cachedUniqueName index="177" name="[Table1].[ID].&amp;[14063]"/>
            <x15:cachedUniqueName index="178" name="[Table1].[ID].&amp;[14077]"/>
            <x15:cachedUniqueName index="179" name="[Table1].[ID].&amp;[14090]"/>
            <x15:cachedUniqueName index="180" name="[Table1].[ID].&amp;[14092]"/>
            <x15:cachedUniqueName index="181" name="[Table1].[ID].&amp;[14135]"/>
            <x15:cachedUniqueName index="182" name="[Table1].[ID].&amp;[14154]"/>
            <x15:cachedUniqueName index="183" name="[Table1].[ID].&amp;[14164]"/>
            <x15:cachedUniqueName index="184" name="[Table1].[ID].&amp;[14177]"/>
            <x15:cachedUniqueName index="185" name="[Table1].[ID].&amp;[14189]"/>
            <x15:cachedUniqueName index="186" name="[Table1].[ID].&amp;[14191]"/>
            <x15:cachedUniqueName index="187" name="[Table1].[ID].&amp;[14192]"/>
            <x15:cachedUniqueName index="188" name="[Table1].[ID].&amp;[14193]"/>
            <x15:cachedUniqueName index="189" name="[Table1].[ID].&amp;[14233]"/>
            <x15:cachedUniqueName index="190" name="[Table1].[ID].&amp;[14238]"/>
            <x15:cachedUniqueName index="191" name="[Table1].[ID].&amp;[14271]"/>
            <x15:cachedUniqueName index="192" name="[Table1].[ID].&amp;[14278]"/>
            <x15:cachedUniqueName index="193" name="[Table1].[ID].&amp;[14284]"/>
            <x15:cachedUniqueName index="194" name="[Table1].[ID].&amp;[14312]"/>
            <x15:cachedUniqueName index="195" name="[Table1].[ID].&amp;[14332]"/>
            <x15:cachedUniqueName index="196" name="[Table1].[ID].&amp;[14347]"/>
            <x15:cachedUniqueName index="197" name="[Table1].[ID].&amp;[14389]"/>
            <x15:cachedUniqueName index="198" name="[Table1].[ID].&amp;[14417]"/>
            <x15:cachedUniqueName index="199" name="[Table1].[ID].&amp;[14432]"/>
            <x15:cachedUniqueName index="200" name="[Table1].[ID].&amp;[14443]"/>
            <x15:cachedUniqueName index="201" name="[Table1].[ID].&amp;[14469]"/>
            <x15:cachedUniqueName index="202" name="[Table1].[ID].&amp;[14493]"/>
            <x15:cachedUniqueName index="203" name="[Table1].[ID].&amp;[14495]"/>
            <x15:cachedUniqueName index="204" name="[Table1].[ID].&amp;[14507]"/>
            <x15:cachedUniqueName index="205" name="[Table1].[ID].&amp;[14514]"/>
            <x15:cachedUniqueName index="206" name="[Table1].[ID].&amp;[14517]"/>
            <x15:cachedUniqueName index="207" name="[Table1].[ID].&amp;[14544]"/>
            <x15:cachedUniqueName index="208" name="[Table1].[ID].&amp;[14545]"/>
            <x15:cachedUniqueName index="209" name="[Table1].[ID].&amp;[14547]"/>
            <x15:cachedUniqueName index="210" name="[Table1].[ID].&amp;[14554]"/>
            <x15:cachedUniqueName index="211" name="[Table1].[ID].&amp;[14569]"/>
            <x15:cachedUniqueName index="212" name="[Table1].[ID].&amp;[14572]"/>
            <x15:cachedUniqueName index="213" name="[Table1].[ID].&amp;[14592]"/>
            <x15:cachedUniqueName index="214" name="[Table1].[ID].&amp;[14602]"/>
            <x15:cachedUniqueName index="215" name="[Table1].[ID].&amp;[14608]"/>
            <x15:cachedUniqueName index="216" name="[Table1].[ID].&amp;[14633]"/>
            <x15:cachedUniqueName index="217" name="[Table1].[ID].&amp;[14657]"/>
            <x15:cachedUniqueName index="218" name="[Table1].[ID].&amp;[14662]"/>
            <x15:cachedUniqueName index="219" name="[Table1].[ID].&amp;[14669]"/>
            <x15:cachedUniqueName index="220" name="[Table1].[ID].&amp;[14682]"/>
            <x15:cachedUniqueName index="221" name="[Table1].[ID].&amp;[14696]"/>
            <x15:cachedUniqueName index="222" name="[Table1].[ID].&amp;[14754]"/>
            <x15:cachedUniqueName index="223" name="[Table1].[ID].&amp;[14777]"/>
            <x15:cachedUniqueName index="224" name="[Table1].[ID].&amp;[14785]"/>
            <x15:cachedUniqueName index="225" name="[Table1].[ID].&amp;[14791]"/>
            <x15:cachedUniqueName index="226" name="[Table1].[ID].&amp;[14798]"/>
            <x15:cachedUniqueName index="227" name="[Table1].[ID].&amp;[14804]"/>
            <x15:cachedUniqueName index="228" name="[Table1].[ID].&amp;[14805]"/>
            <x15:cachedUniqueName index="229" name="[Table1].[ID].&amp;[14813]"/>
            <x15:cachedUniqueName index="230" name="[Table1].[ID].&amp;[14832]"/>
            <x15:cachedUniqueName index="231" name="[Table1].[ID].&amp;[14865]"/>
            <x15:cachedUniqueName index="232" name="[Table1].[ID].&amp;[14872]"/>
            <x15:cachedUniqueName index="233" name="[Table1].[ID].&amp;[14883]"/>
            <x15:cachedUniqueName index="234" name="[Table1].[ID].&amp;[14887]"/>
            <x15:cachedUniqueName index="235" name="[Table1].[ID].&amp;[14900]"/>
            <x15:cachedUniqueName index="236" name="[Table1].[ID].&amp;[14913]"/>
            <x15:cachedUniqueName index="237" name="[Table1].[ID].&amp;[14914]"/>
            <x15:cachedUniqueName index="238" name="[Table1].[ID].&amp;[14926]"/>
            <x15:cachedUniqueName index="239" name="[Table1].[ID].&amp;[14927]"/>
            <x15:cachedUniqueName index="240" name="[Table1].[ID].&amp;[14939]"/>
            <x15:cachedUniqueName index="241" name="[Table1].[ID].&amp;[15019]"/>
            <x15:cachedUniqueName index="242" name="[Table1].[ID].&amp;[15030]"/>
            <x15:cachedUniqueName index="243" name="[Table1].[ID].&amp;[15194]"/>
            <x15:cachedUniqueName index="244" name="[Table1].[ID].&amp;[15214]"/>
            <x15:cachedUniqueName index="245" name="[Table1].[ID].&amp;[15255]"/>
            <x15:cachedUniqueName index="246" name="[Table1].[ID].&amp;[15265]"/>
            <x15:cachedUniqueName index="247" name="[Table1].[ID].&amp;[15272]"/>
            <x15:cachedUniqueName index="248" name="[Table1].[ID].&amp;[15275]"/>
            <x15:cachedUniqueName index="249" name="[Table1].[ID].&amp;[15287]"/>
            <x15:cachedUniqueName index="250" name="[Table1].[ID].&amp;[15292]"/>
            <x15:cachedUniqueName index="251" name="[Table1].[ID].&amp;[15302]"/>
            <x15:cachedUniqueName index="252" name="[Table1].[ID].&amp;[15313]"/>
            <x15:cachedUniqueName index="253" name="[Table1].[ID].&amp;[15319]"/>
            <x15:cachedUniqueName index="254" name="[Table1].[ID].&amp;[15372]"/>
            <x15:cachedUniqueName index="255" name="[Table1].[ID].&amp;[15382]"/>
            <x15:cachedUniqueName index="256" name="[Table1].[ID].&amp;[15412]"/>
            <x15:cachedUniqueName index="257" name="[Table1].[ID].&amp;[15450]"/>
            <x15:cachedUniqueName index="258" name="[Table1].[ID].&amp;[15465]"/>
            <x15:cachedUniqueName index="259" name="[Table1].[ID].&amp;[15468]"/>
            <x15:cachedUniqueName index="260" name="[Table1].[ID].&amp;[15501]"/>
            <x15:cachedUniqueName index="261" name="[Table1].[ID].&amp;[15529]"/>
            <x15:cachedUniqueName index="262" name="[Table1].[ID].&amp;[15532]"/>
            <x15:cachedUniqueName index="263" name="[Table1].[ID].&amp;[15555]"/>
            <x15:cachedUniqueName index="264" name="[Table1].[ID].&amp;[15559]"/>
            <x15:cachedUniqueName index="265" name="[Table1].[ID].&amp;[15580]"/>
            <x15:cachedUniqueName index="266" name="[Table1].[ID].&amp;[15608]"/>
            <x15:cachedUniqueName index="267" name="[Table1].[ID].&amp;[15612]"/>
            <x15:cachedUniqueName index="268" name="[Table1].[ID].&amp;[15628]"/>
            <x15:cachedUniqueName index="269" name="[Table1].[ID].&amp;[15629]"/>
            <x15:cachedUniqueName index="270" name="[Table1].[ID].&amp;[15657]"/>
            <x15:cachedUniqueName index="271" name="[Table1].[ID].&amp;[15665]"/>
            <x15:cachedUniqueName index="272" name="[Table1].[ID].&amp;[15682]"/>
            <x15:cachedUniqueName index="273" name="[Table1].[ID].&amp;[15740]"/>
            <x15:cachedUniqueName index="274" name="[Table1].[ID].&amp;[15749]"/>
            <x15:cachedUniqueName index="275" name="[Table1].[ID].&amp;[15752]"/>
            <x15:cachedUniqueName index="276" name="[Table1].[ID].&amp;[15758]"/>
            <x15:cachedUniqueName index="277" name="[Table1].[ID].&amp;[15799]"/>
            <x15:cachedUniqueName index="278" name="[Table1].[ID].&amp;[15814]"/>
            <x15:cachedUniqueName index="279" name="[Table1].[ID].&amp;[15822]"/>
            <x15:cachedUniqueName index="280" name="[Table1].[ID].&amp;[15839]"/>
            <x15:cachedUniqueName index="281" name="[Table1].[ID].&amp;[15862]"/>
            <x15:cachedUniqueName index="282" name="[Table1].[ID].&amp;[15879]"/>
            <x15:cachedUniqueName index="283" name="[Table1].[ID].&amp;[15895]"/>
            <x15:cachedUniqueName index="284" name="[Table1].[ID].&amp;[15922]"/>
            <x15:cachedUniqueName index="285" name="[Table1].[ID].&amp;[15926]"/>
            <x15:cachedUniqueName index="286" name="[Table1].[ID].&amp;[15940]"/>
            <x15:cachedUniqueName index="287" name="[Table1].[ID].&amp;[15982]"/>
            <x15:cachedUniqueName index="288" name="[Table1].[ID].&amp;[16007]"/>
            <x15:cachedUniqueName index="289" name="[Table1].[ID].&amp;[16009]"/>
            <x15:cachedUniqueName index="290" name="[Table1].[ID].&amp;[16020]"/>
            <x15:cachedUniqueName index="291" name="[Table1].[ID].&amp;[16043]"/>
            <x15:cachedUniqueName index="292" name="[Table1].[ID].&amp;[16112]"/>
            <x15:cachedUniqueName index="293" name="[Table1].[ID].&amp;[16122]"/>
            <x15:cachedUniqueName index="294" name="[Table1].[ID].&amp;[16144]"/>
            <x15:cachedUniqueName index="295" name="[Table1].[ID].&amp;[16145]"/>
            <x15:cachedUniqueName index="296" name="[Table1].[ID].&amp;[16151]"/>
            <x15:cachedUniqueName index="297" name="[Table1].[ID].&amp;[16154]"/>
            <x15:cachedUniqueName index="298" name="[Table1].[ID].&amp;[16163]"/>
            <x15:cachedUniqueName index="299" name="[Table1].[ID].&amp;[16179]"/>
            <x15:cachedUniqueName index="300" name="[Table1].[ID].&amp;[16185]"/>
            <x15:cachedUniqueName index="301" name="[Table1].[ID].&amp;[16188]"/>
            <x15:cachedUniqueName index="302" name="[Table1].[ID].&amp;[16200]"/>
            <x15:cachedUniqueName index="303" name="[Table1].[ID].&amp;[16209]"/>
            <x15:cachedUniqueName index="304" name="[Table1].[ID].&amp;[16217]"/>
            <x15:cachedUniqueName index="305" name="[Table1].[ID].&amp;[16245]"/>
            <x15:cachedUniqueName index="306" name="[Table1].[ID].&amp;[16247]"/>
            <x15:cachedUniqueName index="307" name="[Table1].[ID].&amp;[16259]"/>
            <x15:cachedUniqueName index="308" name="[Table1].[ID].&amp;[16337]"/>
            <x15:cachedUniqueName index="309" name="[Table1].[ID].&amp;[16377]"/>
            <x15:cachedUniqueName index="310" name="[Table1].[ID].&amp;[16390]"/>
            <x15:cachedUniqueName index="311" name="[Table1].[ID].&amp;[16406]"/>
            <x15:cachedUniqueName index="312" name="[Table1].[ID].&amp;[16410]"/>
            <x15:cachedUniqueName index="313" name="[Table1].[ID].&amp;[16438]"/>
            <x15:cachedUniqueName index="314" name="[Table1].[ID].&amp;[16466]"/>
            <x15:cachedUniqueName index="315" name="[Table1].[ID].&amp;[16468]"/>
            <x15:cachedUniqueName index="316" name="[Table1].[ID].&amp;[16487]"/>
            <x15:cachedUniqueName index="317" name="[Table1].[ID].&amp;[16489]"/>
            <x15:cachedUniqueName index="318" name="[Table1].[ID].&amp;[16514]"/>
            <x15:cachedUniqueName index="319" name="[Table1].[ID].&amp;[16549]"/>
            <x15:cachedUniqueName index="320" name="[Table1].[ID].&amp;[16559]"/>
            <x15:cachedUniqueName index="321" name="[Table1].[ID].&amp;[16614]"/>
            <x15:cachedUniqueName index="322" name="[Table1].[ID].&amp;[16651]"/>
            <x15:cachedUniqueName index="323" name="[Table1].[ID].&amp;[16675]"/>
            <x15:cachedUniqueName index="324" name="[Table1].[ID].&amp;[16713]"/>
            <x15:cachedUniqueName index="325" name="[Table1].[ID].&amp;[16725]"/>
            <x15:cachedUniqueName index="326" name="[Table1].[ID].&amp;[16751]"/>
            <x15:cachedUniqueName index="327" name="[Table1].[ID].&amp;[16753]"/>
            <x15:cachedUniqueName index="328" name="[Table1].[ID].&amp;[16773]"/>
            <x15:cachedUniqueName index="329" name="[Table1].[ID].&amp;[16791]"/>
            <x15:cachedUniqueName index="330" name="[Table1].[ID].&amp;[16795]"/>
            <x15:cachedUniqueName index="331" name="[Table1].[ID].&amp;[16813]"/>
            <x15:cachedUniqueName index="332" name="[Table1].[ID].&amp;[16867]"/>
            <x15:cachedUniqueName index="333" name="[Table1].[ID].&amp;[16871]"/>
            <x15:cachedUniqueName index="334" name="[Table1].[ID].&amp;[16890]"/>
            <x15:cachedUniqueName index="335" name="[Table1].[ID].&amp;[16895]"/>
            <x15:cachedUniqueName index="336" name="[Table1].[ID].&amp;[16917]"/>
            <x15:cachedUniqueName index="337" name="[Table1].[ID].&amp;[17000]"/>
            <x15:cachedUniqueName index="338" name="[Table1].[ID].&amp;[17012]"/>
            <x15:cachedUniqueName index="339" name="[Table1].[ID].&amp;[17025]"/>
            <x15:cachedUniqueName index="340" name="[Table1].[ID].&amp;[17048]"/>
            <x15:cachedUniqueName index="341" name="[Table1].[ID].&amp;[17185]"/>
            <x15:cachedUniqueName index="342" name="[Table1].[ID].&amp;[17191]"/>
            <x15:cachedUniqueName index="343" name="[Table1].[ID].&amp;[17197]"/>
            <x15:cachedUniqueName index="344" name="[Table1].[ID].&amp;[17203]"/>
            <x15:cachedUniqueName index="345" name="[Table1].[ID].&amp;[17230]"/>
            <x15:cachedUniqueName index="346" name="[Table1].[ID].&amp;[17238]"/>
            <x15:cachedUniqueName index="347" name="[Table1].[ID].&amp;[17260]"/>
            <x15:cachedUniqueName index="348" name="[Table1].[ID].&amp;[17269]"/>
            <x15:cachedUniqueName index="349" name="[Table1].[ID].&amp;[17310]"/>
            <x15:cachedUniqueName index="350" name="[Table1].[ID].&amp;[17319]"/>
            <x15:cachedUniqueName index="351" name="[Table1].[ID].&amp;[17324]"/>
            <x15:cachedUniqueName index="352" name="[Table1].[ID].&amp;[17337]"/>
            <x15:cachedUniqueName index="353" name="[Table1].[ID].&amp;[17352]"/>
            <x15:cachedUniqueName index="354" name="[Table1].[ID].&amp;[17369]"/>
            <x15:cachedUniqueName index="355" name="[Table1].[ID].&amp;[17436]"/>
            <x15:cachedUniqueName index="356" name="[Table1].[ID].&amp;[17450]"/>
            <x15:cachedUniqueName index="357" name="[Table1].[ID].&amp;[17458]"/>
            <x15:cachedUniqueName index="358" name="[Table1].[ID].&amp;[17462]"/>
            <x15:cachedUniqueName index="359" name="[Table1].[ID].&amp;[17471]"/>
            <x15:cachedUniqueName index="360" name="[Table1].[ID].&amp;[17482]"/>
            <x15:cachedUniqueName index="361" name="[Table1].[ID].&amp;[17504]"/>
            <x15:cachedUniqueName index="362" name="[Table1].[ID].&amp;[17519]"/>
            <x15:cachedUniqueName index="363" name="[Table1].[ID].&amp;[17522]"/>
            <x15:cachedUniqueName index="364" name="[Table1].[ID].&amp;[17531]"/>
            <x15:cachedUniqueName index="365" name="[Table1].[ID].&amp;[17533]"/>
            <x15:cachedUniqueName index="366" name="[Table1].[ID].&amp;[17541]"/>
            <x15:cachedUniqueName index="367" name="[Table1].[ID].&amp;[17546]"/>
            <x15:cachedUniqueName index="368" name="[Table1].[ID].&amp;[17650]"/>
            <x15:cachedUniqueName index="369" name="[Table1].[ID].&amp;[17654]"/>
            <x15:cachedUniqueName index="370" name="[Table1].[ID].&amp;[17657]"/>
            <x15:cachedUniqueName index="371" name="[Table1].[ID].&amp;[17668]"/>
            <x15:cachedUniqueName index="372" name="[Table1].[ID].&amp;[17699]"/>
            <x15:cachedUniqueName index="373" name="[Table1].[ID].&amp;[17702]"/>
            <x15:cachedUniqueName index="374" name="[Table1].[ID].&amp;[17703]"/>
            <x15:cachedUniqueName index="375" name="[Table1].[ID].&amp;[17754]"/>
            <x15:cachedUniqueName index="376" name="[Table1].[ID].&amp;[17793]"/>
            <x15:cachedUniqueName index="377" name="[Table1].[ID].&amp;[17841]"/>
            <x15:cachedUniqueName index="378" name="[Table1].[ID].&amp;[17843]"/>
            <x15:cachedUniqueName index="379" name="[Table1].[ID].&amp;[17845]"/>
            <x15:cachedUniqueName index="380" name="[Table1].[ID].&amp;[17848]"/>
            <x15:cachedUniqueName index="381" name="[Table1].[ID].&amp;[17858]"/>
            <x15:cachedUniqueName index="382" name="[Table1].[ID].&amp;[17864]"/>
            <x15:cachedUniqueName index="383" name="[Table1].[ID].&amp;[17882]"/>
            <x15:cachedUniqueName index="384" name="[Table1].[ID].&amp;[17891]"/>
            <x15:cachedUniqueName index="385" name="[Table1].[ID].&amp;[17894]"/>
            <x15:cachedUniqueName index="386" name="[Table1].[ID].&amp;[17907]"/>
            <x15:cachedUniqueName index="387" name="[Table1].[ID].&amp;[17926]"/>
            <x15:cachedUniqueName index="388" name="[Table1].[ID].&amp;[17960]"/>
            <x15:cachedUniqueName index="389" name="[Table1].[ID].&amp;[17964]"/>
            <x15:cachedUniqueName index="390" name="[Table1].[ID].&amp;[17978]"/>
            <x15:cachedUniqueName index="391" name="[Table1].[ID].&amp;[17994]"/>
            <x15:cachedUniqueName index="392" name="[Table1].[ID].&amp;[18012]"/>
            <x15:cachedUniqueName index="393" name="[Table1].[ID].&amp;[18018]"/>
            <x15:cachedUniqueName index="394" name="[Table1].[ID].&amp;[18050]"/>
            <x15:cachedUniqueName index="395" name="[Table1].[ID].&amp;[18052]"/>
            <x15:cachedUniqueName index="396" name="[Table1].[ID].&amp;[18058]"/>
            <x15:cachedUniqueName index="397" name="[Table1].[ID].&amp;[18066]"/>
            <x15:cachedUniqueName index="398" name="[Table1].[ID].&amp;[18069]"/>
            <x15:cachedUniqueName index="399" name="[Table1].[ID].&amp;[18105]"/>
            <x15:cachedUniqueName index="400" name="[Table1].[ID].&amp;[18140]"/>
            <x15:cachedUniqueName index="401" name="[Table1].[ID].&amp;[18144]"/>
            <x15:cachedUniqueName index="402" name="[Table1].[ID].&amp;[18145]"/>
            <x15:cachedUniqueName index="403" name="[Table1].[ID].&amp;[18151]"/>
            <x15:cachedUniqueName index="404" name="[Table1].[ID].&amp;[18153]"/>
            <x15:cachedUniqueName index="405" name="[Table1].[ID].&amp;[18160]"/>
            <x15:cachedUniqueName index="406" name="[Table1].[ID].&amp;[18172]"/>
            <x15:cachedUniqueName index="407" name="[Table1].[ID].&amp;[18253]"/>
            <x15:cachedUniqueName index="408" name="[Table1].[ID].&amp;[18267]"/>
            <x15:cachedUniqueName index="409" name="[Table1].[ID].&amp;[18283]"/>
            <x15:cachedUniqueName index="410" name="[Table1].[ID].&amp;[18294]"/>
            <x15:cachedUniqueName index="411" name="[Table1].[ID].&amp;[18299]"/>
            <x15:cachedUniqueName index="412" name="[Table1].[ID].&amp;[18322]"/>
            <x15:cachedUniqueName index="413" name="[Table1].[ID].&amp;[18329]"/>
            <x15:cachedUniqueName index="414" name="[Table1].[ID].&amp;[18347]"/>
            <x15:cachedUniqueName index="415" name="[Table1].[ID].&amp;[18363]"/>
            <x15:cachedUniqueName index="416" name="[Table1].[ID].&amp;[18390]"/>
            <x15:cachedUniqueName index="417" name="[Table1].[ID].&amp;[18391]"/>
            <x15:cachedUniqueName index="418" name="[Table1].[ID].&amp;[18411]"/>
            <x15:cachedUniqueName index="419" name="[Table1].[ID].&amp;[18423]"/>
            <x15:cachedUniqueName index="420" name="[Table1].[ID].&amp;[18435]"/>
            <x15:cachedUniqueName index="421" name="[Table1].[ID].&amp;[18484]"/>
            <x15:cachedUniqueName index="422" name="[Table1].[ID].&amp;[18491]"/>
            <x15:cachedUniqueName index="423" name="[Table1].[ID].&amp;[18494]"/>
            <x15:cachedUniqueName index="424" name="[Table1].[ID].&amp;[18504]"/>
            <x15:cachedUniqueName index="425" name="[Table1].[ID].&amp;[18517]"/>
            <x15:cachedUniqueName index="426" name="[Table1].[ID].&amp;[18545]"/>
            <x15:cachedUniqueName index="427" name="[Table1].[ID].&amp;[18560]"/>
            <x15:cachedUniqueName index="428" name="[Table1].[ID].&amp;[18572]"/>
            <x15:cachedUniqueName index="429" name="[Table1].[ID].&amp;[18577]"/>
            <x15:cachedUniqueName index="430" name="[Table1].[ID].&amp;[18580]"/>
            <x15:cachedUniqueName index="431" name="[Table1].[ID].&amp;[18594]"/>
            <x15:cachedUniqueName index="432" name="[Table1].[ID].&amp;[18607]"/>
            <x15:cachedUniqueName index="433" name="[Table1].[ID].&amp;[18613]"/>
            <x15:cachedUniqueName index="434" name="[Table1].[ID].&amp;[18626]"/>
            <x15:cachedUniqueName index="435" name="[Table1].[ID].&amp;[18649]"/>
            <x15:cachedUniqueName index="436" name="[Table1].[ID].&amp;[18674]"/>
            <x15:cachedUniqueName index="437" name="[Table1].[ID].&amp;[18711]"/>
            <x15:cachedUniqueName index="438" name="[Table1].[ID].&amp;[18740]"/>
            <x15:cachedUniqueName index="439" name="[Table1].[ID].&amp;[18752]"/>
            <x15:cachedUniqueName index="440" name="[Table1].[ID].&amp;[18783]"/>
            <x15:cachedUniqueName index="441" name="[Table1].[ID].&amp;[18847]"/>
            <x15:cachedUniqueName index="442" name="[Table1].[ID].&amp;[18858]"/>
            <x15:cachedUniqueName index="443" name="[Table1].[ID].&amp;[18891]"/>
            <x15:cachedUniqueName index="444" name="[Table1].[ID].&amp;[18910]"/>
            <x15:cachedUniqueName index="445" name="[Table1].[ID].&amp;[18935]"/>
            <x15:cachedUniqueName index="446" name="[Table1].[ID].&amp;[18949]"/>
            <x15:cachedUniqueName index="447" name="[Table1].[ID].&amp;[18952]"/>
            <x15:cachedUniqueName index="448" name="[Table1].[ID].&amp;[18976]"/>
            <x15:cachedUniqueName index="449" name="[Table1].[ID].&amp;[19002]"/>
            <x15:cachedUniqueName index="450" name="[Table1].[ID].&amp;[19012]"/>
            <x15:cachedUniqueName index="451" name="[Table1].[ID].&amp;[19057]"/>
            <x15:cachedUniqueName index="452" name="[Table1].[ID].&amp;[19066]"/>
            <x15:cachedUniqueName index="453" name="[Table1].[ID].&amp;[19117]"/>
            <x15:cachedUniqueName index="454" name="[Table1].[ID].&amp;[19133]"/>
            <x15:cachedUniqueName index="455" name="[Table1].[ID].&amp;[19143]"/>
            <x15:cachedUniqueName index="456" name="[Table1].[ID].&amp;[19147]"/>
            <x15:cachedUniqueName index="457" name="[Table1].[ID].&amp;[19163]"/>
            <x15:cachedUniqueName index="458" name="[Table1].[ID].&amp;[19164]"/>
            <x15:cachedUniqueName index="459" name="[Table1].[ID].&amp;[19174]"/>
            <x15:cachedUniqueName index="460" name="[Table1].[ID].&amp;[19183]"/>
            <x15:cachedUniqueName index="461" name="[Table1].[ID].&amp;[19193]"/>
            <x15:cachedUniqueName index="462" name="[Table1].[ID].&amp;[19217]"/>
            <x15:cachedUniqueName index="463" name="[Table1].[ID].&amp;[19223]"/>
            <x15:cachedUniqueName index="464" name="[Table1].[ID].&amp;[19228]"/>
            <x15:cachedUniqueName index="465" name="[Table1].[ID].&amp;[19235]"/>
            <x15:cachedUniqueName index="466" name="[Table1].[ID].&amp;[19255]"/>
            <x15:cachedUniqueName index="467" name="[Table1].[ID].&amp;[19273]"/>
            <x15:cachedUniqueName index="468" name="[Table1].[ID].&amp;[19280]"/>
            <x15:cachedUniqueName index="469" name="[Table1].[ID].&amp;[19291]"/>
            <x15:cachedUniqueName index="470" name="[Table1].[ID].&amp;[19299]"/>
            <x15:cachedUniqueName index="471" name="[Table1].[ID].&amp;[19305]"/>
            <x15:cachedUniqueName index="472" name="[Table1].[ID].&amp;[19331]"/>
            <x15:cachedUniqueName index="473" name="[Table1].[ID].&amp;[19364]"/>
            <x15:cachedUniqueName index="474" name="[Table1].[ID].&amp;[19389]"/>
            <x15:cachedUniqueName index="475" name="[Table1].[ID].&amp;[19399]"/>
            <x15:cachedUniqueName index="476" name="[Table1].[ID].&amp;[19413]"/>
            <x15:cachedUniqueName index="477" name="[Table1].[ID].&amp;[19441]"/>
            <x15:cachedUniqueName index="478" name="[Table1].[ID].&amp;[19442]"/>
            <x15:cachedUniqueName index="479" name="[Table1].[ID].&amp;[19445]"/>
            <x15:cachedUniqueName index="480" name="[Table1].[ID].&amp;[19461]"/>
            <x15:cachedUniqueName index="481" name="[Table1].[ID].&amp;[19475]"/>
            <x15:cachedUniqueName index="482" name="[Table1].[ID].&amp;[19477]"/>
            <x15:cachedUniqueName index="483" name="[Table1].[ID].&amp;[19482]"/>
            <x15:cachedUniqueName index="484" name="[Table1].[ID].&amp;[19487]"/>
            <x15:cachedUniqueName index="485" name="[Table1].[ID].&amp;[19491]"/>
            <x15:cachedUniqueName index="486" name="[Table1].[ID].&amp;[19508]"/>
            <x15:cachedUniqueName index="487" name="[Table1].[ID].&amp;[19543]"/>
            <x15:cachedUniqueName index="488" name="[Table1].[ID].&amp;[19562]"/>
            <x15:cachedUniqueName index="489" name="[Table1].[ID].&amp;[19608]"/>
            <x15:cachedUniqueName index="490" name="[Table1].[ID].&amp;[19618]"/>
            <x15:cachedUniqueName index="491" name="[Table1].[ID].&amp;[19626]"/>
            <x15:cachedUniqueName index="492" name="[Table1].[ID].&amp;[19634]"/>
            <x15:cachedUniqueName index="493" name="[Table1].[ID].&amp;[19650]"/>
            <x15:cachedUniqueName index="494" name="[Table1].[ID].&amp;[19660]"/>
            <x15:cachedUniqueName index="495" name="[Table1].[ID].&amp;[19661]"/>
            <x15:cachedUniqueName index="496" name="[Table1].[ID].&amp;[19664]"/>
            <x15:cachedUniqueName index="497" name="[Table1].[ID].&amp;[19675]"/>
            <x15:cachedUniqueName index="498" name="[Table1].[ID].&amp;[19731]"/>
            <x15:cachedUniqueName index="499" name="[Table1].[ID].&amp;[19741]"/>
            <x15:cachedUniqueName index="500" name="[Table1].[ID].&amp;[19747]"/>
            <x15:cachedUniqueName index="501" name="[Table1].[ID].&amp;[19748]"/>
            <x15:cachedUniqueName index="502" name="[Table1].[ID].&amp;[19758]"/>
            <x15:cachedUniqueName index="503" name="[Table1].[ID].&amp;[19784]"/>
            <x15:cachedUniqueName index="504" name="[Table1].[ID].&amp;[19812]"/>
            <x15:cachedUniqueName index="505" name="[Table1].[ID].&amp;[19856]"/>
            <x15:cachedUniqueName index="506" name="[Table1].[ID].&amp;[19884]"/>
            <x15:cachedUniqueName index="507" name="[Table1].[ID].&amp;[19889]"/>
            <x15:cachedUniqueName index="508" name="[Table1].[ID].&amp;[19914]"/>
            <x15:cachedUniqueName index="509" name="[Table1].[ID].&amp;[20000]"/>
            <x15:cachedUniqueName index="510" name="[Table1].[ID].&amp;[20053]"/>
            <x15:cachedUniqueName index="511" name="[Table1].[ID].&amp;[20060]"/>
            <x15:cachedUniqueName index="512" name="[Table1].[ID].&amp;[20076]"/>
            <x15:cachedUniqueName index="513" name="[Table1].[ID].&amp;[20084]"/>
            <x15:cachedUniqueName index="514" name="[Table1].[ID].&amp;[20147]"/>
            <x15:cachedUniqueName index="515" name="[Table1].[ID].&amp;[20171]"/>
            <x15:cachedUniqueName index="516" name="[Table1].[ID].&amp;[20196]"/>
            <x15:cachedUniqueName index="517" name="[Table1].[ID].&amp;[20228]"/>
            <x15:cachedUniqueName index="518" name="[Table1].[ID].&amp;[20236]"/>
            <x15:cachedUniqueName index="519" name="[Table1].[ID].&amp;[20277]"/>
            <x15:cachedUniqueName index="520" name="[Table1].[ID].&amp;[20296]"/>
            <x15:cachedUniqueName index="521" name="[Table1].[ID].&amp;[20310]"/>
            <x15:cachedUniqueName index="522" name="[Table1].[ID].&amp;[20339]"/>
            <x15:cachedUniqueName index="523" name="[Table1].[ID].&amp;[20343]"/>
            <x15:cachedUniqueName index="524" name="[Table1].[ID].&amp;[20361]"/>
            <x15:cachedUniqueName index="525" name="[Table1].[ID].&amp;[20370]"/>
            <x15:cachedUniqueName index="526" name="[Table1].[ID].&amp;[20376]"/>
            <x15:cachedUniqueName index="527" name="[Table1].[ID].&amp;[20380]"/>
            <x15:cachedUniqueName index="528" name="[Table1].[ID].&amp;[20401]"/>
            <x15:cachedUniqueName index="529" name="[Table1].[ID].&amp;[20414]"/>
            <x15:cachedUniqueName index="530" name="[Table1].[ID].&amp;[20417]"/>
            <x15:cachedUniqueName index="531" name="[Table1].[ID].&amp;[20421]"/>
            <x15:cachedUniqueName index="532" name="[Table1].[ID].&amp;[20430]"/>
            <x15:cachedUniqueName index="533" name="[Table1].[ID].&amp;[20504]"/>
            <x15:cachedUniqueName index="534" name="[Table1].[ID].&amp;[20505]"/>
            <x15:cachedUniqueName index="535" name="[Table1].[ID].&amp;[20514]"/>
            <x15:cachedUniqueName index="536" name="[Table1].[ID].&amp;[20518]"/>
            <x15:cachedUniqueName index="537" name="[Table1].[ID].&amp;[20528]"/>
            <x15:cachedUniqueName index="538" name="[Table1].[ID].&amp;[20535]"/>
            <x15:cachedUniqueName index="539" name="[Table1].[ID].&amp;[20567]"/>
            <x15:cachedUniqueName index="540" name="[Table1].[ID].&amp;[20598]"/>
            <x15:cachedUniqueName index="541" name="[Table1].[ID].&amp;[20606]"/>
            <x15:cachedUniqueName index="542" name="[Table1].[ID].&amp;[20619]"/>
            <x15:cachedUniqueName index="543" name="[Table1].[ID].&amp;[20625]"/>
            <x15:cachedUniqueName index="544" name="[Table1].[ID].&amp;[20657]"/>
            <x15:cachedUniqueName index="545" name="[Table1].[ID].&amp;[20659]"/>
            <x15:cachedUniqueName index="546" name="[Table1].[ID].&amp;[20678]"/>
            <x15:cachedUniqueName index="547" name="[Table1].[ID].&amp;[20698]"/>
            <x15:cachedUniqueName index="548" name="[Table1].[ID].&amp;[20711]"/>
            <x15:cachedUniqueName index="549" name="[Table1].[ID].&amp;[20729]"/>
            <x15:cachedUniqueName index="550" name="[Table1].[ID].&amp;[20754]"/>
            <x15:cachedUniqueName index="551" name="[Table1].[ID].&amp;[20758]"/>
            <x15:cachedUniqueName index="552" name="[Table1].[ID].&amp;[20797]"/>
            <x15:cachedUniqueName index="553" name="[Table1].[ID].&amp;[20828]"/>
            <x15:cachedUniqueName index="554" name="[Table1].[ID].&amp;[20839]"/>
            <x15:cachedUniqueName index="555" name="[Table1].[ID].&amp;[20851]"/>
            <x15:cachedUniqueName index="556" name="[Table1].[ID].&amp;[20870]"/>
            <x15:cachedUniqueName index="557" name="[Table1].[ID].&amp;[20877]"/>
            <x15:cachedUniqueName index="558" name="[Table1].[ID].&amp;[20897]"/>
            <x15:cachedUniqueName index="559" name="[Table1].[ID].&amp;[20919]"/>
            <x15:cachedUniqueName index="560" name="[Table1].[ID].&amp;[20923]"/>
            <x15:cachedUniqueName index="561" name="[Table1].[ID].&amp;[20927]"/>
            <x15:cachedUniqueName index="562" name="[Table1].[ID].&amp;[20942]"/>
            <x15:cachedUniqueName index="563" name="[Table1].[ID].&amp;[20946]"/>
            <x15:cachedUniqueName index="564" name="[Table1].[ID].&amp;[20962]"/>
            <x15:cachedUniqueName index="565" name="[Table1].[ID].&amp;[20970]"/>
            <x15:cachedUniqueName index="566" name="[Table1].[ID].&amp;[20974]"/>
            <x15:cachedUniqueName index="567" name="[Table1].[ID].&amp;[20977]"/>
            <x15:cachedUniqueName index="568" name="[Table1].[ID].&amp;[20994]"/>
            <x15:cachedUniqueName index="569" name="[Table1].[ID].&amp;[21006]"/>
            <x15:cachedUniqueName index="570" name="[Table1].[ID].&amp;[21039]"/>
            <x15:cachedUniqueName index="571" name="[Table1].[ID].&amp;[21094]"/>
            <x15:cachedUniqueName index="572" name="[Table1].[ID].&amp;[21108]"/>
            <x15:cachedUniqueName index="573" name="[Table1].[ID].&amp;[21184]"/>
            <x15:cachedUniqueName index="574" name="[Table1].[ID].&amp;[21207]"/>
            <x15:cachedUniqueName index="575" name="[Table1].[ID].&amp;[21213]"/>
            <x15:cachedUniqueName index="576" name="[Table1].[ID].&amp;[21260]"/>
            <x15:cachedUniqueName index="577" name="[Table1].[ID].&amp;[21266]"/>
            <x15:cachedUniqueName index="578" name="[Table1].[ID].&amp;[21306]"/>
            <x15:cachedUniqueName index="579" name="[Table1].[ID].&amp;[21365]"/>
            <x15:cachedUniqueName index="580" name="[Table1].[ID].&amp;[21375]"/>
            <x15:cachedUniqueName index="581" name="[Table1].[ID].&amp;[21417]"/>
            <x15:cachedUniqueName index="582" name="[Table1].[ID].&amp;[21441]"/>
            <x15:cachedUniqueName index="583" name="[Table1].[ID].&amp;[21451]"/>
            <x15:cachedUniqueName index="584" name="[Table1].[ID].&amp;[21471]"/>
            <x15:cachedUniqueName index="585" name="[Table1].[ID].&amp;[21554]"/>
            <x15:cachedUniqueName index="586" name="[Table1].[ID].&amp;[21557]"/>
            <x15:cachedUniqueName index="587" name="[Table1].[ID].&amp;[21560]"/>
            <x15:cachedUniqueName index="588" name="[Table1].[ID].&amp;[21561]"/>
            <x15:cachedUniqueName index="589" name="[Table1].[ID].&amp;[21564]"/>
            <x15:cachedUniqueName index="590" name="[Table1].[ID].&amp;[21568]"/>
            <x15:cachedUniqueName index="591" name="[Table1].[ID].&amp;[21583]"/>
            <x15:cachedUniqueName index="592" name="[Table1].[ID].&amp;[21587]"/>
            <x15:cachedUniqueName index="593" name="[Table1].[ID].&amp;[21599]"/>
            <x15:cachedUniqueName index="594" name="[Table1].[ID].&amp;[21613]"/>
            <x15:cachedUniqueName index="595" name="[Table1].[ID].&amp;[21660]"/>
            <x15:cachedUniqueName index="596" name="[Table1].[ID].&amp;[21693]"/>
            <x15:cachedUniqueName index="597" name="[Table1].[ID].&amp;[21695]"/>
            <x15:cachedUniqueName index="598" name="[Table1].[ID].&amp;[21713]"/>
            <x15:cachedUniqueName index="599" name="[Table1].[ID].&amp;[21714]"/>
            <x15:cachedUniqueName index="600" name="[Table1].[ID].&amp;[21717]"/>
            <x15:cachedUniqueName index="601" name="[Table1].[ID].&amp;[21738]"/>
            <x15:cachedUniqueName index="602" name="[Table1].[ID].&amp;[21741]"/>
            <x15:cachedUniqueName index="603" name="[Table1].[ID].&amp;[21751]"/>
            <x15:cachedUniqueName index="604" name="[Table1].[ID].&amp;[21752]"/>
            <x15:cachedUniqueName index="605" name="[Table1].[ID].&amp;[21770]"/>
            <x15:cachedUniqueName index="606" name="[Table1].[ID].&amp;[21801]"/>
            <x15:cachedUniqueName index="607" name="[Table1].[ID].&amp;[21891]"/>
            <x15:cachedUniqueName index="608" name="[Table1].[ID].&amp;[21940]"/>
            <x15:cachedUniqueName index="609" name="[Table1].[ID].&amp;[21974]"/>
            <x15:cachedUniqueName index="610" name="[Table1].[ID].&amp;[21980]"/>
            <x15:cachedUniqueName index="611" name="[Table1].[ID].&amp;[22005]"/>
            <x15:cachedUniqueName index="612" name="[Table1].[ID].&amp;[22006]"/>
            <x15:cachedUniqueName index="613" name="[Table1].[ID].&amp;[22010]"/>
            <x15:cachedUniqueName index="614" name="[Table1].[ID].&amp;[22014]"/>
            <x15:cachedUniqueName index="615" name="[Table1].[ID].&amp;[22042]"/>
            <x15:cachedUniqueName index="616" name="[Table1].[ID].&amp;[22046]"/>
            <x15:cachedUniqueName index="617" name="[Table1].[ID].&amp;[22050]"/>
            <x15:cachedUniqueName index="618" name="[Table1].[ID].&amp;[22088]"/>
            <x15:cachedUniqueName index="619" name="[Table1].[ID].&amp;[22118]"/>
            <x15:cachedUniqueName index="620" name="[Table1].[ID].&amp;[22127]"/>
            <x15:cachedUniqueName index="621" name="[Table1].[ID].&amp;[22155]"/>
            <x15:cachedUniqueName index="622" name="[Table1].[ID].&amp;[22170]"/>
            <x15:cachedUniqueName index="623" name="[Table1].[ID].&amp;[22173]"/>
            <x15:cachedUniqueName index="624" name="[Table1].[ID].&amp;[22174]"/>
            <x15:cachedUniqueName index="625" name="[Table1].[ID].&amp;[22175]"/>
            <x15:cachedUniqueName index="626" name="[Table1].[ID].&amp;[22204]"/>
            <x15:cachedUniqueName index="627" name="[Table1].[ID].&amp;[22211]"/>
            <x15:cachedUniqueName index="628" name="[Table1].[ID].&amp;[22219]"/>
            <x15:cachedUniqueName index="629" name="[Table1].[ID].&amp;[22220]"/>
            <x15:cachedUniqueName index="630" name="[Table1].[ID].&amp;[22221]"/>
            <x15:cachedUniqueName index="631" name="[Table1].[ID].&amp;[22227]"/>
            <x15:cachedUniqueName index="632" name="[Table1].[ID].&amp;[22252]"/>
            <x15:cachedUniqueName index="633" name="[Table1].[ID].&amp;[22294]"/>
            <x15:cachedUniqueName index="634" name="[Table1].[ID].&amp;[22296]"/>
            <x15:cachedUniqueName index="635" name="[Table1].[ID].&amp;[22330]"/>
            <x15:cachedUniqueName index="636" name="[Table1].[ID].&amp;[22381]"/>
            <x15:cachedUniqueName index="637" name="[Table1].[ID].&amp;[22399]"/>
            <x15:cachedUniqueName index="638" name="[Table1].[ID].&amp;[22400]"/>
            <x15:cachedUniqueName index="639" name="[Table1].[ID].&amp;[22402]"/>
            <x15:cachedUniqueName index="640" name="[Table1].[ID].&amp;[22439]"/>
            <x15:cachedUniqueName index="641" name="[Table1].[ID].&amp;[22464]"/>
            <x15:cachedUniqueName index="642" name="[Table1].[ID].&amp;[22496]"/>
            <x15:cachedUniqueName index="643" name="[Table1].[ID].&amp;[22500]"/>
            <x15:cachedUniqueName index="644" name="[Table1].[ID].&amp;[22518]"/>
            <x15:cachedUniqueName index="645" name="[Table1].[ID].&amp;[22527]"/>
            <x15:cachedUniqueName index="646" name="[Table1].[ID].&amp;[22538]"/>
            <x15:cachedUniqueName index="647" name="[Table1].[ID].&amp;[22610]"/>
            <x15:cachedUniqueName index="648" name="[Table1].[ID].&amp;[22633]"/>
            <x15:cachedUniqueName index="649" name="[Table1].[ID].&amp;[22634]"/>
            <x15:cachedUniqueName index="650" name="[Table1].[ID].&amp;[22636]"/>
            <x15:cachedUniqueName index="651" name="[Table1].[ID].&amp;[22672]"/>
            <x15:cachedUniqueName index="652" name="[Table1].[ID].&amp;[22707]"/>
            <x15:cachedUniqueName index="653" name="[Table1].[ID].&amp;[22719]"/>
            <x15:cachedUniqueName index="654" name="[Table1].[ID].&amp;[22730]"/>
            <x15:cachedUniqueName index="655" name="[Table1].[ID].&amp;[22743]"/>
            <x15:cachedUniqueName index="656" name="[Table1].[ID].&amp;[22821]"/>
            <x15:cachedUniqueName index="657" name="[Table1].[ID].&amp;[22830]"/>
            <x15:cachedUniqueName index="658" name="[Table1].[ID].&amp;[22864]"/>
            <x15:cachedUniqueName index="659" name="[Table1].[ID].&amp;[22918]"/>
            <x15:cachedUniqueName index="660" name="[Table1].[ID].&amp;[22930]"/>
            <x15:cachedUniqueName index="661" name="[Table1].[ID].&amp;[22931]"/>
            <x15:cachedUniqueName index="662" name="[Table1].[ID].&amp;[22936]"/>
            <x15:cachedUniqueName index="663" name="[Table1].[ID].&amp;[22971]"/>
            <x15:cachedUniqueName index="664" name="[Table1].[ID].&amp;[22974]"/>
            <x15:cachedUniqueName index="665" name="[Table1].[ID].&amp;[22976]"/>
            <x15:cachedUniqueName index="666" name="[Table1].[ID].&amp;[22983]"/>
            <x15:cachedUniqueName index="667" name="[Table1].[ID].&amp;[22988]"/>
            <x15:cachedUniqueName index="668" name="[Table1].[ID].&amp;[22994]"/>
            <x15:cachedUniqueName index="669" name="[Table1].[ID].&amp;[23027]"/>
            <x15:cachedUniqueName index="670" name="[Table1].[ID].&amp;[23041]"/>
            <x15:cachedUniqueName index="671" name="[Table1].[ID].&amp;[23089]"/>
            <x15:cachedUniqueName index="672" name="[Table1].[ID].&amp;[23105]"/>
            <x15:cachedUniqueName index="673" name="[Table1].[ID].&amp;[23144]"/>
            <x15:cachedUniqueName index="674" name="[Table1].[ID].&amp;[23158]"/>
            <x15:cachedUniqueName index="675" name="[Table1].[ID].&amp;[23195]"/>
            <x15:cachedUniqueName index="676" name="[Table1].[ID].&amp;[23197]"/>
            <x15:cachedUniqueName index="677" name="[Table1].[ID].&amp;[23200]"/>
            <x15:cachedUniqueName index="678" name="[Table1].[ID].&amp;[23217]"/>
            <x15:cachedUniqueName index="679" name="[Table1].[ID].&amp;[23248]"/>
            <x15:cachedUniqueName index="680" name="[Table1].[ID].&amp;[23256]"/>
            <x15:cachedUniqueName index="681" name="[Table1].[ID].&amp;[23275]"/>
            <x15:cachedUniqueName index="682" name="[Table1].[ID].&amp;[23316]"/>
            <x15:cachedUniqueName index="683" name="[Table1].[ID].&amp;[23333]"/>
            <x15:cachedUniqueName index="684" name="[Table1].[ID].&amp;[23358]"/>
            <x15:cachedUniqueName index="685" name="[Table1].[ID].&amp;[23368]"/>
            <x15:cachedUniqueName index="686" name="[Table1].[ID].&amp;[23376]"/>
            <x15:cachedUniqueName index="687" name="[Table1].[ID].&amp;[23378]"/>
            <x15:cachedUniqueName index="688" name="[Table1].[ID].&amp;[23419]"/>
            <x15:cachedUniqueName index="689" name="[Table1].[ID].&amp;[23426]"/>
            <x15:cachedUniqueName index="690" name="[Table1].[ID].&amp;[23432]"/>
            <x15:cachedUniqueName index="691" name="[Table1].[ID].&amp;[23449]"/>
            <x15:cachedUniqueName index="692" name="[Table1].[ID].&amp;[23455]"/>
            <x15:cachedUniqueName index="693" name="[Table1].[ID].&amp;[23459]"/>
            <x15:cachedUniqueName index="694" name="[Table1].[ID].&amp;[23461]"/>
            <x15:cachedUniqueName index="695" name="[Table1].[ID].&amp;[23479]"/>
            <x15:cachedUniqueName index="696" name="[Table1].[ID].&amp;[23491]"/>
            <x15:cachedUniqueName index="697" name="[Table1].[ID].&amp;[23513]"/>
            <x15:cachedUniqueName index="698" name="[Table1].[ID].&amp;[23542]"/>
            <x15:cachedUniqueName index="699" name="[Table1].[ID].&amp;[23549]"/>
            <x15:cachedUniqueName index="700" name="[Table1].[ID].&amp;[23571]"/>
            <x15:cachedUniqueName index="701" name="[Table1].[ID].&amp;[23586]"/>
            <x15:cachedUniqueName index="702" name="[Table1].[ID].&amp;[23608]"/>
            <x15:cachedUniqueName index="703" name="[Table1].[ID].&amp;[23627]"/>
            <x15:cachedUniqueName index="704" name="[Table1].[ID].&amp;[23668]"/>
            <x15:cachedUniqueName index="705" name="[Table1].[ID].&amp;[23672]"/>
            <x15:cachedUniqueName index="706" name="[Table1].[ID].&amp;[23704]"/>
            <x15:cachedUniqueName index="707" name="[Table1].[ID].&amp;[23707]"/>
            <x15:cachedUniqueName index="708" name="[Table1].[ID].&amp;[23712]"/>
            <x15:cachedUniqueName index="709" name="[Table1].[ID].&amp;[23731]"/>
            <x15:cachedUniqueName index="710" name="[Table1].[ID].&amp;[23780]"/>
            <x15:cachedUniqueName index="711" name="[Table1].[ID].&amp;[23797]"/>
            <x15:cachedUniqueName index="712" name="[Table1].[ID].&amp;[23801]"/>
            <x15:cachedUniqueName index="713" name="[Table1].[ID].&amp;[23818]"/>
            <x15:cachedUniqueName index="714" name="[Table1].[ID].&amp;[23882]"/>
            <x15:cachedUniqueName index="715" name="[Table1].[ID].&amp;[23893]"/>
            <x15:cachedUniqueName index="716" name="[Table1].[ID].&amp;[23908]"/>
            <x15:cachedUniqueName index="717" name="[Table1].[ID].&amp;[23915]"/>
            <x15:cachedUniqueName index="718" name="[Table1].[ID].&amp;[23940]"/>
            <x15:cachedUniqueName index="719" name="[Table1].[ID].&amp;[23962]"/>
            <x15:cachedUniqueName index="720" name="[Table1].[ID].&amp;[23963]"/>
            <x15:cachedUniqueName index="721" name="[Table1].[ID].&amp;[23979]"/>
            <x15:cachedUniqueName index="722" name="[Table1].[ID].&amp;[23986]"/>
            <x15:cachedUniqueName index="723" name="[Table1].[ID].&amp;[23993]"/>
            <x15:cachedUniqueName index="724" name="[Table1].[ID].&amp;[24061]"/>
            <x15:cachedUniqueName index="725" name="[Table1].[ID].&amp;[24065]"/>
            <x15:cachedUniqueName index="726" name="[Table1].[ID].&amp;[24093]"/>
            <x15:cachedUniqueName index="727" name="[Table1].[ID].&amp;[24107]"/>
            <x15:cachedUniqueName index="728" name="[Table1].[ID].&amp;[24119]"/>
            <x15:cachedUniqueName index="729" name="[Table1].[ID].&amp;[24121]"/>
            <x15:cachedUniqueName index="730" name="[Table1].[ID].&amp;[24140]"/>
            <x15:cachedUniqueName index="731" name="[Table1].[ID].&amp;[24149]"/>
            <x15:cachedUniqueName index="732" name="[Table1].[ID].&amp;[24151]"/>
            <x15:cachedUniqueName index="733" name="[Table1].[ID].&amp;[24174]"/>
            <x15:cachedUniqueName index="734" name="[Table1].[ID].&amp;[24185]"/>
            <x15:cachedUniqueName index="735" name="[Table1].[ID].&amp;[24187]"/>
            <x15:cachedUniqueName index="736" name="[Table1].[ID].&amp;[24201]"/>
            <x15:cachedUniqueName index="737" name="[Table1].[ID].&amp;[24273]"/>
            <x15:cachedUniqueName index="738" name="[Table1].[ID].&amp;[24279]"/>
            <x15:cachedUniqueName index="739" name="[Table1].[ID].&amp;[24305]"/>
            <x15:cachedUniqueName index="740" name="[Table1].[ID].&amp;[24322]"/>
            <x15:cachedUniqueName index="741" name="[Table1].[ID].&amp;[24324]"/>
            <x15:cachedUniqueName index="742" name="[Table1].[ID].&amp;[24357]"/>
            <x15:cachedUniqueName index="743" name="[Table1].[ID].&amp;[24369]"/>
            <x15:cachedUniqueName index="744" name="[Table1].[ID].&amp;[24381]"/>
            <x15:cachedUniqueName index="745" name="[Table1].[ID].&amp;[24397]"/>
            <x15:cachedUniqueName index="746" name="[Table1].[ID].&amp;[24398]"/>
            <x15:cachedUniqueName index="747" name="[Table1].[ID].&amp;[24416]"/>
            <x15:cachedUniqueName index="748" name="[Table1].[ID].&amp;[24433]"/>
            <x15:cachedUniqueName index="749" name="[Table1].[ID].&amp;[24466]"/>
            <x15:cachedUniqueName index="750" name="[Table1].[ID].&amp;[24485]"/>
            <x15:cachedUniqueName index="751" name="[Table1].[ID].&amp;[24496]"/>
            <x15:cachedUniqueName index="752" name="[Table1].[ID].&amp;[24514]"/>
            <x15:cachedUniqueName index="753" name="[Table1].[ID].&amp;[24584]"/>
            <x15:cachedUniqueName index="754" name="[Table1].[ID].&amp;[24611]"/>
            <x15:cachedUniqueName index="755" name="[Table1].[ID].&amp;[24637]"/>
            <x15:cachedUniqueName index="756" name="[Table1].[ID].&amp;[24643]"/>
            <x15:cachedUniqueName index="757" name="[Table1].[ID].&amp;[24725]"/>
            <x15:cachedUniqueName index="758" name="[Table1].[ID].&amp;[24738]"/>
            <x15:cachedUniqueName index="759" name="[Table1].[ID].&amp;[24745]"/>
            <x15:cachedUniqueName index="760" name="[Table1].[ID].&amp;[24801]"/>
            <x15:cachedUniqueName index="761" name="[Table1].[ID].&amp;[24842]"/>
            <x15:cachedUniqueName index="762" name="[Table1].[ID].&amp;[24857]"/>
            <x15:cachedUniqueName index="763" name="[Table1].[ID].&amp;[24871]"/>
            <x15:cachedUniqueName index="764" name="[Table1].[ID].&amp;[24898]"/>
            <x15:cachedUniqueName index="765" name="[Table1].[ID].&amp;[24901]"/>
            <x15:cachedUniqueName index="766" name="[Table1].[ID].&amp;[24941]"/>
            <x15:cachedUniqueName index="767" name="[Table1].[ID].&amp;[24943]"/>
            <x15:cachedUniqueName index="768" name="[Table1].[ID].&amp;[24955]"/>
            <x15:cachedUniqueName index="769" name="[Table1].[ID].&amp;[24958]"/>
            <x15:cachedUniqueName index="770" name="[Table1].[ID].&amp;[24979]"/>
            <x15:cachedUniqueName index="771" name="[Table1].[ID].&amp;[24981]"/>
            <x15:cachedUniqueName index="772" name="[Table1].[ID].&amp;[25006]"/>
            <x15:cachedUniqueName index="773" name="[Table1].[ID].&amp;[25026]"/>
            <x15:cachedUniqueName index="774" name="[Table1].[ID].&amp;[25041]"/>
            <x15:cachedUniqueName index="775" name="[Table1].[ID].&amp;[25058]"/>
            <x15:cachedUniqueName index="776" name="[Table1].[ID].&amp;[25065]"/>
            <x15:cachedUniqueName index="777" name="[Table1].[ID].&amp;[25074]"/>
            <x15:cachedUniqueName index="778" name="[Table1].[ID].&amp;[25101]"/>
            <x15:cachedUniqueName index="779" name="[Table1].[ID].&amp;[25148]"/>
            <x15:cachedUniqueName index="780" name="[Table1].[ID].&amp;[25184]"/>
            <x15:cachedUniqueName index="781" name="[Table1].[ID].&amp;[25241]"/>
            <x15:cachedUniqueName index="782" name="[Table1].[ID].&amp;[25261]"/>
            <x15:cachedUniqueName index="783" name="[Table1].[ID].&amp;[25266]"/>
            <x15:cachedUniqueName index="784" name="[Table1].[ID].&amp;[25293]"/>
            <x15:cachedUniqueName index="785" name="[Table1].[ID].&amp;[25303]"/>
            <x15:cachedUniqueName index="786" name="[Table1].[ID].&amp;[25307]"/>
            <x15:cachedUniqueName index="787" name="[Table1].[ID].&amp;[25313]"/>
            <x15:cachedUniqueName index="788" name="[Table1].[ID].&amp;[25323]"/>
            <x15:cachedUniqueName index="789" name="[Table1].[ID].&amp;[25329]"/>
            <x15:cachedUniqueName index="790" name="[Table1].[ID].&amp;[25343]"/>
            <x15:cachedUniqueName index="791" name="[Table1].[ID].&amp;[25347]"/>
            <x15:cachedUniqueName index="792" name="[Table1].[ID].&amp;[25375]"/>
            <x15:cachedUniqueName index="793" name="[Table1].[ID].&amp;[25394]"/>
            <x15:cachedUniqueName index="794" name="[Table1].[ID].&amp;[25405]"/>
            <x15:cachedUniqueName index="795" name="[Table1].[ID].&amp;[25419]"/>
            <x15:cachedUniqueName index="796" name="[Table1].[ID].&amp;[25458]"/>
            <x15:cachedUniqueName index="797" name="[Table1].[ID].&amp;[25460]"/>
            <x15:cachedUniqueName index="798" name="[Table1].[ID].&amp;[25502]"/>
            <x15:cachedUniqueName index="799" name="[Table1].[ID].&amp;[25512]"/>
            <x15:cachedUniqueName index="800" name="[Table1].[ID].&amp;[25529]"/>
            <x15:cachedUniqueName index="801" name="[Table1].[ID].&amp;[25553]"/>
            <x15:cachedUniqueName index="802" name="[Table1].[ID].&amp;[25555]"/>
            <x15:cachedUniqueName index="803" name="[Table1].[ID].&amp;[25559]"/>
            <x15:cachedUniqueName index="804" name="[Table1].[ID].&amp;[25597]"/>
            <x15:cachedUniqueName index="805" name="[Table1].[ID].&amp;[25598]"/>
            <x15:cachedUniqueName index="806" name="[Table1].[ID].&amp;[25605]"/>
            <x15:cachedUniqueName index="807" name="[Table1].[ID].&amp;[25649]"/>
            <x15:cachedUniqueName index="808" name="[Table1].[ID].&amp;[25651]"/>
            <x15:cachedUniqueName index="809" name="[Table1].[ID].&amp;[25665]"/>
            <x15:cachedUniqueName index="810" name="[Table1].[ID].&amp;[25681]"/>
            <x15:cachedUniqueName index="811" name="[Table1].[ID].&amp;[25693]"/>
            <x15:cachedUniqueName index="812" name="[Table1].[ID].&amp;[25752]"/>
            <x15:cachedUniqueName index="813" name="[Table1].[ID].&amp;[25792]"/>
            <x15:cachedUniqueName index="814" name="[Table1].[ID].&amp;[25872]"/>
            <x15:cachedUniqueName index="815" name="[Table1].[ID].&amp;[25886]"/>
            <x15:cachedUniqueName index="816" name="[Table1].[ID].&amp;[25898]"/>
            <x15:cachedUniqueName index="817" name="[Table1].[ID].&amp;[25899]"/>
            <x15:cachedUniqueName index="818" name="[Table1].[ID].&amp;[25906]"/>
            <x15:cachedUniqueName index="819" name="[Table1].[ID].&amp;[25908]"/>
            <x15:cachedUniqueName index="820" name="[Table1].[ID].&amp;[25909]"/>
            <x15:cachedUniqueName index="821" name="[Table1].[ID].&amp;[25918]"/>
            <x15:cachedUniqueName index="822" name="[Table1].[ID].&amp;[25923]"/>
            <x15:cachedUniqueName index="823" name="[Table1].[ID].&amp;[25940]"/>
            <x15:cachedUniqueName index="824" name="[Table1].[ID].&amp;[25943]"/>
            <x15:cachedUniqueName index="825" name="[Table1].[ID].&amp;[25954]"/>
            <x15:cachedUniqueName index="826" name="[Table1].[ID].&amp;[25970]"/>
            <x15:cachedUniqueName index="827" name="[Table1].[ID].&amp;[25983]"/>
            <x15:cachedUniqueName index="828" name="[Table1].[ID].&amp;[26012]"/>
            <x15:cachedUniqueName index="829" name="[Table1].[ID].&amp;[26032]"/>
            <x15:cachedUniqueName index="830" name="[Table1].[ID].&amp;[26065]"/>
            <x15:cachedUniqueName index="831" name="[Table1].[ID].&amp;[26139]"/>
            <x15:cachedUniqueName index="832" name="[Table1].[ID].&amp;[26150]"/>
            <x15:cachedUniqueName index="833" name="[Table1].[ID].&amp;[26154]"/>
            <x15:cachedUniqueName index="834" name="[Table1].[ID].&amp;[26167]"/>
            <x15:cachedUniqueName index="835" name="[Table1].[ID].&amp;[26219]"/>
            <x15:cachedUniqueName index="836" name="[Table1].[ID].&amp;[26236]"/>
            <x15:cachedUniqueName index="837" name="[Table1].[ID].&amp;[26238]"/>
            <x15:cachedUniqueName index="838" name="[Table1].[ID].&amp;[26248]"/>
            <x15:cachedUniqueName index="839" name="[Table1].[ID].&amp;[26270]"/>
            <x15:cachedUniqueName index="840" name="[Table1].[ID].&amp;[26298]"/>
            <x15:cachedUniqueName index="841" name="[Table1].[ID].&amp;[26305]"/>
            <x15:cachedUniqueName index="842" name="[Table1].[ID].&amp;[26327]"/>
            <x15:cachedUniqueName index="843" name="[Table1].[ID].&amp;[26341]"/>
            <x15:cachedUniqueName index="844" name="[Table1].[ID].&amp;[26354]"/>
            <x15:cachedUniqueName index="845" name="[Table1].[ID].&amp;[26385]"/>
            <x15:cachedUniqueName index="846" name="[Table1].[ID].&amp;[26412]"/>
            <x15:cachedUniqueName index="847" name="[Table1].[ID].&amp;[26415]"/>
            <x15:cachedUniqueName index="848" name="[Table1].[ID].&amp;[26452]"/>
            <x15:cachedUniqueName index="849" name="[Table1].[ID].&amp;[26490]"/>
            <x15:cachedUniqueName index="850" name="[Table1].[ID].&amp;[26495]"/>
            <x15:cachedUniqueName index="851" name="[Table1].[ID].&amp;[26547]"/>
            <x15:cachedUniqueName index="852" name="[Table1].[ID].&amp;[26575]"/>
            <x15:cachedUniqueName index="853" name="[Table1].[ID].&amp;[26576]"/>
            <x15:cachedUniqueName index="854" name="[Table1].[ID].&amp;[26582]"/>
            <x15:cachedUniqueName index="855" name="[Table1].[ID].&amp;[26597]"/>
            <x15:cachedUniqueName index="856" name="[Table1].[ID].&amp;[26625]"/>
            <x15:cachedUniqueName index="857" name="[Table1].[ID].&amp;[26651]"/>
            <x15:cachedUniqueName index="858" name="[Table1].[ID].&amp;[26654]"/>
            <x15:cachedUniqueName index="859" name="[Table1].[ID].&amp;[26663]"/>
            <x15:cachedUniqueName index="860" name="[Table1].[ID].&amp;[26678]"/>
            <x15:cachedUniqueName index="861" name="[Table1].[ID].&amp;[26693]"/>
            <x15:cachedUniqueName index="862" name="[Table1].[ID].&amp;[26728]"/>
            <x15:cachedUniqueName index="863" name="[Table1].[ID].&amp;[26757]"/>
            <x15:cachedUniqueName index="864" name="[Table1].[ID].&amp;[26765]"/>
            <x15:cachedUniqueName index="865" name="[Table1].[ID].&amp;[26778]"/>
            <x15:cachedUniqueName index="866" name="[Table1].[ID].&amp;[26796]"/>
            <x15:cachedUniqueName index="867" name="[Table1].[ID].&amp;[26818]"/>
            <x15:cachedUniqueName index="868" name="[Table1].[ID].&amp;[26829]"/>
            <x15:cachedUniqueName index="869" name="[Table1].[ID].&amp;[26849]"/>
            <x15:cachedUniqueName index="870" name="[Table1].[ID].&amp;[26852]"/>
            <x15:cachedUniqueName index="871" name="[Table1].[ID].&amp;[26863]"/>
            <x15:cachedUniqueName index="872" name="[Table1].[ID].&amp;[26879]"/>
            <x15:cachedUniqueName index="873" name="[Table1].[ID].&amp;[26886]"/>
            <x15:cachedUniqueName index="874" name="[Table1].[ID].&amp;[26928]"/>
            <x15:cachedUniqueName index="875" name="[Table1].[ID].&amp;[26941]"/>
            <x15:cachedUniqueName index="876" name="[Table1].[ID].&amp;[26944]"/>
            <x15:cachedUniqueName index="877" name="[Table1].[ID].&amp;[26956]"/>
            <x15:cachedUniqueName index="878" name="[Table1].[ID].&amp;[26984]"/>
            <x15:cachedUniqueName index="879" name="[Table1].[ID].&amp;[27040]"/>
            <x15:cachedUniqueName index="880" name="[Table1].[ID].&amp;[27074]"/>
            <x15:cachedUniqueName index="881" name="[Table1].[ID].&amp;[27090]"/>
            <x15:cachedUniqueName index="882" name="[Table1].[ID].&amp;[27165]"/>
            <x15:cachedUniqueName index="883" name="[Table1].[ID].&amp;[27169]"/>
            <x15:cachedUniqueName index="884" name="[Table1].[ID].&amp;[27183]"/>
            <x15:cachedUniqueName index="885" name="[Table1].[ID].&amp;[27184]"/>
            <x15:cachedUniqueName index="886" name="[Table1].[ID].&amp;[27190]"/>
            <x15:cachedUniqueName index="887" name="[Table1].[ID].&amp;[27198]"/>
            <x15:cachedUniqueName index="888" name="[Table1].[ID].&amp;[27218]"/>
            <x15:cachedUniqueName index="889" name="[Table1].[ID].&amp;[27261]"/>
            <x15:cachedUniqueName index="890" name="[Table1].[ID].&amp;[27273]"/>
            <x15:cachedUniqueName index="891" name="[Table1].[ID].&amp;[27279]"/>
            <x15:cachedUniqueName index="892" name="[Table1].[ID].&amp;[27304]"/>
            <x15:cachedUniqueName index="893" name="[Table1].[ID].&amp;[27388]"/>
            <x15:cachedUniqueName index="894" name="[Table1].[ID].&amp;[27393]"/>
            <x15:cachedUniqueName index="895" name="[Table1].[ID].&amp;[27434]"/>
            <x15:cachedUniqueName index="896" name="[Table1].[ID].&amp;[27441]"/>
            <x15:cachedUniqueName index="897" name="[Table1].[ID].&amp;[27494]"/>
            <x15:cachedUniqueName index="898" name="[Table1].[ID].&amp;[27505]"/>
            <x15:cachedUniqueName index="899" name="[Table1].[ID].&amp;[27540]"/>
            <x15:cachedUniqueName index="900" name="[Table1].[ID].&amp;[27582]"/>
            <x15:cachedUniqueName index="901" name="[Table1].[ID].&amp;[27585]"/>
            <x15:cachedUniqueName index="902" name="[Table1].[ID].&amp;[27637]"/>
            <x15:cachedUniqueName index="903" name="[Table1].[ID].&amp;[27638]"/>
            <x15:cachedUniqueName index="904" name="[Table1].[ID].&amp;[27643]"/>
            <x15:cachedUniqueName index="905" name="[Table1].[ID].&amp;[27650]"/>
            <x15:cachedUniqueName index="906" name="[Table1].[ID].&amp;[27660]"/>
            <x15:cachedUniqueName index="907" name="[Table1].[ID].&amp;[27673]"/>
            <x15:cachedUniqueName index="908" name="[Table1].[ID].&amp;[27696]"/>
            <x15:cachedUniqueName index="909" name="[Table1].[ID].&amp;[27731]"/>
            <x15:cachedUniqueName index="910" name="[Table1].[ID].&amp;[27740]"/>
            <x15:cachedUniqueName index="911" name="[Table1].[ID].&amp;[27745]"/>
            <x15:cachedUniqueName index="912" name="[Table1].[ID].&amp;[27753]"/>
            <x15:cachedUniqueName index="913" name="[Table1].[ID].&amp;[27756]"/>
            <x15:cachedUniqueName index="914" name="[Table1].[ID].&amp;[27760]"/>
            <x15:cachedUniqueName index="915" name="[Table1].[ID].&amp;[27771]"/>
            <x15:cachedUniqueName index="916" name="[Table1].[ID].&amp;[27775]"/>
            <x15:cachedUniqueName index="917" name="[Table1].[ID].&amp;[27803]"/>
            <x15:cachedUniqueName index="918" name="[Table1].[ID].&amp;[27814]"/>
            <x15:cachedUniqueName index="919" name="[Table1].[ID].&amp;[27824]"/>
            <x15:cachedUniqueName index="920" name="[Table1].[ID].&amp;[27832]"/>
            <x15:cachedUniqueName index="921" name="[Table1].[ID].&amp;[27835]"/>
            <x15:cachedUniqueName index="922" name="[Table1].[ID].&amp;[27878]"/>
            <x15:cachedUniqueName index="923" name="[Table1].[ID].&amp;[27941]"/>
            <x15:cachedUniqueName index="924" name="[Table1].[ID].&amp;[27951]"/>
            <x15:cachedUniqueName index="925" name="[Table1].[ID].&amp;[27969]"/>
            <x15:cachedUniqueName index="926" name="[Table1].[ID].&amp;[27974]"/>
            <x15:cachedUniqueName index="927" name="[Table1].[ID].&amp;[27994]"/>
            <x15:cachedUniqueName index="928" name="[Table1].[ID].&amp;[28004]"/>
            <x15:cachedUniqueName index="929" name="[Table1].[ID].&amp;[28026]"/>
            <x15:cachedUniqueName index="930" name="[Table1].[ID].&amp;[28031]"/>
            <x15:cachedUniqueName index="931" name="[Table1].[ID].&amp;[28043]"/>
            <x15:cachedUniqueName index="932" name="[Table1].[ID].&amp;[28052]"/>
            <x15:cachedUniqueName index="933" name="[Table1].[ID].&amp;[28056]"/>
            <x15:cachedUniqueName index="934" name="[Table1].[ID].&amp;[28066]"/>
            <x15:cachedUniqueName index="935" name="[Table1].[ID].&amp;[28068]"/>
            <x15:cachedUniqueName index="936" name="[Table1].[ID].&amp;[28087]"/>
            <x15:cachedUniqueName index="937" name="[Table1].[ID].&amp;[28090]"/>
            <x15:cachedUniqueName index="938" name="[Table1].[ID].&amp;[28102]"/>
            <x15:cachedUniqueName index="939" name="[Table1].[ID].&amp;[28192]"/>
            <x15:cachedUniqueName index="940" name="[Table1].[ID].&amp;[28207]"/>
            <x15:cachedUniqueName index="941" name="[Table1].[ID].&amp;[28228]"/>
            <x15:cachedUniqueName index="942" name="[Table1].[ID].&amp;[28269]"/>
            <x15:cachedUniqueName index="943" name="[Table1].[ID].&amp;[28278]"/>
            <x15:cachedUniqueName index="944" name="[Table1].[ID].&amp;[28319]"/>
            <x15:cachedUniqueName index="945" name="[Table1].[ID].&amp;[28323]"/>
            <x15:cachedUniqueName index="946" name="[Table1].[ID].&amp;[28379]"/>
            <x15:cachedUniqueName index="947" name="[Table1].[ID].&amp;[28380]"/>
            <x15:cachedUniqueName index="948" name="[Table1].[ID].&amp;[28395]"/>
            <x15:cachedUniqueName index="949" name="[Table1].[ID].&amp;[28412]"/>
            <x15:cachedUniqueName index="950" name="[Table1].[ID].&amp;[28436]"/>
            <x15:cachedUniqueName index="951" name="[Table1].[ID].&amp;[28468]"/>
            <x15:cachedUniqueName index="952" name="[Table1].[ID].&amp;[28488]"/>
            <x15:cachedUniqueName index="953" name="[Table1].[ID].&amp;[28521]"/>
            <x15:cachedUniqueName index="954" name="[Table1].[ID].&amp;[28564]"/>
            <x15:cachedUniqueName index="955" name="[Table1].[ID].&amp;[28580]"/>
            <x15:cachedUniqueName index="956" name="[Table1].[ID].&amp;[28609]"/>
            <x15:cachedUniqueName index="957" name="[Table1].[ID].&amp;[28625]"/>
            <x15:cachedUniqueName index="958" name="[Table1].[ID].&amp;[28657]"/>
            <x15:cachedUniqueName index="959" name="[Table1].[ID].&amp;[28667]"/>
            <x15:cachedUniqueName index="960" name="[Table1].[ID].&amp;[28672]"/>
            <x15:cachedUniqueName index="961" name="[Table1].[ID].&amp;[28683]"/>
            <x15:cachedUniqueName index="962" name="[Table1].[ID].&amp;[28729]"/>
            <x15:cachedUniqueName index="963" name="[Table1].[ID].&amp;[28758]"/>
            <x15:cachedUniqueName index="964" name="[Table1].[ID].&amp;[28799]"/>
            <x15:cachedUniqueName index="965" name="[Table1].[ID].&amp;[28815]"/>
            <x15:cachedUniqueName index="966" name="[Table1].[ID].&amp;[28858]"/>
            <x15:cachedUniqueName index="967" name="[Table1].[ID].&amp;[28906]"/>
            <x15:cachedUniqueName index="968" name="[Table1].[ID].&amp;[28915]"/>
            <x15:cachedUniqueName index="969" name="[Table1].[ID].&amp;[28918]"/>
            <x15:cachedUniqueName index="970" name="[Table1].[ID].&amp;[28957]"/>
            <x15:cachedUniqueName index="971" name="[Table1].[ID].&amp;[28972]"/>
            <x15:cachedUniqueName index="972" name="[Table1].[ID].&amp;[28997]"/>
            <x15:cachedUniqueName index="973" name="[Table1].[ID].&amp;[29030]"/>
            <x15:cachedUniqueName index="974" name="[Table1].[ID].&amp;[29037]"/>
            <x15:cachedUniqueName index="975" name="[Table1].[ID].&amp;[29048]"/>
            <x15:cachedUniqueName index="976" name="[Table1].[ID].&amp;[29052]"/>
            <x15:cachedUniqueName index="977" name="[Table1].[ID].&amp;[29094]"/>
            <x15:cachedUniqueName index="978" name="[Table1].[ID].&amp;[29097]"/>
            <x15:cachedUniqueName index="979" name="[Table1].[ID].&amp;[29106]"/>
            <x15:cachedUniqueName index="980" name="[Table1].[ID].&amp;[29112]"/>
            <x15:cachedUniqueName index="981" name="[Table1].[ID].&amp;[29117]"/>
            <x15:cachedUniqueName index="982" name="[Table1].[ID].&amp;[29120]"/>
            <x15:cachedUniqueName index="983" name="[Table1].[ID].&amp;[29132]"/>
            <x15:cachedUniqueName index="984" name="[Table1].[ID].&amp;[29133]"/>
            <x15:cachedUniqueName index="985" name="[Table1].[ID].&amp;[29134]"/>
            <x15:cachedUniqueName index="986" name="[Table1].[ID].&amp;[29143]"/>
            <x15:cachedUniqueName index="987" name="[Table1].[ID].&amp;[29181]"/>
            <x15:cachedUniqueName index="988" name="[Table1].[ID].&amp;[29191]"/>
            <x15:cachedUniqueName index="989" name="[Table1].[ID].&amp;[29231]"/>
            <x15:cachedUniqueName index="990" name="[Table1].[ID].&amp;[29237]"/>
            <x15:cachedUniqueName index="991" name="[Table1].[ID].&amp;[29243]"/>
            <x15:cachedUniqueName index="992" name="[Table1].[ID].&amp;[29255]"/>
            <x15:cachedUniqueName index="993" name="[Table1].[ID].&amp;[29298]"/>
            <x15:cachedUniqueName index="994" name="[Table1].[ID].&amp;[29301]"/>
            <x15:cachedUniqueName index="995" name="[Table1].[ID].&amp;[29337]"/>
            <x15:cachedUniqueName index="996" name="[Table1].[ID].&amp;[29355]"/>
            <x15:cachedUniqueName index="997" name="[Table1].[ID].&amp;[29380]"/>
            <x15:cachedUniqueName index="998" name="[Table1].[ID].&amp;[29424]"/>
            <x15:cachedUniqueName index="999" name="[Table1].[ID].&amp;[29447]"/>
          </x15:cachedUniqueNames>
        </ext>
      </extLst>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2" memberValueDatatype="20" unbalanced="0">
      <fieldsUsage count="2">
        <fieldUsage x="-1"/>
        <fieldUsage x="1"/>
      </fieldsUsage>
    </cacheHierarchy>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23726855" backgroundQuery="1" createdVersion="8" refreshedVersion="8" minRefreshableVersion="3" recordCount="0" supportSubquery="1" supportAdvancedDrill="1" xr:uid="{FD03BCA8-EAD3-4A31-A45C-E4BF54DD177D}">
  <cacheSource type="external" connectionId="1"/>
  <cacheFields count="5">
    <cacheField name="[Table1].[Purchased Bike].[Purchased Bike]" caption="Purchased Bike" numFmtId="0" hierarchy="17" level="1">
      <sharedItems count="1">
        <s v="Yes"/>
      </sharedItems>
    </cacheField>
    <cacheField name="[Table1].[Income band].[Income band]" caption="Income band" numFmtId="0" hierarchy="3" level="1">
      <sharedItems count="4">
        <s v="&lt;40k"/>
        <s v="120k+"/>
        <s v="40–80k"/>
        <s v="80–120k"/>
      </sharedItems>
    </cacheField>
    <cacheField name="[Measures].[Count of ID]" caption="Count of ID" numFmtId="0" hierarchy="20" level="32767"/>
    <cacheField name="[Table1].[Commute Distance].[Commute Distance]" caption="Commute Distance" numFmtId="0" hierarchy="11" level="1">
      <sharedItems count="5">
        <s v="0-1 Miles"/>
        <s v="1-2 Miles"/>
        <s v="2-5 Miles"/>
        <s v="5-10 Miles"/>
        <s v="More than 10 miles"/>
      </sharedItems>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2" memberValueDatatype="130" unbalanced="0">
      <fieldsUsage count="2">
        <fieldUsage x="-1"/>
        <fieldUsage x="1"/>
      </fieldsUsage>
    </cacheHierarchy>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4"/>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fieldsUsage count="2">
        <fieldUsage x="-1"/>
        <fieldUsage x="3"/>
      </fieldsUsage>
    </cacheHierarchy>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26504627" backgroundQuery="1" createdVersion="8" refreshedVersion="8" minRefreshableVersion="3" recordCount="0" supportSubquery="1" supportAdvancedDrill="1" xr:uid="{2C5B3FD0-BF4E-439D-89F9-94A182F1201C}">
  <cacheSource type="external" connectionId="1"/>
  <cacheFields count="4">
    <cacheField name="[Table1].[Purchased Bike].[Purchased Bike]" caption="Purchased Bike" numFmtId="0" hierarchy="17" level="1">
      <sharedItems count="2">
        <s v="Yes"/>
        <s v="No" u="1"/>
      </sharedItems>
    </cacheField>
    <cacheField name="[Table1].[Age group].[Age group]" caption="Age group" numFmtId="0" hierarchy="14" level="1">
      <sharedItems count="4">
        <s v="25-34"/>
        <s v="35-44"/>
        <s v="45-54"/>
        <s v="55+"/>
      </sharedItems>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fieldsUsage count="2">
        <fieldUsage x="-1"/>
        <fieldUsage x="1"/>
      </fieldsUsage>
    </cacheHierarchy>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29282405" backgroundQuery="1" createdVersion="8" refreshedVersion="8" minRefreshableVersion="3" recordCount="0" supportSubquery="1" supportAdvancedDrill="1" xr:uid="{F0280252-9A0C-4D36-A4DD-7E4BB1FB713F}">
  <cacheSource type="external" connectionId="1"/>
  <cacheFields count="4">
    <cacheField name="[Table1].[Gender].[Gender]" caption="Gender" numFmtId="0" hierarchy="2" level="1">
      <sharedItems count="2">
        <s v="Female"/>
        <s v="Male"/>
      </sharedItems>
    </cacheField>
    <cacheField name="[Table1].[Purchased Bike].[Purchased Bike]" caption="Purchased Bike" numFmtId="0" hierarchy="17" level="1">
      <sharedItems count="2">
        <s v="Yes"/>
        <s v="No" u="1"/>
      </sharedItems>
    </cacheField>
    <cacheField name="[Measures].[Count of ID]" caption="Count of ID" numFmtId="0" hierarchy="20"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1"/>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32175923" backgroundQuery="1" createdVersion="8" refreshedVersion="8" minRefreshableVersion="3" recordCount="0" supportSubquery="1" supportAdvancedDrill="1" xr:uid="{7B14ADCC-B8EB-4417-9474-3F4DDDA77D10}">
  <cacheSource type="external" connectionId="1"/>
  <cacheFields count="4">
    <cacheField name="[Table1].[Purchased Bike].[Purchased Bike]" caption="Purchased Bike" numFmtId="0" hierarchy="17" level="1">
      <sharedItems count="2">
        <s v="No"/>
        <s v="Yes"/>
      </sharedItems>
    </cacheField>
    <cacheField name="[Measures].[Count of ID]" caption="Count of ID" numFmtId="0" hierarchy="20" level="32767"/>
    <cacheField name="[Table1].[Maritial status].[Maritial status]" caption="Maritial status" numFmtId="0" hierarchy="1" level="1">
      <sharedItems count="2">
        <s v="Married"/>
        <s v="Single"/>
      </sharedItems>
    </cacheField>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fieldsUsage count="2">
        <fieldUsage x="-1"/>
        <fieldUsage x="2"/>
      </fieldsUsage>
    </cacheHierarchy>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3"/>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1"/>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35300925" backgroundQuery="1" createdVersion="8" refreshedVersion="8" minRefreshableVersion="3" recordCount="0" supportSubquery="1" supportAdvancedDrill="1" xr:uid="{1CEC7881-DA8E-4589-A4D2-FE503FB6E3E6}">
  <cacheSource type="external" connectionId="1"/>
  <cacheFields count="3">
    <cacheField name="[Table1].[Purchased Bike].[Purchased Bike]" caption="Purchased Bike" numFmtId="0" hierarchy="17" level="1">
      <sharedItems count="1">
        <s v="Yes"/>
      </sharedItems>
    </cacheField>
    <cacheField name="[Table1].[Education].[Education]" caption="Education" numFmtId="0" hierarchy="6" level="1">
      <sharedItems count="5">
        <s v="Bachelors"/>
        <s v="Graduate Degree"/>
        <s v="High School"/>
        <s v="Partial College"/>
        <s v="Partial High School"/>
      </sharedItems>
    </cacheField>
    <cacheField name="[Measures].[Count of ID]" caption="Count of ID" numFmtId="0" hierarchy="20" level="32767"/>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38310188" backgroundQuery="1" createdVersion="8" refreshedVersion="8" minRefreshableVersion="3" recordCount="0" supportSubquery="1" supportAdvancedDrill="1" xr:uid="{1A09542F-3A3F-47BD-BEC7-F63D9849599E}">
  <cacheSource type="external" connectionId="1"/>
  <cacheFields count="6">
    <cacheField name="[Table1].[Purchased Bike].[Purchased Bike]" caption="Purchased Bike" numFmtId="0" hierarchy="17" level="1">
      <sharedItems count="1">
        <s v="Yes"/>
      </sharedItems>
    </cacheField>
    <cacheField name="[Table1].[Income band].[Income band]" caption="Income band" numFmtId="0" hierarchy="3" level="1">
      <sharedItems count="4">
        <s v="&lt;40k"/>
        <s v="120k+"/>
        <s v="40–80k"/>
        <s v="80–120k"/>
      </sharedItems>
    </cacheField>
    <cacheField name="[Table1].[Region].[Region]" caption="Region" numFmtId="0" hierarchy="12" level="1">
      <sharedItems count="3">
        <s v="Europe"/>
        <s v="North America"/>
        <s v="Pacific"/>
      </sharedItems>
    </cacheField>
    <cacheField name="[Table1].[Purchased flag].[Purchased flag]" caption="Purchased flag" numFmtId="0" hierarchy="16" level="1">
      <sharedItems containsSemiMixedTypes="0" containsString="0" containsNumber="1" containsInteger="1" minValue="1" maxValue="1" count="1">
        <n v="1"/>
      </sharedItems>
      <extLst>
        <ext xmlns:x15="http://schemas.microsoft.com/office/spreadsheetml/2010/11/main" uri="{4F2E5C28-24EA-4eb8-9CBF-B6C8F9C3D259}">
          <x15:cachedUniqueNames>
            <x15:cachedUniqueName index="0" name="[Table1].[Purchased flag].&amp;[1]"/>
          </x15:cachedUniqueNames>
        </ext>
      </extLst>
    </cacheField>
    <cacheField name="[Measures].[Sum of Purchased flag]" caption="Sum of Purchased flag" numFmtId="0" hierarchy="21" level="32767"/>
    <cacheField name="[Table1].[Education].[Education]" caption="Education" numFmtId="0" hierarchy="6" level="1">
      <sharedItems containsSemiMixedTypes="0" containsNonDate="0" containsString="0"/>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2" memberValueDatatype="130" unbalanced="0">
      <fieldsUsage count="2">
        <fieldUsage x="-1"/>
        <fieldUsage x="1"/>
      </fieldsUsage>
    </cacheHierarchy>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5"/>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2" memberValueDatatype="20" unbalanced="0">
      <fieldsUsage count="2">
        <fieldUsage x="-1"/>
        <fieldUsage x="3"/>
      </fieldsUsage>
    </cacheHierarchy>
    <cacheHierarchy uniqueName="[Table1].[Purchased Bike]" caption="Purchased Bike" attribute="1" defaultMemberUniqueName="[Table1].[Purchased Bike].[All]" allUniqueName="[Table1].[Purchased Bike].[All]" dimensionUniqueName="[Table1]" displayFolder="" count="2" memberValueDatatype="130" unbalanced="0">
      <fieldsUsage count="2">
        <fieldUsage x="-1"/>
        <fieldUsage x="0"/>
      </fieldsUsage>
    </cacheHierarchy>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oneField="1">
      <fieldsUsage count="1">
        <fieldUsage x="4"/>
      </fieldsUsage>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9.847638888888" backgroundQuery="1" createdVersion="8" refreshedVersion="8" minRefreshableVersion="3" recordCount="0" supportSubquery="1" supportAdvancedDrill="1" xr:uid="{176D84BB-21FA-42F1-804B-64D9373754D0}">
  <cacheSource type="external" connectionId="1"/>
  <cacheFields count="4">
    <cacheField name="[Measures].[Sum of ID]" caption="Sum of ID" numFmtId="0" hierarchy="19" level="32767"/>
    <cacheField name="[Table1].[Education].[Education]" caption="Education" numFmtId="0" hierarchy="6" level="1">
      <sharedItems count="5">
        <s v="Bachelors"/>
        <s v="Graduate Degree"/>
        <s v="High School"/>
        <s v="Partial College"/>
        <s v="Partial High School"/>
      </sharedItems>
    </cacheField>
    <cacheField name="[Table1].[Region].[Region]" caption="Region" numFmtId="0" hierarchy="12" level="1">
      <sharedItems count="3">
        <s v="Europe"/>
        <s v="North America"/>
        <s v="Pacific"/>
      </sharedItems>
    </cacheField>
    <cacheField name="[Table1].[Gender].[Gender]" caption="Gender" numFmtId="0" hierarchy="2" level="1">
      <sharedItems count="2">
        <s v="Female"/>
        <s v="Male"/>
      </sharedItems>
    </cacheField>
  </cacheFields>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1"/>
      </fieldsUsage>
    </cacheHierarchy>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0" memberValueDatatype="130" unbalanced="0"/>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oneField="1">
      <fieldsUsage count="1">
        <fieldUsage x="0"/>
      </fieldsUsage>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ranjan E V" refreshedDate="45925.87620648148" backgroundQuery="1" createdVersion="3" refreshedVersion="8" minRefreshableVersion="3" recordCount="0" supportSubquery="1" supportAdvancedDrill="1" xr:uid="{91966C34-272A-498A-AE68-3B2002F4F6BA}">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ID]" caption="ID" attribute="1" defaultMemberUniqueName="[Table1].[ID].[All]" allUniqueName="[Table1].[ID].[All]" dimensionUniqueName="[Table1]" displayFolder="" count="0" memberValueDatatype="20" unbalanced="0"/>
    <cacheHierarchy uniqueName="[Table1].[Maritial status]" caption="Maritial status" attribute="1" defaultMemberUniqueName="[Table1].[Maritial status].[All]" allUniqueName="[Table1].[Maritial statu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Income band]" caption="Income band" attribute="1" defaultMemberUniqueName="[Table1].[Income band].[All]" allUniqueName="[Table1].[Income band].[All]" dimensionUniqueName="[Table1]" displayFolder="" count="0" memberValueDatatype="130" unbalanced="0"/>
    <cacheHierarchy uniqueName="[Table1].[Income]" caption="Income" attribute="1" defaultMemberUniqueName="[Table1].[Income].[All]" allUniqueName="[Table1].[Income].[All]" dimensionUniqueName="[Table1]" displayFolder="" count="0" memberValueDatatype="20" unbalanced="0"/>
    <cacheHierarchy uniqueName="[Table1].[Children]" caption="Children" attribute="1" defaultMemberUniqueName="[Table1].[Children].[All]" allUniqueName="[Table1].[Children].[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cacheHierarchy uniqueName="[Table1].[Occupation]" caption="Occupation" attribute="1" defaultMemberUniqueName="[Table1].[Occupation].[All]" allUniqueName="[Table1].[Occupation].[All]" dimensionUniqueName="[Table1]" displayFolder="" count="0" memberValueDatatype="130" unbalanced="0"/>
    <cacheHierarchy uniqueName="[Table1].[Home Owner]" caption="Home Owner" attribute="1" defaultMemberUniqueName="[Table1].[Home Owner].[All]" allUniqueName="[Table1].[Home Owner].[All]" dimensionUniqueName="[Table1]" displayFolder="" count="0" memberValueDatatype="130" unbalanced="0"/>
    <cacheHierarchy uniqueName="[Table1].[cars owned]" caption="cars owned" attribute="1" defaultMemberUniqueName="[Table1].[cars owned].[All]" allUniqueName="[Table1].[cars owned].[All]" dimensionUniqueName="[Table1]" displayFolder="" count="0" memberValueDatatype="130" unbalanced="0"/>
    <cacheHierarchy uniqueName="[Table1].[Cars]" caption="Cars" attribute="1" defaultMemberUniqueName="[Table1].[Cars].[All]" allUniqueName="[Table1].[Cars].[All]" dimensionUniqueName="[Table1]" displayFolder="" count="0" memberValueDatatype="20" unbalanced="0"/>
    <cacheHierarchy uniqueName="[Table1].[Commute Distance]" caption="Commute Distance" attribute="1" defaultMemberUniqueName="[Table1].[Commute Distance].[All]" allUniqueName="[Table1].[Commute Distanc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Age Brackets]" caption="Age Brackets" attribute="1" defaultMemberUniqueName="[Table1].[Age Brackets].[All]" allUniqueName="[Table1].[Age Brackets].[All]" dimensionUniqueName="[Table1]" displayFolder="" count="0" memberValueDatatype="130" unbalanced="0"/>
    <cacheHierarchy uniqueName="[Table1].[Age group]" caption="Age group" attribute="1" defaultMemberUniqueName="[Table1].[Age group].[All]" allUniqueName="[Table1].[Age group].[All]" dimensionUniqueName="[Table1]" displayFolder="" count="2" memberValueDatatype="130" unbalanced="0"/>
    <cacheHierarchy uniqueName="[Table1].[Age]" caption="Age" attribute="1" defaultMemberUniqueName="[Table1].[Age].[All]" allUniqueName="[Table1].[Age].[All]" dimensionUniqueName="[Table1]" displayFolder="" count="0" memberValueDatatype="20" unbalanced="0"/>
    <cacheHierarchy uniqueName="[Table1].[Purchased flag]" caption="Purchased flag" attribute="1" defaultMemberUniqueName="[Table1].[Purchased flag].[All]" allUniqueName="[Table1].[Purchased flag].[All]" dimensionUniqueName="[Table1]" displayFolder="" count="0" memberValueDatatype="20" unbalanced="0"/>
    <cacheHierarchy uniqueName="[Table1].[Purchased Bike]" caption="Purchased Bike" attribute="1" defaultMemberUniqueName="[Table1].[Purchased Bike].[All]" allUniqueName="[Table1].[Purchased Bike].[All]" dimensionUniqueName="[Table1]" displayFolder="" count="0" memberValueDatatype="130" unbalanced="0"/>
    <cacheHierarchy uniqueName="[Table1].[Commute]" caption="Commute" attribute="1" defaultMemberUniqueName="[Table1].[Commute].[All]" allUniqueName="[Table1].[Commute].[All]" dimensionUniqueName="[Table1]" displayFolder="" count="0" memberValueDatatype="20" unbalanced="0"/>
    <cacheHierarchy uniqueName="[Measures].[Sum of ID]" caption="Sum of ID" measure="1" displayFolder="" measureGroup="Table1" count="0">
      <extLst>
        <ext xmlns:x15="http://schemas.microsoft.com/office/spreadsheetml/2010/11/main" uri="{B97F6D7D-B522-45F9-BDA1-12C45D357490}">
          <x15:cacheHierarchy aggregatedColumn="0"/>
        </ext>
      </extLst>
    </cacheHierarchy>
    <cacheHierarchy uniqueName="[Measures].[Count of ID]" caption="Count of ID" measure="1" displayFolder="" measureGroup="Table1" count="0">
      <extLst>
        <ext xmlns:x15="http://schemas.microsoft.com/office/spreadsheetml/2010/11/main" uri="{B97F6D7D-B522-45F9-BDA1-12C45D357490}">
          <x15:cacheHierarchy aggregatedColumn="0"/>
        </ext>
      </extLst>
    </cacheHierarchy>
    <cacheHierarchy uniqueName="[Measures].[Sum of Purchased flag]" caption="Sum of Purchased flag" measure="1" displayFolder="" measureGroup="Table1" count="0">
      <extLst>
        <ext xmlns:x15="http://schemas.microsoft.com/office/spreadsheetml/2010/11/main" uri="{B97F6D7D-B522-45F9-BDA1-12C45D357490}">
          <x15:cacheHierarchy aggregatedColumn="16"/>
        </ext>
      </extLst>
    </cacheHierarchy>
    <cacheHierarchy uniqueName="[Measures].[Average of Purchased flag]" caption="Average of Purchased flag" measure="1" displayFolder="" measureGroup="Table1" count="0">
      <extLst>
        <ext xmlns:x15="http://schemas.microsoft.com/office/spreadsheetml/2010/11/main" uri="{B97F6D7D-B522-45F9-BDA1-12C45D357490}">
          <x15:cacheHierarchy aggregatedColumn="16"/>
        </ext>
      </extLst>
    </cacheHierarchy>
    <cacheHierarchy uniqueName="[Measures].[Sum of Income]" caption="Sum of Income" measure="1" displayFolder="" measureGroup="Table1" count="0">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1" count="0">
      <extLst>
        <ext xmlns:x15="http://schemas.microsoft.com/office/spreadsheetml/2010/11/main" uri="{B97F6D7D-B522-45F9-BDA1-12C45D357490}">
          <x15:cacheHierarchy aggregatedColumn="4"/>
        </ext>
      </extLst>
    </cacheHierarchy>
    <cacheHierarchy uniqueName="[Measures].[Count of Income]" caption="Count of Income" measure="1" displayFolder="" measureGroup="Table1" count="0">
      <extLst>
        <ext xmlns:x15="http://schemas.microsoft.com/office/spreadsheetml/2010/11/main" uri="{B97F6D7D-B522-45F9-BDA1-12C45D357490}">
          <x15:cacheHierarchy aggregatedColumn="4"/>
        </ext>
      </extLst>
    </cacheHierarchy>
    <cacheHierarchy uniqueName="[Measures].[Sum of Age]" caption="Sum of Age" measure="1" displayFolder="" measureGroup="Table1" count="0">
      <extLst>
        <ext xmlns:x15="http://schemas.microsoft.com/office/spreadsheetml/2010/11/main" uri="{B97F6D7D-B522-45F9-BDA1-12C45D357490}">
          <x15:cacheHierarchy aggregatedColumn="15"/>
        </ext>
      </extLst>
    </cacheHierarchy>
    <cacheHierarchy uniqueName="[Measures].[Average of Age]" caption="Average of Age" measure="1" displayFolder="" measureGroup="Table1" count="0">
      <extLst>
        <ext xmlns:x15="http://schemas.microsoft.com/office/spreadsheetml/2010/11/main" uri="{B97F6D7D-B522-45F9-BDA1-12C45D357490}">
          <x15:cacheHierarchy aggregatedColumn="15"/>
        </ext>
      </extLst>
    </cacheHierarchy>
    <cacheHierarchy uniqueName="[Measures].[Max of ID]" caption="Max of ID" measure="1" displayFolder="" measureGroup="Table1" count="0">
      <extLst>
        <ext xmlns:x15="http://schemas.microsoft.com/office/spreadsheetml/2010/11/main" uri="{B97F6D7D-B522-45F9-BDA1-12C45D357490}">
          <x15:cacheHierarchy aggregatedColumn="0"/>
        </ext>
      </extLst>
    </cacheHierarchy>
    <cacheHierarchy uniqueName="[Measures].[Sum of Cars]" caption="Sum of Cars" measure="1" displayFolder="" measureGroup="Table1" count="0">
      <extLst>
        <ext xmlns:x15="http://schemas.microsoft.com/office/spreadsheetml/2010/11/main" uri="{B97F6D7D-B522-45F9-BDA1-12C45D357490}">
          <x15:cacheHierarchy aggregatedColumn="10"/>
        </ext>
      </extLst>
    </cacheHierarchy>
    <cacheHierarchy uniqueName="[Measures].[Average of ID]" caption="Average of ID" measure="1" displayFolder="" measureGroup="Table1" count="0">
      <extLst>
        <ext xmlns:x15="http://schemas.microsoft.com/office/spreadsheetml/2010/11/main" uri="{B97F6D7D-B522-45F9-BDA1-12C45D357490}">
          <x15:cacheHierarchy aggregatedColumn="0"/>
        </ext>
      </extLst>
    </cacheHierarchy>
    <cacheHierarchy uniqueName="[Measures].[Average of Cars]" caption="Average of Cars" measure="1" displayFolder="" measureGroup="Table1" count="0">
      <extLst>
        <ext xmlns:x15="http://schemas.microsoft.com/office/spreadsheetml/2010/11/main" uri="{B97F6D7D-B522-45F9-BDA1-12C45D357490}">
          <x15:cacheHierarchy aggregatedColumn="10"/>
        </ext>
      </extLst>
    </cacheHierarchy>
    <cacheHierarchy uniqueName="[Measures].[Count of Purchased Bike]" caption="Count of Purchased Bike" measure="1" displayFolder="" measureGroup="Table1" count="0">
      <extLst>
        <ext xmlns:x15="http://schemas.microsoft.com/office/spreadsheetml/2010/11/main" uri="{B97F6D7D-B522-45F9-BDA1-12C45D357490}">
          <x15:cacheHierarchy aggregatedColumn="17"/>
        </ext>
      </extLst>
    </cacheHierarchy>
    <cacheHierarchy uniqueName="[Measures].[Sum of Commute]" caption="Sum of Commute" measure="1" displayFolder="" measureGroup="Table1" count="0">
      <extLst>
        <ext xmlns:x15="http://schemas.microsoft.com/office/spreadsheetml/2010/11/main" uri="{B97F6D7D-B522-45F9-BDA1-12C45D357490}">
          <x15:cacheHierarchy aggregatedColumn="18"/>
        </ext>
      </extLst>
    </cacheHierarchy>
    <cacheHierarchy uniqueName="[Measures].[Average of Commute]" caption="Average of Commute" measure="1" displayFolder="" measureGroup="Table1" count="0">
      <extLst>
        <ext xmlns:x15="http://schemas.microsoft.com/office/spreadsheetml/2010/11/main" uri="{B97F6D7D-B522-45F9-BDA1-12C45D357490}">
          <x15:cacheHierarchy aggregatedColumn="18"/>
        </ext>
      </extLst>
    </cacheHierarchy>
    <cacheHierarchy uniqueName="[Measures].[measure 1]" caption="measure 1" measure="1" displayFolder="" measureGroup="Table1" count="0"/>
    <cacheHierarchy uniqueName="[Measures].[max id of region]" caption="max id of region" measure="1" displayFolder="" measureGroup="Table1" count="0"/>
    <cacheHierarchy uniqueName="[Measures].[Min of id]" caption="Min of id" measure="1" displayFolder="" measureGroup="Table1" count="0"/>
    <cacheHierarchy uniqueName="[Measures].[Diff of max -min]" caption="Diff of max -min"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17155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0C5F90-3318-48A1-9D81-0F9536F753D9}" name="PivotTable26"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2">
  <location ref="AT4:AV11" firstHeaderRow="1" firstDataRow="2" firstDataCol="1"/>
  <pivotFields count="4">
    <pivotField axis="axisRow" allDrilled="1" subtotalTop="0" showAll="0" defaultSubtotal="0" defaultAttributeDrillState="1">
      <items count="5">
        <item x="0"/>
        <item x="1"/>
        <item x="2"/>
        <item x="3"/>
        <item x="4"/>
      </items>
    </pivotField>
    <pivotField axis="axisCol"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1"/>
  </colFields>
  <colItems count="2">
    <i>
      <x/>
    </i>
    <i t="grand">
      <x/>
    </i>
  </colItems>
  <dataFields count="1">
    <dataField name="Count of ID" fld="2" subtotal="count" showDataAs="percentOfTotal" baseField="0" baseItem="0" numFmtId="10"/>
  </dataFields>
  <chartFormats count="13">
    <chartFormat chart="51" format="0" series="1">
      <pivotArea type="data" outline="0" fieldPosition="0">
        <references count="2">
          <reference field="4294967294" count="1" selected="0">
            <x v="0"/>
          </reference>
          <reference field="1" count="1" selected="0">
            <x v="0"/>
          </reference>
        </references>
      </pivotArea>
    </chartFormat>
    <chartFormat chart="54" format="2" series="1">
      <pivotArea type="data" outline="0" fieldPosition="0">
        <references count="2">
          <reference field="4294967294" count="1" selected="0">
            <x v="0"/>
          </reference>
          <reference field="1" count="1" selected="0">
            <x v="0"/>
          </reference>
        </references>
      </pivotArea>
    </chartFormat>
    <chartFormat chart="54" format="3">
      <pivotArea type="data" outline="0" fieldPosition="0">
        <references count="3">
          <reference field="4294967294" count="1" selected="0">
            <x v="0"/>
          </reference>
          <reference field="0" count="1" selected="0">
            <x v="0"/>
          </reference>
          <reference field="1" count="1" selected="0">
            <x v="0"/>
          </reference>
        </references>
      </pivotArea>
    </chartFormat>
    <chartFormat chart="54" format="4">
      <pivotArea type="data" outline="0" fieldPosition="0">
        <references count="3">
          <reference field="4294967294" count="1" selected="0">
            <x v="0"/>
          </reference>
          <reference field="0" count="1" selected="0">
            <x v="1"/>
          </reference>
          <reference field="1" count="1" selected="0">
            <x v="0"/>
          </reference>
        </references>
      </pivotArea>
    </chartFormat>
    <chartFormat chart="54" format="5">
      <pivotArea type="data" outline="0" fieldPosition="0">
        <references count="3">
          <reference field="4294967294" count="1" selected="0">
            <x v="0"/>
          </reference>
          <reference field="0" count="1" selected="0">
            <x v="2"/>
          </reference>
          <reference field="1" count="1" selected="0">
            <x v="0"/>
          </reference>
        </references>
      </pivotArea>
    </chartFormat>
    <chartFormat chart="54" format="6">
      <pivotArea type="data" outline="0" fieldPosition="0">
        <references count="3">
          <reference field="4294967294" count="1" selected="0">
            <x v="0"/>
          </reference>
          <reference field="0" count="1" selected="0">
            <x v="3"/>
          </reference>
          <reference field="1" count="1" selected="0">
            <x v="0"/>
          </reference>
        </references>
      </pivotArea>
    </chartFormat>
    <chartFormat chart="54" format="7">
      <pivotArea type="data" outline="0" fieldPosition="0">
        <references count="3">
          <reference field="4294967294" count="1" selected="0">
            <x v="0"/>
          </reference>
          <reference field="0" count="1" selected="0">
            <x v="4"/>
          </reference>
          <reference field="1" count="1" selected="0">
            <x v="0"/>
          </reference>
        </references>
      </pivotArea>
    </chartFormat>
    <chartFormat chart="60" format="8" series="1">
      <pivotArea type="data" outline="0" fieldPosition="0">
        <references count="2">
          <reference field="4294967294" count="1" selected="0">
            <x v="0"/>
          </reference>
          <reference field="1" count="1" selected="0">
            <x v="0"/>
          </reference>
        </references>
      </pivotArea>
    </chartFormat>
    <chartFormat chart="60" format="9">
      <pivotArea type="data" outline="0" fieldPosition="0">
        <references count="3">
          <reference field="4294967294" count="1" selected="0">
            <x v="0"/>
          </reference>
          <reference field="0" count="1" selected="0">
            <x v="0"/>
          </reference>
          <reference field="1" count="1" selected="0">
            <x v="0"/>
          </reference>
        </references>
      </pivotArea>
    </chartFormat>
    <chartFormat chart="60" format="10">
      <pivotArea type="data" outline="0" fieldPosition="0">
        <references count="3">
          <reference field="4294967294" count="1" selected="0">
            <x v="0"/>
          </reference>
          <reference field="0" count="1" selected="0">
            <x v="1"/>
          </reference>
          <reference field="1" count="1" selected="0">
            <x v="0"/>
          </reference>
        </references>
      </pivotArea>
    </chartFormat>
    <chartFormat chart="60" format="11">
      <pivotArea type="data" outline="0" fieldPosition="0">
        <references count="3">
          <reference field="4294967294" count="1" selected="0">
            <x v="0"/>
          </reference>
          <reference field="0" count="1" selected="0">
            <x v="2"/>
          </reference>
          <reference field="1" count="1" selected="0">
            <x v="0"/>
          </reference>
        </references>
      </pivotArea>
    </chartFormat>
    <chartFormat chart="60" format="12">
      <pivotArea type="data" outline="0" fieldPosition="0">
        <references count="3">
          <reference field="4294967294" count="1" selected="0">
            <x v="0"/>
          </reference>
          <reference field="0" count="1" selected="0">
            <x v="3"/>
          </reference>
          <reference field="1" count="1" selected="0">
            <x v="0"/>
          </reference>
        </references>
      </pivotArea>
    </chartFormat>
    <chartFormat chart="60" format="13">
      <pivotArea type="data" outline="0" fieldPosition="0">
        <references count="3">
          <reference field="4294967294" count="1" selected="0">
            <x v="0"/>
          </reference>
          <reference field="0" count="1" selected="0">
            <x v="4"/>
          </reference>
          <reference field="1" count="1" selected="0">
            <x v="0"/>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6EB9FB-AA1D-45DA-BEC0-07BF7149EA7B}" name="PivotTable7"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U5:V7" firstHeaderRow="1" firstDataRow="1" firstDataCol="1"/>
  <pivotFields count="3">
    <pivotField axis="axisRow" allDrilled="1" subtotalTop="0" showAll="0" dataSourceSort="1" defaultSubtotal="0" defaultAttributeDrillState="1">
      <items count="2">
        <item s="1" x="0"/>
        <item x="1"/>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ID" fld="1" subtotal="count" baseField="0" baseItem="0"/>
  </dataFields>
  <chartFormats count="4">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16" format="6" series="1">
      <pivotArea type="data" outline="0" fieldPosition="0">
        <references count="2">
          <reference field="4294967294" count="1" selected="0">
            <x v="0"/>
          </reference>
          <reference field="0" count="1" selected="0">
            <x v="0"/>
          </reference>
        </references>
      </pivotArea>
    </chartFormat>
    <chartFormat chart="24" format="8" series="1">
      <pivotArea type="data" outline="0" fieldPosition="0">
        <references count="2">
          <reference field="4294967294" count="1" selected="0">
            <x v="0"/>
          </reference>
          <reference field="0" count="1" selected="0">
            <x v="0"/>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48B70E-4747-4FB1-8EE7-5DF66FCDFFD5}" name="PivotTable34" cacheId="1" applyNumberFormats="0" applyBorderFormats="0" applyFontFormats="0" applyPatternFormats="0" applyAlignmentFormats="0" applyWidthHeightFormats="1" dataCaption="Values" tag="6cbc56e8-ccd9-4404-bee2-20faef951eef" updatedVersion="8" minRefreshableVersion="3" useAutoFormatting="1" subtotalHiddenItems="1" itemPrintTitles="1" createdVersion="8" indent="0" outline="1" outlineData="1" multipleFieldFilters="0" chartFormat="63">
  <location ref="BF88:BG92" firstHeaderRow="1" firstDataRow="1" firstDataCol="1"/>
  <pivotFields count="5">
    <pivotField allDrilled="1" subtotalTop="0" showAll="0" defaultSubtotal="0" defaultAttributeDrillState="1">
      <items count="1">
        <item x="0"/>
      </items>
    </pivotField>
    <pivotField axis="axisRow" allDrilled="1" subtotalTop="0" showAll="0" defaultSubtotal="0" defaultAttributeDrillState="1">
      <items count="3">
        <item x="0"/>
        <item x="1"/>
        <item x="2"/>
      </items>
    </pivotField>
    <pivotField allDrilled="1" subtotalTop="0" showAll="0" sortType="descending"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Purchased Bike" fld="3" subtotal="count" baseField="0" baseItem="0"/>
  </dataFields>
  <chartFormats count="5">
    <chartFormat chart="57" format="0" series="1">
      <pivotArea type="data" outline="0" fieldPosition="0">
        <references count="1">
          <reference field="4294967294" count="1" selected="0">
            <x v="0"/>
          </reference>
        </references>
      </pivotArea>
    </chartFormat>
    <chartFormat chart="62" format="5" series="1">
      <pivotArea type="data" outline="0" fieldPosition="0">
        <references count="1">
          <reference field="4294967294" count="1" selected="0">
            <x v="0"/>
          </reference>
        </references>
      </pivotArea>
    </chartFormat>
    <chartFormat chart="62" format="6">
      <pivotArea type="data" outline="0" fieldPosition="0">
        <references count="2">
          <reference field="4294967294" count="1" selected="0">
            <x v="0"/>
          </reference>
          <reference field="1" count="1" selected="0">
            <x v="0"/>
          </reference>
        </references>
      </pivotArea>
    </chartFormat>
    <chartFormat chart="62" format="7">
      <pivotArea type="data" outline="0" fieldPosition="0">
        <references count="2">
          <reference field="4294967294" count="1" selected="0">
            <x v="0"/>
          </reference>
          <reference field="1" count="1" selected="0">
            <x v="1"/>
          </reference>
        </references>
      </pivotArea>
    </chartFormat>
    <chartFormat chart="62" format="8">
      <pivotArea type="data" outline="0" fieldPosition="0">
        <references count="2">
          <reference field="4294967294" count="1" selected="0">
            <x v="0"/>
          </reference>
          <reference field="1" count="1" selected="0">
            <x v="2"/>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aptionGreaterThan" evalOrder="-1" id="3" stringValue1="9">
      <autoFilter ref="A1">
        <filterColumn colId="0">
          <customFilters>
            <customFilter operator="greaterThan" val="9"/>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4F0504-A17A-42DD-A02B-0378972B2C3D}" name="PivotTable11" cacheId="32" applyNumberFormats="0" applyBorderFormats="0" applyFontFormats="0" applyPatternFormats="0" applyAlignmentFormats="0" applyWidthHeightFormats="1" dataCaption="Values" tag="8eed463e-cbe4-421f-ad3c-e7e53d178ab6" updatedVersion="8" minRefreshableVersion="3" useAutoFormatting="1" subtotalHiddenItems="1" itemPrintTitles="1" createdVersion="8" indent="0" outline="1" outlineData="1" multipleFieldFilters="0" chartFormat="58">
  <location ref="B82:F84" firstHeaderRow="1" firstDataRow="2" firstDataCol="1"/>
  <pivotFields count="6">
    <pivotField allDrilled="1" subtotalTop="0" showAll="0" sortType="ascending" defaultSubtotal="0" defaultAttributeDrillState="1">
      <items count="1">
        <item s="1" x="0"/>
      </items>
    </pivotField>
    <pivotField allDrilled="1" subtotalTop="0" showAll="0" sortType="ascending"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Items count="1">
    <i/>
  </rowItems>
  <colFields count="1">
    <field x="2"/>
  </colFields>
  <colItems count="4">
    <i>
      <x/>
    </i>
    <i>
      <x v="1"/>
    </i>
    <i>
      <x v="2"/>
    </i>
    <i t="grand">
      <x/>
    </i>
  </colItems>
  <dataFields count="1">
    <dataField name="Sum of Purchased flag" fld="4" baseField="0" baseItem="0"/>
  </dataFields>
  <chartFormats count="8">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series="1">
      <pivotArea type="data" outline="0" fieldPosition="0">
        <references count="2">
          <reference field="4294967294" count="1" selected="0">
            <x v="0"/>
          </reference>
          <reference field="2" count="1" selected="0">
            <x v="1"/>
          </reference>
        </references>
      </pivotArea>
    </chartFormat>
    <chartFormat chart="41" format="4" series="1">
      <pivotArea type="data" outline="0" fieldPosition="0">
        <references count="2">
          <reference field="4294967294" count="1" selected="0">
            <x v="0"/>
          </reference>
          <reference field="2" count="1" selected="0">
            <x v="2"/>
          </reference>
        </references>
      </pivotArea>
    </chartFormat>
    <chartFormat chart="38" format="1" series="1">
      <pivotArea type="data" outline="0" fieldPosition="0">
        <references count="2">
          <reference field="4294967294" count="1" selected="0">
            <x v="0"/>
          </reference>
          <reference field="2" count="1" selected="0">
            <x v="1"/>
          </reference>
        </references>
      </pivotArea>
    </chartFormat>
    <chartFormat chart="38" format="2" series="1">
      <pivotArea type="data" outline="0" fieldPosition="0">
        <references count="2">
          <reference field="4294967294" count="1" selected="0">
            <x v="0"/>
          </reference>
          <reference field="2" count="1" selected="0">
            <x v="2"/>
          </reference>
        </references>
      </pivotArea>
    </chartFormat>
    <chartFormat chart="41" format="5" series="1">
      <pivotArea type="data" outline="0" fieldPosition="0">
        <references count="2">
          <reference field="4294967294" count="1" selected="0">
            <x v="0"/>
          </reference>
          <reference field="2" count="1" selected="0">
            <x v="0"/>
          </reference>
        </references>
      </pivotArea>
    </chartFormat>
    <chartFormat chart="38" format="3" series="1">
      <pivotArea type="data" outline="0" fieldPosition="0">
        <references count="2">
          <reference field="4294967294" count="1" selected="0">
            <x v="0"/>
          </reference>
          <reference field="2" count="1" selected="0">
            <x v="0"/>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E8A819-FA4D-46C1-A1E2-3980C10E9A07}" name="PivotTable5" cacheId="27" applyNumberFormats="0" applyBorderFormats="0" applyFontFormats="0" applyPatternFormats="0" applyAlignmentFormats="0" applyWidthHeightFormats="1" dataCaption="Values" tag="7078bbc9-90ab-42df-a751-68b36211a1dd" updatedVersion="8" minRefreshableVersion="3" useAutoFormatting="1" subtotalHiddenItems="1" itemPrintTitles="1" createdVersion="8" indent="0" outline="1" outlineData="1" multipleFieldFilters="0" chartFormat="44">
  <location ref="B60:D67" firstHeaderRow="1" firstDataRow="2" firstDataCol="1"/>
  <pivotFields count="5">
    <pivotField axis="axisCol" allDrilled="1" subtotalTop="0" showAll="0" dataSourceSort="1" defaultSubtotal="0" defaultAttributeDrillState="1">
      <items count="1">
        <item s="1" x="0"/>
      </items>
    </pivotField>
    <pivotField allDrilled="1" subtotalTop="0" showAll="0" sortType="ascending"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3"/>
  </rowFields>
  <rowItems count="6">
    <i>
      <x/>
    </i>
    <i>
      <x v="1"/>
    </i>
    <i>
      <x v="2"/>
    </i>
    <i>
      <x v="3"/>
    </i>
    <i>
      <x v="4"/>
    </i>
    <i t="grand">
      <x/>
    </i>
  </rowItems>
  <colFields count="1">
    <field x="0"/>
  </colFields>
  <colItems count="2">
    <i>
      <x/>
    </i>
    <i t="grand">
      <x/>
    </i>
  </colItems>
  <dataFields count="1">
    <dataField name="Count of ID" fld="2" subtotal="count" showDataAs="percentOfTotal" baseField="1" baseItem="0" numFmtId="10"/>
  </dataFields>
  <chartFormats count="10">
    <chartFormat chart="22" format="0" series="1">
      <pivotArea type="data" outline="0" fieldPosition="0">
        <references count="2">
          <reference field="4294967294" count="1" selected="0">
            <x v="0"/>
          </reference>
          <reference field="0" count="1" selected="0">
            <x v="0"/>
          </reference>
        </references>
      </pivotArea>
    </chartFormat>
    <chartFormat chart="27" format="2" series="1">
      <pivotArea type="data" outline="0" fieldPosition="0">
        <references count="2">
          <reference field="4294967294" count="1" selected="0">
            <x v="0"/>
          </reference>
          <reference field="0" count="1" selected="0">
            <x v="0"/>
          </reference>
        </references>
      </pivotArea>
    </chartFormat>
    <chartFormat chart="28" format="0" series="1">
      <pivotArea type="data" outline="0" fieldPosition="0">
        <references count="2">
          <reference field="4294967294" count="1" selected="0">
            <x v="0"/>
          </reference>
          <reference field="0" count="1" selected="0">
            <x v="0"/>
          </reference>
        </references>
      </pivotArea>
    </chartFormat>
    <chartFormat chart="31" format="2" series="1">
      <pivotArea type="data" outline="0" fieldPosition="0">
        <references count="2">
          <reference field="4294967294" count="1" selected="0">
            <x v="0"/>
          </reference>
          <reference field="0" count="1" selected="0">
            <x v="0"/>
          </reference>
        </references>
      </pivotArea>
    </chartFormat>
    <chartFormat chart="43" format="4" series="1">
      <pivotArea type="data" outline="0" fieldPosition="0">
        <references count="2">
          <reference field="4294967294" count="1" selected="0">
            <x v="0"/>
          </reference>
          <reference field="0" count="1" selected="0">
            <x v="0"/>
          </reference>
        </references>
      </pivotArea>
    </chartFormat>
    <chartFormat chart="31" format="3">
      <pivotArea type="data" outline="0" fieldPosition="0">
        <references count="3">
          <reference field="4294967294" count="1" selected="0">
            <x v="0"/>
          </reference>
          <reference field="0" count="1" selected="0">
            <x v="0"/>
          </reference>
          <reference field="3" count="1" selected="0">
            <x v="0"/>
          </reference>
        </references>
      </pivotArea>
    </chartFormat>
    <chartFormat chart="31" format="4">
      <pivotArea type="data" outline="0" fieldPosition="0">
        <references count="3">
          <reference field="4294967294" count="1" selected="0">
            <x v="0"/>
          </reference>
          <reference field="0" count="1" selected="0">
            <x v="0"/>
          </reference>
          <reference field="3" count="1" selected="0">
            <x v="1"/>
          </reference>
        </references>
      </pivotArea>
    </chartFormat>
    <chartFormat chart="31" format="5">
      <pivotArea type="data" outline="0" fieldPosition="0">
        <references count="3">
          <reference field="4294967294" count="1" selected="0">
            <x v="0"/>
          </reference>
          <reference field="0" count="1" selected="0">
            <x v="0"/>
          </reference>
          <reference field="3" count="1" selected="0">
            <x v="2"/>
          </reference>
        </references>
      </pivotArea>
    </chartFormat>
    <chartFormat chart="31" format="6">
      <pivotArea type="data" outline="0" fieldPosition="0">
        <references count="3">
          <reference field="4294967294" count="1" selected="0">
            <x v="0"/>
          </reference>
          <reference field="0" count="1" selected="0">
            <x v="0"/>
          </reference>
          <reference field="3" count="1" selected="0">
            <x v="3"/>
          </reference>
        </references>
      </pivotArea>
    </chartFormat>
    <chartFormat chart="31" format="7">
      <pivotArea type="data" outline="0" fieldPosition="0">
        <references count="3">
          <reference field="4294967294" count="1" selected="0">
            <x v="0"/>
          </reference>
          <reference field="0" count="1" selected="0">
            <x v="0"/>
          </reference>
          <reference field="3" count="1" selected="0">
            <x v="4"/>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2BC395-834C-4654-9BEF-5A8BB72F8F77}" name="PivotTable4" cacheId="0" applyNumberFormats="0" applyBorderFormats="0" applyFontFormats="0" applyPatternFormats="0" applyAlignmentFormats="0" applyWidthHeightFormats="1" dataCaption="Values" tag="9eea7764-a9a8-42bb-a10b-f767c3a884ce" updatedVersion="8" minRefreshableVersion="3" useAutoFormatting="1" subtotalHiddenItems="1" itemPrintTitles="1" createdVersion="8" indent="0" outline="1" outlineData="1" multipleFieldFilters="0" chartFormat="50">
  <location ref="A39:C45" firstHeaderRow="1" firstDataRow="2" firstDataCol="1"/>
  <pivotFields count="4">
    <pivotField axis="axisCol" allDrilled="1" subtotalTop="0" showAll="0" sortType="ascending" defaultSubtotal="0" defaultAttributeDrillState="1">
      <items count="1">
        <item s="1" x="0"/>
      </items>
    </pivotField>
    <pivotField axis="axisRow" allDrilled="1" subtotalTop="0" showAll="0" defaultSubtotal="0" defaultAttributeDrillState="1">
      <items count="4">
        <item x="0"/>
        <item x="2"/>
        <item x="3"/>
        <item x="1"/>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0"/>
  </colFields>
  <colItems count="2">
    <i>
      <x/>
    </i>
    <i t="grand">
      <x/>
    </i>
  </colItems>
  <dataFields count="1">
    <dataField name="Count of ID" fld="2" subtotal="count" showDataAs="percentOfTotal" baseField="1" baseItem="0" numFmtId="10"/>
  </dataFields>
  <chartFormats count="6">
    <chartFormat chart="22" format="0" series="1">
      <pivotArea type="data" outline="0" fieldPosition="0">
        <references count="2">
          <reference field="4294967294" count="1" selected="0">
            <x v="0"/>
          </reference>
          <reference field="0" count="1" selected="0">
            <x v="0"/>
          </reference>
        </references>
      </pivotArea>
    </chartFormat>
    <chartFormat chart="37" format="6" series="1">
      <pivotArea type="data" outline="0" fieldPosition="0">
        <references count="2">
          <reference field="4294967294" count="1" selected="0">
            <x v="0"/>
          </reference>
          <reference field="0" count="1" selected="0">
            <x v="0"/>
          </reference>
        </references>
      </pivotArea>
    </chartFormat>
    <chartFormat chart="37" format="7">
      <pivotArea type="data" outline="0" fieldPosition="0">
        <references count="3">
          <reference field="4294967294" count="1" selected="0">
            <x v="0"/>
          </reference>
          <reference field="0" count="1" selected="0">
            <x v="0"/>
          </reference>
          <reference field="1" count="1" selected="0">
            <x v="0"/>
          </reference>
        </references>
      </pivotArea>
    </chartFormat>
    <chartFormat chart="37" format="8">
      <pivotArea type="data" outline="0" fieldPosition="0">
        <references count="3">
          <reference field="4294967294" count="1" selected="0">
            <x v="0"/>
          </reference>
          <reference field="0" count="1" selected="0">
            <x v="0"/>
          </reference>
          <reference field="1" count="1" selected="0">
            <x v="1"/>
          </reference>
        </references>
      </pivotArea>
    </chartFormat>
    <chartFormat chart="37" format="9">
      <pivotArea type="data" outline="0" fieldPosition="0">
        <references count="3">
          <reference field="4294967294" count="1" selected="0">
            <x v="0"/>
          </reference>
          <reference field="0" count="1" selected="0">
            <x v="0"/>
          </reference>
          <reference field="1" count="1" selected="0">
            <x v="2"/>
          </reference>
        </references>
      </pivotArea>
    </chartFormat>
    <chartFormat chart="37" format="10">
      <pivotArea type="data" outline="0" fieldPosition="0">
        <references count="3">
          <reference field="4294967294" count="1" selected="0">
            <x v="0"/>
          </reference>
          <reference field="0" count="1" selected="0">
            <x v="0"/>
          </reference>
          <reference field="1" count="1" selected="0">
            <x v="3"/>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7B45B8-5FB1-4826-B9AF-2E200E364A83}" name="PivotTable1" cacheId="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E7" firstHeaderRow="1" firstDataRow="2" firstDataCol="1" rowPageCount="1" colPageCount="1"/>
  <pivotFields count="4">
    <pivotField dataField="1" subtotalTop="0" showAll="0" defaultSubtotal="0"/>
    <pivotField axis="axisPage"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s>
  <rowFields count="1">
    <field x="3"/>
  </rowFields>
  <rowItems count="3">
    <i>
      <x/>
    </i>
    <i>
      <x v="1"/>
    </i>
    <i t="grand">
      <x/>
    </i>
  </rowItems>
  <colFields count="1">
    <field x="2"/>
  </colFields>
  <colItems count="4">
    <i>
      <x/>
    </i>
    <i>
      <x v="1"/>
    </i>
    <i>
      <x v="2"/>
    </i>
    <i t="grand">
      <x/>
    </i>
  </colItems>
  <pageFields count="1">
    <pageField fld="1" hier="6" name="[Table1].[Education].[All]" cap="All"/>
  </pageFields>
  <dataFields count="1">
    <dataField name="Sum of ID" fld="0" baseField="0" baseItem="0"/>
  </dataFields>
  <chartFormats count="1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3">
          <reference field="4294967294" count="1" selected="0">
            <x v="0"/>
          </reference>
          <reference field="1" count="1" selected="0">
            <x v="2"/>
          </reference>
          <reference field="2" count="1" selected="0">
            <x v="1"/>
          </reference>
        </references>
      </pivotArea>
    </chartFormat>
    <chartFormat chart="0" format="6" series="1">
      <pivotArea type="data" outline="0" fieldPosition="0">
        <references count="3">
          <reference field="4294967294" count="1" selected="0">
            <x v="0"/>
          </reference>
          <reference field="1" count="1" selected="0">
            <x v="2"/>
          </reference>
          <reference field="2" count="1" selected="0">
            <x v="2"/>
          </reference>
        </references>
      </pivotArea>
    </chartFormat>
    <chartFormat chart="0" format="7" series="1">
      <pivotArea type="data" outline="0" fieldPosition="0">
        <references count="3">
          <reference field="4294967294" count="1" selected="0">
            <x v="0"/>
          </reference>
          <reference field="1" count="1" selected="0">
            <x v="3"/>
          </reference>
          <reference field="2" count="1" selected="0">
            <x v="0"/>
          </reference>
        </references>
      </pivotArea>
    </chartFormat>
    <chartFormat chart="0" format="8" series="1">
      <pivotArea type="data" outline="0" fieldPosition="0">
        <references count="3">
          <reference field="4294967294" count="1" selected="0">
            <x v="0"/>
          </reference>
          <reference field="1" count="1" selected="0">
            <x v="3"/>
          </reference>
          <reference field="2" count="1" selected="0">
            <x v="1"/>
          </reference>
        </references>
      </pivotArea>
    </chartFormat>
    <chartFormat chart="0" format="9" series="1">
      <pivotArea type="data" outline="0" fieldPosition="0">
        <references count="3">
          <reference field="4294967294" count="1" selected="0">
            <x v="0"/>
          </reference>
          <reference field="1" count="1" selected="0">
            <x v="3"/>
          </reference>
          <reference field="2" count="1" selected="0">
            <x v="2"/>
          </reference>
        </references>
      </pivotArea>
    </chartFormat>
    <chartFormat chart="0" format="10" series="1">
      <pivotArea type="data" outline="0" fieldPosition="0">
        <references count="3">
          <reference field="4294967294" count="1" selected="0">
            <x v="0"/>
          </reference>
          <reference field="1" count="1" selected="0">
            <x v="4"/>
          </reference>
          <reference field="2" count="1" selected="0">
            <x v="1"/>
          </reference>
        </references>
      </pivotArea>
    </chartFormat>
    <chartFormat chart="0" format="11" series="1">
      <pivotArea type="data" outline="0" fieldPosition="0">
        <references count="3">
          <reference field="4294967294" count="1" selected="0">
            <x v="0"/>
          </reference>
          <reference field="1" count="1" selected="0">
            <x v="4"/>
          </reference>
          <reference field="2" count="1" selected="0">
            <x v="2"/>
          </reference>
        </references>
      </pivotArea>
    </chartFormat>
    <chartFormat chart="0" format="12" series="1">
      <pivotArea type="data" outline="0" fieldPosition="0">
        <references count="2">
          <reference field="4294967294" count="1" selected="0">
            <x v="0"/>
          </reference>
          <reference field="2" count="1" selected="0">
            <x v="0"/>
          </reference>
        </references>
      </pivotArea>
    </chartFormat>
    <chartFormat chart="0" format="13" series="1">
      <pivotArea type="data" outline="0" fieldPosition="0">
        <references count="2">
          <reference field="4294967294" count="1" selected="0">
            <x v="0"/>
          </reference>
          <reference field="2" count="1" selected="0">
            <x v="1"/>
          </reference>
        </references>
      </pivotArea>
    </chartFormat>
    <chartFormat chart="0" format="14" series="1">
      <pivotArea type="data" outline="0" fieldPosition="0">
        <references count="2">
          <reference field="4294967294" count="1" selected="0">
            <x v="0"/>
          </reference>
          <reference field="2" count="1" selected="0">
            <x v="2"/>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0C2A78-91B1-4636-83BE-871109998416}" name="PivotTable9"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A5:AB7" firstHeaderRow="1" firstDataRow="1" firstDataCol="1"/>
  <pivotFields count="4">
    <pivotField allDrilled="1" subtotalTop="0" showAll="0" dataSourceSort="1" defaultSubtotal="0" defaultAttributeDrillState="1">
      <items count="2">
        <item s="1" x="0"/>
        <item x="1"/>
      </items>
    </pivotField>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Items count="1">
    <i/>
  </colItems>
  <dataFields count="1">
    <dataField name="Average of Age" fld="2" subtotal="average" baseField="0" baseItem="0"/>
  </dataFields>
  <formats count="1">
    <format dxfId="3">
      <pivotArea grandRow="1" outline="0" collapsedLevelsAreSubtotals="1" fieldPosition="0"/>
    </format>
  </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caption="Average of Purchased flag"/>
    <pivotHierarchy dragToData="1"/>
    <pivotHierarchy dragToData="1" caption="Average of Income"/>
    <pivotHierarchy dragToData="1" caption="Count of Income"/>
    <pivotHierarchy dragToData="1"/>
    <pivotHierarchy dragToData="1" caption="Average of Age"/>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580A2E-80F9-4595-B6C2-AF2BD1373D19}" name="PivotTable27"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8">
  <location ref="AT18:AX25" firstHeaderRow="1" firstDataRow="2" firstDataCol="1"/>
  <pivotFields count="6">
    <pivotField allDrilled="1" subtotalTop="0" showAll="0" dataSourceSort="1" defaultSubtotal="0" defaultAttributeDrillState="1">
      <items count="1">
        <item s="1" x="0"/>
      </items>
    </pivotField>
    <pivotField allDrilled="1" subtotalTop="0" showAll="0" sortType="ascending"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6">
    <i>
      <x/>
    </i>
    <i>
      <x v="1"/>
    </i>
    <i>
      <x v="2"/>
    </i>
    <i>
      <x v="3"/>
    </i>
    <i>
      <x v="4"/>
    </i>
    <i t="grand">
      <x/>
    </i>
  </rowItems>
  <colFields count="1">
    <field x="4"/>
  </colFields>
  <colItems count="4">
    <i>
      <x/>
    </i>
    <i>
      <x v="1"/>
    </i>
    <i>
      <x v="2"/>
    </i>
    <i t="grand">
      <x/>
    </i>
  </colItems>
  <dataFields count="1">
    <dataField name="Count of ID" fld="2" subtotal="count" baseField="1" baseItem="0"/>
  </dataFields>
  <chartFormats count="12">
    <chartFormat chart="44" format="0" series="1">
      <pivotArea type="data" outline="0" fieldPosition="0">
        <references count="2">
          <reference field="4294967294" count="1" selected="0">
            <x v="0"/>
          </reference>
          <reference field="4" count="1" selected="0">
            <x v="0"/>
          </reference>
        </references>
      </pivotArea>
    </chartFormat>
    <chartFormat chart="44" format="1" series="1">
      <pivotArea type="data" outline="0" fieldPosition="0">
        <references count="2">
          <reference field="4294967294" count="1" selected="0">
            <x v="0"/>
          </reference>
          <reference field="4" count="1" selected="0">
            <x v="1"/>
          </reference>
        </references>
      </pivotArea>
    </chartFormat>
    <chartFormat chart="44" format="2" series="1">
      <pivotArea type="data" outline="0" fieldPosition="0">
        <references count="2">
          <reference field="4294967294" count="1" selected="0">
            <x v="0"/>
          </reference>
          <reference field="4" count="1" selected="0">
            <x v="2"/>
          </reference>
        </references>
      </pivotArea>
    </chartFormat>
    <chartFormat chart="47" format="6" series="1">
      <pivotArea type="data" outline="0" fieldPosition="0">
        <references count="2">
          <reference field="4294967294" count="1" selected="0">
            <x v="0"/>
          </reference>
          <reference field="4" count="1" selected="0">
            <x v="0"/>
          </reference>
        </references>
      </pivotArea>
    </chartFormat>
    <chartFormat chart="47" format="7" series="1">
      <pivotArea type="data" outline="0" fieldPosition="0">
        <references count="2">
          <reference field="4294967294" count="1" selected="0">
            <x v="0"/>
          </reference>
          <reference field="4" count="1" selected="0">
            <x v="1"/>
          </reference>
        </references>
      </pivotArea>
    </chartFormat>
    <chartFormat chart="47" format="8" series="1">
      <pivotArea type="data" outline="0" fieldPosition="0">
        <references count="2">
          <reference field="4294967294" count="1" selected="0">
            <x v="0"/>
          </reference>
          <reference field="4" count="1" selected="0">
            <x v="2"/>
          </reference>
        </references>
      </pivotArea>
    </chartFormat>
    <chartFormat chart="47" format="9">
      <pivotArea type="data" outline="0" fieldPosition="0">
        <references count="3">
          <reference field="4294967294" count="1" selected="0">
            <x v="0"/>
          </reference>
          <reference field="3" count="1" selected="0">
            <x v="1"/>
          </reference>
          <reference field="4" count="1" selected="0">
            <x v="0"/>
          </reference>
        </references>
      </pivotArea>
    </chartFormat>
    <chartFormat chart="47" format="10">
      <pivotArea type="data" outline="0" fieldPosition="0">
        <references count="3">
          <reference field="4294967294" count="1" selected="0">
            <x v="0"/>
          </reference>
          <reference field="3" count="1" selected="0">
            <x v="2"/>
          </reference>
          <reference field="4" count="1" selected="0">
            <x v="0"/>
          </reference>
        </references>
      </pivotArea>
    </chartFormat>
    <chartFormat chart="47" format="11">
      <pivotArea type="data" outline="0" fieldPosition="0">
        <references count="3">
          <reference field="4294967294" count="1" selected="0">
            <x v="0"/>
          </reference>
          <reference field="3" count="1" selected="0">
            <x v="3"/>
          </reference>
          <reference field="4" count="1" selected="0">
            <x v="0"/>
          </reference>
        </references>
      </pivotArea>
    </chartFormat>
    <chartFormat chart="47" format="12">
      <pivotArea type="data" outline="0" fieldPosition="0">
        <references count="3">
          <reference field="4294967294" count="1" selected="0">
            <x v="0"/>
          </reference>
          <reference field="3" count="1" selected="0">
            <x v="4"/>
          </reference>
          <reference field="4" count="1" selected="0">
            <x v="0"/>
          </reference>
        </references>
      </pivotArea>
    </chartFormat>
    <chartFormat chart="47" format="13">
      <pivotArea type="data" outline="0" fieldPosition="0">
        <references count="3">
          <reference field="4294967294" count="1" selected="0">
            <x v="0"/>
          </reference>
          <reference field="3" count="1" selected="0">
            <x v="1"/>
          </reference>
          <reference field="4" count="1" selected="0">
            <x v="2"/>
          </reference>
        </references>
      </pivotArea>
    </chartFormat>
    <chartFormat chart="47" format="14">
      <pivotArea type="data" outline="0" fieldPosition="0">
        <references count="3">
          <reference field="4294967294" count="1" selected="0">
            <x v="0"/>
          </reference>
          <reference field="3" count="1" selected="0">
            <x v="2"/>
          </reference>
          <reference field="4" count="1" selected="0">
            <x v="2"/>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C2747E-2AAF-4B54-9D0A-0D452242F795}" name="PivotTable16"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5">
  <location ref="AD26:AE29" firstHeaderRow="1" firstDataRow="1" firstDataCol="1"/>
  <pivotFields count="4">
    <pivotField axis="axisRow" allDrilled="1" subtotalTop="0" showAll="0" dataSourceSort="1" defaultSubtotal="0" defaultAttributeDrillState="1">
      <items count="2">
        <item x="0"/>
        <item x="1"/>
      </items>
    </pivotField>
    <pivotField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Income" fld="2" subtotal="average" baseField="0" baseItem="0" numFmtId="169"/>
  </dataFields>
  <formats count="3">
    <format dxfId="6">
      <pivotArea collapsedLevelsAreSubtotals="1" fieldPosition="0">
        <references count="1">
          <reference field="0" count="1">
            <x v="1"/>
          </reference>
        </references>
      </pivotArea>
    </format>
    <format dxfId="5">
      <pivotArea collapsedLevelsAreSubtotals="1" fieldPosition="0">
        <references count="1">
          <reference field="0" count="1">
            <x v="0"/>
          </reference>
        </references>
      </pivotArea>
    </format>
    <format dxfId="4">
      <pivotArea outline="0" fieldPosition="0">
        <references count="1">
          <reference field="4294967294" count="1">
            <x v="0"/>
          </reference>
        </references>
      </pivotArea>
    </format>
  </formats>
  <chartFormats count="4">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0" count="1" selected="0">
            <x v="1"/>
          </reference>
        </references>
      </pivotArea>
    </chartFormat>
    <chartFormat chart="41" format="4">
      <pivotArea type="data" outline="0" fieldPosition="0">
        <references count="2">
          <reference field="4294967294" count="1" selected="0">
            <x v="0"/>
          </reference>
          <reference field="0" count="1" selected="0">
            <x v="0"/>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DF467A-F855-47A6-B65A-EC2CFC945779}" name="PivotTable2" cacheId="29" applyNumberFormats="0" applyBorderFormats="0" applyFontFormats="0" applyPatternFormats="0" applyAlignmentFormats="0" applyWidthHeightFormats="1" dataCaption="Values" tag="364b1834-9313-4277-9fde-aee9daf5b27d" updatedVersion="8" minRefreshableVersion="3" useAutoFormatting="1" subtotalHiddenItems="1" itemPrintTitles="1" createdVersion="8" indent="0" outline="1" outlineData="1" multipleFieldFilters="0" chartFormat="52">
  <location ref="A14:C18" firstHeaderRow="1" firstDataRow="2" firstDataCol="1"/>
  <pivotFields count="4">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s="1"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1"/>
  </colFields>
  <colItems count="2">
    <i>
      <x/>
    </i>
    <i t="grand">
      <x/>
    </i>
  </colItems>
  <dataFields count="1">
    <dataField name="Count of ID" fld="2" subtotal="count" showDataAs="percentOfTotal" baseField="0" baseItem="0" numFmtId="10"/>
  </dataFields>
  <chartFormats count="9">
    <chartFormat chart="4" format="0" series="1">
      <pivotArea type="data" outline="0" fieldPosition="0">
        <references count="2">
          <reference field="4294967294" count="1" selected="0">
            <x v="0"/>
          </reference>
          <reference field="1" count="1" selected="0">
            <x v="1"/>
          </reference>
        </references>
      </pivotArea>
    </chartFormat>
    <chartFormat chart="4" format="1" series="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3">
          <reference field="4294967294" count="1" selected="0">
            <x v="0"/>
          </reference>
          <reference field="0" count="1" selected="0">
            <x v="0"/>
          </reference>
          <reference field="1" count="1" selected="0">
            <x v="1"/>
          </reference>
        </references>
      </pivotArea>
    </chartFormat>
    <chartFormat chart="24" format="8" series="1">
      <pivotArea type="data" outline="0" fieldPosition="0">
        <references count="2">
          <reference field="4294967294" count="1" selected="0">
            <x v="0"/>
          </reference>
          <reference field="1" count="1" selected="0">
            <x v="0"/>
          </reference>
        </references>
      </pivotArea>
    </chartFormat>
    <chartFormat chart="24" format="9">
      <pivotArea type="data" outline="0" fieldPosition="0">
        <references count="3">
          <reference field="4294967294" count="1" selected="0">
            <x v="0"/>
          </reference>
          <reference field="0" count="1" selected="0">
            <x v="1"/>
          </reference>
          <reference field="1" count="1" selected="0">
            <x v="0"/>
          </reference>
        </references>
      </pivotArea>
    </chartFormat>
    <chartFormat chart="24" format="10">
      <pivotArea type="data" outline="0" fieldPosition="0">
        <references count="3">
          <reference field="4294967294" count="1" selected="0">
            <x v="0"/>
          </reference>
          <reference field="0" count="1" selected="0">
            <x v="0"/>
          </reference>
          <reference field="1" count="1" selected="0">
            <x v="0"/>
          </reference>
        </references>
      </pivotArea>
    </chartFormat>
    <chartFormat chart="33" format="14" series="1">
      <pivotArea type="data" outline="0" fieldPosition="0">
        <references count="2">
          <reference field="4294967294" count="1" selected="0">
            <x v="0"/>
          </reference>
          <reference field="1" count="1" selected="0">
            <x v="0"/>
          </reference>
        </references>
      </pivotArea>
    </chartFormat>
    <chartFormat chart="33" format="15">
      <pivotArea type="data" outline="0" fieldPosition="0">
        <references count="3">
          <reference field="4294967294" count="1" selected="0">
            <x v="0"/>
          </reference>
          <reference field="0" count="1" selected="0">
            <x v="0"/>
          </reference>
          <reference field="1" count="1" selected="0">
            <x v="0"/>
          </reference>
        </references>
      </pivotArea>
    </chartFormat>
    <chartFormat chart="33" format="16">
      <pivotArea type="data" outline="0" fieldPosition="0">
        <references count="3">
          <reference field="4294967294" count="1" selected="0">
            <x v="0"/>
          </reference>
          <reference field="0" count="1" selected="0">
            <x v="1"/>
          </reference>
          <reference field="1" count="1" selected="0">
            <x v="0"/>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7B27DF3-E55F-4ECC-BC2D-DF12ADAB373F}" name="PivotTable25"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1">
  <location ref="AN42:AP47" firstHeaderRow="1" firstDataRow="2" firstDataCol="1"/>
  <pivotFields count="5">
    <pivotField allDrilled="1" subtotalTop="0" showAll="0" defaultSubtotal="0" defaultAttributeDrillState="1">
      <items count="1">
        <item x="0"/>
      </items>
    </pivotField>
    <pivotField axis="axisRow" allDrilled="1" subtotalTop="0" showAll="0" sortType="descending" defaultSubtotal="0" defaultAttributeDrillState="1">
      <items count="3">
        <item x="0"/>
        <item x="1"/>
        <item x="2"/>
      </items>
      <autoSortScope>
        <pivotArea dataOnly="0" outline="0" fieldPosition="0">
          <references count="2">
            <reference field="4294967294" count="1" selected="0">
              <x v="0"/>
            </reference>
            <reference field="2" count="1" selected="0">
              <x v="0"/>
            </reference>
          </references>
        </pivotArea>
      </autoSortScope>
    </pivotField>
    <pivotField axis="axisCol" allDrilled="1" subtotalTop="0" showAll="0" sortType="descending"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4">
    <i>
      <x v="1"/>
    </i>
    <i>
      <x/>
    </i>
    <i>
      <x v="2"/>
    </i>
    <i t="grand">
      <x/>
    </i>
  </rowItems>
  <colFields count="1">
    <field x="2"/>
  </colFields>
  <colItems count="2">
    <i>
      <x/>
    </i>
    <i t="grand">
      <x/>
    </i>
  </colItems>
  <dataFields count="1">
    <dataField name="Count of ID" fld="3" subtotal="count" baseField="1" baseItem="0"/>
  </dataField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aptionGreaterThan" evalOrder="-1" id="3" stringValue1="9">
      <autoFilter ref="A1">
        <filterColumn colId="0">
          <customFilters>
            <customFilter operator="greaterThan" val="9"/>
          </customFilters>
        </filterColumn>
      </autoFilter>
    </filter>
  </filters>
  <rowHierarchiesUsage count="1">
    <rowHierarchyUsage hierarchyUsage="1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164FC84-D325-46DA-A8AD-DE16CAE11E2F}" name="PivotTable13"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X17:AA20"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0"/>
  </colFields>
  <colItems count="3">
    <i>
      <x/>
    </i>
    <i>
      <x v="1"/>
    </i>
    <i t="grand">
      <x/>
    </i>
  </colItems>
  <dataFields count="1">
    <dataField name="Count of ID" fld="2" subtotal="count" showDataAs="percentOfRow" baseField="1" baseItem="0" numFmtId="10"/>
  </dataField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8BE1F0-5B37-4B3A-B3AB-15C7FD966554}" name="PivotTable19"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5">
  <location ref="AD41:AF48" firstHeaderRow="1" firstDataRow="2" firstDataCol="1"/>
  <pivotFields count="4">
    <pivotField axis="axisCol" allDrilled="1" subtotalTop="0" showAll="0" dataSourceSort="1" defaultSubtotal="0" defaultAttributeDrillState="1">
      <items count="2">
        <item s="1"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6">
    <i>
      <x/>
    </i>
    <i>
      <x v="1"/>
    </i>
    <i>
      <x v="2"/>
    </i>
    <i>
      <x v="3"/>
    </i>
    <i>
      <x v="4"/>
    </i>
    <i t="grand">
      <x/>
    </i>
  </rowItems>
  <colFields count="1">
    <field x="0"/>
  </colFields>
  <colItems count="2">
    <i>
      <x/>
    </i>
    <i t="grand">
      <x/>
    </i>
  </colItems>
  <dataFields count="1">
    <dataField name="Count of ID" fld="1" subtotal="count" showDataAs="percentOfCol" baseField="0" baseItem="0" numFmtId="10"/>
  </dataFields>
  <formats count="3">
    <format dxfId="9">
      <pivotArea collapsedLevelsAreSubtotals="1" fieldPosition="0">
        <references count="1">
          <reference field="0" count="1">
            <x v="0"/>
          </reference>
        </references>
      </pivotArea>
    </format>
    <format dxfId="8">
      <pivotArea collapsedLevelsAreSubtotals="1" fieldPosition="0">
        <references count="1">
          <reference field="0" count="1">
            <x v="1"/>
          </reference>
        </references>
      </pivotArea>
    </format>
    <format dxfId="7">
      <pivotArea outline="0" fieldPosition="0">
        <references count="1">
          <reference field="4294967294" count="1">
            <x v="0"/>
          </reference>
        </references>
      </pivotArea>
    </format>
  </formats>
  <chartFormats count="11">
    <chartFormat chart="45" format="0" series="1">
      <pivotArea type="data" outline="0" fieldPosition="0">
        <references count="2">
          <reference field="4294967294" count="1" selected="0">
            <x v="0"/>
          </reference>
          <reference field="0" count="1" selected="0">
            <x v="1"/>
          </reference>
        </references>
      </pivotArea>
    </chartFormat>
    <chartFormat chart="45" format="1" series="1">
      <pivotArea type="data" outline="0" fieldPosition="0">
        <references count="2">
          <reference field="4294967294" count="1" selected="0">
            <x v="0"/>
          </reference>
          <reference field="0" count="1" selected="0">
            <x v="0"/>
          </reference>
        </references>
      </pivotArea>
    </chartFormat>
    <chartFormat chart="48" format="4" series="1">
      <pivotArea type="data" outline="0" fieldPosition="0">
        <references count="2">
          <reference field="4294967294" count="1" selected="0">
            <x v="0"/>
          </reference>
          <reference field="0" count="1" selected="0">
            <x v="1"/>
          </reference>
        </references>
      </pivotArea>
    </chartFormat>
    <chartFormat chart="48" format="5" series="1">
      <pivotArea type="data" outline="0" fieldPosition="0">
        <references count="2">
          <reference field="4294967294" count="1" selected="0">
            <x v="0"/>
          </reference>
          <reference field="0" count="1" selected="0">
            <x v="0"/>
          </reference>
        </references>
      </pivotArea>
    </chartFormat>
    <chartFormat chart="52" format="2" series="1">
      <pivotArea type="data" outline="0" fieldPosition="0">
        <references count="2">
          <reference field="4294967294" count="1" selected="0">
            <x v="0"/>
          </reference>
          <reference field="0" count="1" selected="0">
            <x v="0"/>
          </reference>
        </references>
      </pivotArea>
    </chartFormat>
    <chartFormat chart="52" format="3">
      <pivotArea type="data" outline="0" fieldPosition="0">
        <references count="3">
          <reference field="4294967294" count="1" selected="0">
            <x v="0"/>
          </reference>
          <reference field="0" count="1" selected="0">
            <x v="0"/>
          </reference>
          <reference field="2" count="1" selected="0">
            <x v="3"/>
          </reference>
        </references>
      </pivotArea>
    </chartFormat>
    <chartFormat chart="52" format="4" series="1">
      <pivotArea type="data" outline="0" fieldPosition="0">
        <references count="2">
          <reference field="4294967294" count="1" selected="0">
            <x v="0"/>
          </reference>
          <reference field="0" count="1" selected="0">
            <x v="1"/>
          </reference>
        </references>
      </pivotArea>
    </chartFormat>
    <chartFormat chart="52" format="5">
      <pivotArea type="data" outline="0" fieldPosition="0">
        <references count="3">
          <reference field="4294967294" count="1" selected="0">
            <x v="0"/>
          </reference>
          <reference field="0" count="1" selected="0">
            <x v="0"/>
          </reference>
          <reference field="2" count="1" selected="0">
            <x v="0"/>
          </reference>
        </references>
      </pivotArea>
    </chartFormat>
    <chartFormat chart="52" format="6">
      <pivotArea type="data" outline="0" fieldPosition="0">
        <references count="3">
          <reference field="4294967294" count="1" selected="0">
            <x v="0"/>
          </reference>
          <reference field="0" count="1" selected="0">
            <x v="0"/>
          </reference>
          <reference field="2" count="1" selected="0">
            <x v="1"/>
          </reference>
        </references>
      </pivotArea>
    </chartFormat>
    <chartFormat chart="52" format="7">
      <pivotArea type="data" outline="0" fieldPosition="0">
        <references count="3">
          <reference field="4294967294" count="1" selected="0">
            <x v="0"/>
          </reference>
          <reference field="0" count="1" selected="0">
            <x v="0"/>
          </reference>
          <reference field="2" count="1" selected="0">
            <x v="2"/>
          </reference>
        </references>
      </pivotArea>
    </chartFormat>
    <chartFormat chart="52" format="8">
      <pivotArea type="data" outline="0" fieldPosition="0">
        <references count="3">
          <reference field="4294967294" count="1" selected="0">
            <x v="0"/>
          </reference>
          <reference field="0" count="1" selected="0">
            <x v="0"/>
          </reference>
          <reference field="2" count="1" selected="0">
            <x v="4"/>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5A9F4AA-7152-4E0B-991D-F7AAE8C115F4}" name="PivotTable31" cacheId="4" applyNumberFormats="0" applyBorderFormats="0" applyFontFormats="0" applyPatternFormats="0" applyAlignmentFormats="0" applyWidthHeightFormats="1" dataCaption="Values" tag="57800e61-e00a-4a5c-8c4c-cceefdaba3ab" updatedVersion="8" minRefreshableVersion="3" useAutoFormatting="1" subtotalHiddenItems="1" itemPrintTitles="1" createdVersion="8" indent="0" outline="1" outlineData="1" multipleFieldFilters="0" chartFormat="55">
  <location ref="BF34:BG38" firstHeaderRow="1" firstDataRow="1" firstDataCol="1" rowPageCount="1" colPageCount="1"/>
  <pivotFields count="5">
    <pivotField allDrilled="1" subtotalTop="0" showAll="0" defaultSubtotal="0" defaultAttributeDrillState="1">
      <items count="1">
        <item x="0"/>
      </items>
    </pivotField>
    <pivotField axis="axisRow" allDrilled="1" subtotalTop="0" showAll="0" defaultSubtotal="0" defaultAttributeDrillState="1">
      <items count="3">
        <item x="0"/>
        <item x="1"/>
        <item x="2"/>
      </items>
    </pivotField>
    <pivotField axis="axisPage" allDrilled="1" subtotalTop="0" showAll="0" sortType="descending"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pageFields count="1">
    <pageField fld="2" hier="17" name="[Table1].[Purchased Bike].&amp;[Yes]" cap="Yes"/>
  </pageFields>
  <dataFields count="1">
    <dataField name="Average of Income" fld="3" subtotal="average" baseField="1" baseItem="0" numFmtId="4"/>
  </dataFields>
  <formats count="2">
    <format dxfId="11">
      <pivotArea collapsedLevelsAreSubtotals="1" fieldPosition="0">
        <references count="1">
          <reference field="1" count="0"/>
        </references>
      </pivotArea>
    </format>
    <format dxfId="10">
      <pivotArea grandRow="1" outline="0" collapsedLevelsAreSubtotals="1" fieldPosition="0"/>
    </format>
  </formats>
  <chartFormats count="5">
    <chartFormat chart="51"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4" format="3">
      <pivotArea type="data" outline="0" fieldPosition="0">
        <references count="2">
          <reference field="4294967294" count="1" selected="0">
            <x v="0"/>
          </reference>
          <reference field="1" count="1" selected="0">
            <x v="0"/>
          </reference>
        </references>
      </pivotArea>
    </chartFormat>
    <chartFormat chart="54" format="4">
      <pivotArea type="data" outline="0" fieldPosition="0">
        <references count="2">
          <reference field="4294967294" count="1" selected="0">
            <x v="0"/>
          </reference>
          <reference field="1" count="1" selected="0">
            <x v="1"/>
          </reference>
        </references>
      </pivotArea>
    </chartFormat>
    <chartFormat chart="54" format="5">
      <pivotArea type="data" outline="0" fieldPosition="0">
        <references count="2">
          <reference field="4294967294" count="1" selected="0">
            <x v="0"/>
          </reference>
          <reference field="1" count="1" selected="0">
            <x v="2"/>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aptionGreaterThan" evalOrder="-1" id="3" stringValue1="9">
      <autoFilter ref="A1">
        <filterColumn colId="0">
          <customFilters>
            <customFilter operator="greaterThan" val="9"/>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4134A56-3701-4899-BDE1-D21B192AB74E}" name="PivotTable12"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X27:Z30" firstHeaderRow="1" firstDataRow="2" firstDataCol="1"/>
  <pivotFields count="5">
    <pivotField axis="axisCol" allDrilled="1" subtotalTop="0" showAll="0" dataSourceSort="1" defaultSubtotal="0" defaultAttributeDrillState="1">
      <items count="2">
        <item x="0"/>
        <item x="1"/>
      </items>
    </pivotField>
    <pivotField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3"/>
  </rowFields>
  <rowItems count="2">
    <i>
      <x/>
    </i>
    <i t="grand">
      <x/>
    </i>
  </rowItems>
  <colFields count="1">
    <field x="0"/>
  </colFields>
  <colItems count="2">
    <i>
      <x/>
    </i>
    <i t="grand">
      <x/>
    </i>
  </colItems>
  <dataFields count="1">
    <dataField name="Average of Cars" fld="2" subtotal="average" baseField="0" baseItem="0" numFmtId="168"/>
  </dataFields>
  <formats count="4">
    <format dxfId="15">
      <pivotArea outline="0" collapsedLevelsAreSubtotals="1" fieldPosition="0">
        <references count="1">
          <reference field="0" count="1" selected="0">
            <x v="0"/>
          </reference>
        </references>
      </pivotArea>
    </format>
    <format dxfId="14">
      <pivotArea outline="0" collapsedLevelsAreSubtotals="1" fieldPosition="0">
        <references count="1">
          <reference field="0" count="1" selected="0">
            <x v="1"/>
          </reference>
        </references>
      </pivotArea>
    </format>
    <format dxfId="13">
      <pivotArea outline="0" fieldPosition="0">
        <references count="1">
          <reference field="4294967294" count="1">
            <x v="0"/>
          </reference>
        </references>
      </pivotArea>
    </format>
    <format dxfId="12">
      <pivotArea outline="0" collapsedLevelsAreSubtotals="1" fieldPosition="0"/>
    </format>
  </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ID"/>
    <pivotHierarchy dragToData="1" caption="Average of Car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822208-9AC5-432E-A8D3-4985FBB96EED}" name="PivotTable8"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X5:Y7" firstHeaderRow="1" firstDataRow="1" firstDataCol="1"/>
  <pivotFields count="4">
    <pivotField allDrilled="1" subtotalTop="0" showAll="0" dataSourceSort="1" defaultSubtotal="0" defaultAttributeDrillState="1">
      <items count="2">
        <item s="1" x="0"/>
        <item x="1"/>
      </items>
    </pivotField>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Items count="1">
    <i/>
  </colItems>
  <dataFields count="1">
    <dataField name="Average of Income" fld="2" subtotal="average" baseField="1" baseItem="0" numFmtId="42"/>
  </dataFields>
  <formats count="2">
    <format dxfId="17">
      <pivotArea grandRow="1" outline="0" collapsedLevelsAreSubtotals="1" fieldPosition="0"/>
    </format>
    <format dxfId="16">
      <pivotArea outline="0" fieldPosition="0">
        <references count="1">
          <reference field="4294967294" count="1">
            <x v="0"/>
          </reference>
        </references>
      </pivotArea>
    </format>
  </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caption="Average of Purchased flag"/>
    <pivotHierarchy dragToData="1"/>
    <pivotHierarchy dragToData="1" caption="Average of Income"/>
    <pivotHierarchy dragToData="1" caption="Count of Income"/>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C82CCAB-653E-4859-89C2-38C4F5F86034}" name="PivotTable15" cacheId="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AD17:AG2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0"/>
  </colFields>
  <colItems count="3">
    <i>
      <x/>
    </i>
    <i>
      <x v="1"/>
    </i>
    <i t="grand">
      <x/>
    </i>
  </colItems>
  <dataFields count="1">
    <dataField name="Count of ID" fld="1" subtotal="count" showDataAs="percentOfTotal" baseField="0" baseItem="0" numFmtId="10"/>
  </dataFields>
  <chartFormats count="6">
    <chartFormat chart="25" format="0" series="1">
      <pivotArea type="data" outline="0" fieldPosition="0">
        <references count="2">
          <reference field="4294967294" count="1" selected="0">
            <x v="0"/>
          </reference>
          <reference field="0" count="1" selected="0">
            <x v="1"/>
          </reference>
        </references>
      </pivotArea>
    </chartFormat>
    <chartFormat chart="28" format="2" series="1">
      <pivotArea type="data" outline="0" fieldPosition="0">
        <references count="2">
          <reference field="4294967294" count="1" selected="0">
            <x v="0"/>
          </reference>
          <reference field="0" count="1" selected="0">
            <x v="1"/>
          </reference>
        </references>
      </pivotArea>
    </chartFormat>
    <chartFormat chart="29" format="0" series="1">
      <pivotArea type="data" outline="0" fieldPosition="0">
        <references count="2">
          <reference field="4294967294" count="1" selected="0">
            <x v="0"/>
          </reference>
          <reference field="0" count="1" selected="0">
            <x v="1"/>
          </reference>
        </references>
      </pivotArea>
    </chartFormat>
    <chartFormat chart="29" format="1" series="1">
      <pivotArea type="data" outline="0" fieldPosition="0">
        <references count="2">
          <reference field="4294967294" count="1" selected="0">
            <x v="0"/>
          </reference>
          <reference field="0" count="1" selected="0">
            <x v="0"/>
          </reference>
        </references>
      </pivotArea>
    </chartFormat>
    <chartFormat chart="34" format="4" series="1">
      <pivotArea type="data" outline="0" fieldPosition="0">
        <references count="2">
          <reference field="4294967294" count="1" selected="0">
            <x v="0"/>
          </reference>
          <reference field="0" count="1" selected="0">
            <x v="0"/>
          </reference>
        </references>
      </pivotArea>
    </chartFormat>
    <chartFormat chart="34" format="5" series="1">
      <pivotArea type="data" outline="0" fieldPosition="0">
        <references count="2">
          <reference field="4294967294" count="1" selected="0">
            <x v="0"/>
          </reference>
          <reference field="0" count="1" selected="0">
            <x v="1"/>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9893738-8FAD-4338-851E-EA0C2136320E}" name="PivotTable32" cacheId="3" applyNumberFormats="0" applyBorderFormats="0" applyFontFormats="0" applyPatternFormats="0" applyAlignmentFormats="0" applyWidthHeightFormats="1" dataCaption="Values" tag="513da0cc-02c9-41b5-9c54-d28fb8f138f8" updatedVersion="8" minRefreshableVersion="3" useAutoFormatting="1" subtotalHiddenItems="1" itemPrintTitles="1" createdVersion="8" indent="0" outline="1" outlineData="1" multipleFieldFilters="0" chartFormat="55">
  <location ref="BF44:BH49" firstHeaderRow="1" firstDataRow="2" firstDataCol="1"/>
  <pivotFields count="5">
    <pivotField allDrilled="1" subtotalTop="0" showAll="0" defaultSubtotal="0" defaultAttributeDrillState="1">
      <items count="1">
        <item x="0"/>
      </items>
    </pivotField>
    <pivotField axis="axisRow" allDrilled="1" subtotalTop="0" showAll="0" sortType="descending" defaultSubtotal="0" defaultAttributeDrillState="1">
      <items count="3">
        <item x="0"/>
        <item x="1"/>
        <item x="2"/>
      </items>
      <autoSortScope>
        <pivotArea dataOnly="0" outline="0" fieldPosition="0">
          <references count="2">
            <reference field="4294967294" count="1" selected="0">
              <x v="0"/>
            </reference>
            <reference field="2" count="1" selected="0">
              <x v="0"/>
            </reference>
          </references>
        </pivotArea>
      </autoSortScope>
    </pivotField>
    <pivotField axis="axisCol" allDrilled="1" subtotalTop="0" showAll="0" sortType="descending"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4">
    <i>
      <x v="1"/>
    </i>
    <i>
      <x/>
    </i>
    <i>
      <x v="2"/>
    </i>
    <i t="grand">
      <x/>
    </i>
  </rowItems>
  <colFields count="1">
    <field x="2"/>
  </colFields>
  <colItems count="2">
    <i>
      <x/>
    </i>
    <i t="grand">
      <x/>
    </i>
  </colItems>
  <dataFields count="1">
    <dataField name="Count of ID" fld="3" subtotal="count" showDataAs="percentOfCol" baseField="1" baseItem="0" numFmtId="10"/>
  </dataFields>
  <chartFormats count="5">
    <chartFormat chart="51" format="0" series="1">
      <pivotArea type="data" outline="0" fieldPosition="0">
        <references count="2">
          <reference field="4294967294" count="1" selected="0">
            <x v="0"/>
          </reference>
          <reference field="2" count="1" selected="0">
            <x v="0"/>
          </reference>
        </references>
      </pivotArea>
    </chartFormat>
    <chartFormat chart="54" format="2" series="1">
      <pivotArea type="data" outline="0" fieldPosition="0">
        <references count="2">
          <reference field="4294967294" count="1" selected="0">
            <x v="0"/>
          </reference>
          <reference field="2" count="1" selected="0">
            <x v="0"/>
          </reference>
        </references>
      </pivotArea>
    </chartFormat>
    <chartFormat chart="54" format="3">
      <pivotArea type="data" outline="0" fieldPosition="0">
        <references count="3">
          <reference field="4294967294" count="1" selected="0">
            <x v="0"/>
          </reference>
          <reference field="1" count="1" selected="0">
            <x v="1"/>
          </reference>
          <reference field="2" count="1" selected="0">
            <x v="0"/>
          </reference>
        </references>
      </pivotArea>
    </chartFormat>
    <chartFormat chart="54" format="4">
      <pivotArea type="data" outline="0" fieldPosition="0">
        <references count="3">
          <reference field="4294967294" count="1" selected="0">
            <x v="0"/>
          </reference>
          <reference field="1" count="1" selected="0">
            <x v="0"/>
          </reference>
          <reference field="2" count="1" selected="0">
            <x v="0"/>
          </reference>
        </references>
      </pivotArea>
    </chartFormat>
    <chartFormat chart="54" format="5">
      <pivotArea type="data" outline="0" fieldPosition="0">
        <references count="3">
          <reference field="4294967294" count="1" selected="0">
            <x v="0"/>
          </reference>
          <reference field="1" count="1" selected="0">
            <x v="2"/>
          </reference>
          <reference field="2" count="1" selected="0">
            <x v="0"/>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aptionGreaterThan" evalOrder="-1" id="3" stringValue1="9">
      <autoFilter ref="A1">
        <filterColumn colId="0">
          <customFilters>
            <customFilter operator="greaterThan" val="9"/>
          </customFilters>
        </filterColumn>
      </autoFilter>
    </filter>
  </filters>
  <rowHierarchiesUsage count="1">
    <rowHierarchyUsage hierarchyUsage="1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AA5F89D-E0FC-4E44-BA69-D556CCF98FCA}" name="PivotTable24" cacheId="5" applyNumberFormats="0" applyBorderFormats="0" applyFontFormats="0" applyPatternFormats="0" applyAlignmentFormats="0" applyWidthHeightFormats="1" dataCaption="Values" tag="3e950b12-e2b3-4906-b504-1535fc5ae2f3" updatedVersion="8" minRefreshableVersion="3" useAutoFormatting="1" subtotalHiddenItems="1" itemPrintTitles="1" createdVersion="8" indent="0" outline="1" outlineData="1" multipleFieldFilters="0" chartFormat="51">
  <location ref="BF25:BG29" firstHeaderRow="1" firstDataRow="1" firstDataCol="1" rowPageCount="1" colPageCount="1"/>
  <pivotFields count="5">
    <pivotField allDrilled="1" subtotalTop="0" showAll="0" defaultSubtotal="0" defaultAttributeDrillState="1">
      <items count="1">
        <item x="0"/>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Page" allDrilled="1" subtotalTop="0" showAll="0" sortType="descending"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4">
    <i>
      <x v="1"/>
    </i>
    <i>
      <x/>
    </i>
    <i>
      <x v="2"/>
    </i>
    <i t="grand">
      <x/>
    </i>
  </rowItems>
  <colItems count="1">
    <i/>
  </colItems>
  <pageFields count="1">
    <pageField fld="2" hier="17" name="[Table1].[Purchased Bike].&amp;[Yes]" cap="Yes"/>
  </pageFields>
  <dataFields count="1">
    <dataField name="Count of ID" fld="3" subtotal="count" showDataAs="percentOfCol" baseField="1" baseItem="0" numFmtId="10"/>
  </dataField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aptionGreaterThan" evalOrder="-1" id="3" stringValue1="9">
      <autoFilter ref="A1">
        <filterColumn colId="0">
          <customFilters>
            <customFilter operator="greaterThan" val="9"/>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F24155D-637B-4AD9-A298-ECE9DDD1E0A1}" name="PivotTable3" cacheId="28" applyNumberFormats="0" applyBorderFormats="0" applyFontFormats="0" applyPatternFormats="0" applyAlignmentFormats="0" applyWidthHeightFormats="1" dataCaption="Values" tag="7977d304-0594-4cc0-bc03-584eeb5faad4" updatedVersion="8" minRefreshableVersion="3" useAutoFormatting="1" subtotalHiddenItems="1" itemPrintTitles="1" createdVersion="8" indent="0" outline="1" outlineData="1" multipleFieldFilters="0" chartFormat="68">
  <location ref="A24:C30" firstHeaderRow="1" firstDataRow="2" firstDataCol="1"/>
  <pivotFields count="4">
    <pivotField axis="axisCol" allDrilled="1" subtotalTop="0" showAll="0" dataSourceSort="1" defaultSubtotal="0" defaultAttributeDrillState="1">
      <items count="2">
        <item s="1" x="0"/>
        <item x="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0"/>
  </colFields>
  <colItems count="2">
    <i>
      <x/>
    </i>
    <i t="grand">
      <x/>
    </i>
  </colItems>
  <dataFields count="1">
    <dataField name="Count of ID" fld="2" subtotal="count" baseField="1" baseItem="0"/>
  </dataFields>
  <chartFormats count="24">
    <chartFormat chart="14" format="0" series="1">
      <pivotArea type="data" outline="0" fieldPosition="0">
        <references count="2">
          <reference field="4294967294" count="1" selected="0">
            <x v="0"/>
          </reference>
          <reference field="0" count="1" selected="0">
            <x v="0"/>
          </reference>
        </references>
      </pivotArea>
    </chartFormat>
    <chartFormat chart="14" format="1" series="1">
      <pivotArea type="data" outline="0" fieldPosition="0">
        <references count="2">
          <reference field="4294967294" count="1" selected="0">
            <x v="0"/>
          </reference>
          <reference field="0" count="1" selected="0">
            <x v="1"/>
          </reference>
        </references>
      </pivotArea>
    </chartFormat>
    <chartFormat chart="14" format="2">
      <pivotArea type="data" outline="0" fieldPosition="0">
        <references count="3">
          <reference field="4294967294" count="1" selected="0">
            <x v="0"/>
          </reference>
          <reference field="0" count="1" selected="0">
            <x v="0"/>
          </reference>
          <reference field="1" count="1" selected="0">
            <x v="1"/>
          </reference>
        </references>
      </pivotArea>
    </chartFormat>
    <chartFormat chart="14" format="3">
      <pivotArea type="data" outline="0" fieldPosition="0">
        <references count="3">
          <reference field="4294967294" count="1" selected="0">
            <x v="0"/>
          </reference>
          <reference field="0" count="1" selected="0">
            <x v="0"/>
          </reference>
          <reference field="1" count="1" selected="0">
            <x v="2"/>
          </reference>
        </references>
      </pivotArea>
    </chartFormat>
    <chartFormat chart="14" format="4">
      <pivotArea type="data" outline="0" fieldPosition="0">
        <references count="3">
          <reference field="4294967294" count="1" selected="0">
            <x v="0"/>
          </reference>
          <reference field="0" count="1" selected="0">
            <x v="0"/>
          </reference>
          <reference field="1" count="1" selected="0">
            <x v="3"/>
          </reference>
        </references>
      </pivotArea>
    </chartFormat>
    <chartFormat chart="14" format="5">
      <pivotArea type="data" outline="0" fieldPosition="0">
        <references count="3">
          <reference field="4294967294" count="1" selected="0">
            <x v="0"/>
          </reference>
          <reference field="0" count="1" selected="0">
            <x v="0"/>
          </reference>
          <reference field="1" count="1" selected="0">
            <x v="0"/>
          </reference>
        </references>
      </pivotArea>
    </chartFormat>
    <chartFormat chart="42" format="36" series="1">
      <pivotArea type="data" outline="0" fieldPosition="0">
        <references count="2">
          <reference field="4294967294" count="1" selected="0">
            <x v="0"/>
          </reference>
          <reference field="0" count="1" selected="0">
            <x v="0"/>
          </reference>
        </references>
      </pivotArea>
    </chartFormat>
    <chartFormat chart="42" format="37">
      <pivotArea type="data" outline="0" fieldPosition="0">
        <references count="3">
          <reference field="4294967294" count="1" selected="0">
            <x v="0"/>
          </reference>
          <reference field="0" count="1" selected="0">
            <x v="0"/>
          </reference>
          <reference field="1" count="1" selected="0">
            <x v="0"/>
          </reference>
        </references>
      </pivotArea>
    </chartFormat>
    <chartFormat chart="42" format="38">
      <pivotArea type="data" outline="0" fieldPosition="0">
        <references count="3">
          <reference field="4294967294" count="1" selected="0">
            <x v="0"/>
          </reference>
          <reference field="0" count="1" selected="0">
            <x v="0"/>
          </reference>
          <reference field="1" count="1" selected="0">
            <x v="1"/>
          </reference>
        </references>
      </pivotArea>
    </chartFormat>
    <chartFormat chart="42" format="39">
      <pivotArea type="data" outline="0" fieldPosition="0">
        <references count="3">
          <reference field="4294967294" count="1" selected="0">
            <x v="0"/>
          </reference>
          <reference field="0" count="1" selected="0">
            <x v="0"/>
          </reference>
          <reference field="1" count="1" selected="0">
            <x v="2"/>
          </reference>
        </references>
      </pivotArea>
    </chartFormat>
    <chartFormat chart="42" format="40">
      <pivotArea type="data" outline="0" fieldPosition="0">
        <references count="3">
          <reference field="4294967294" count="1" selected="0">
            <x v="0"/>
          </reference>
          <reference field="0" count="1" selected="0">
            <x v="0"/>
          </reference>
          <reference field="1" count="1" selected="0">
            <x v="3"/>
          </reference>
        </references>
      </pivotArea>
    </chartFormat>
    <chartFormat chart="42" format="41" series="1">
      <pivotArea type="data" outline="0" fieldPosition="0">
        <references count="2">
          <reference field="4294967294" count="1" selected="0">
            <x v="0"/>
          </reference>
          <reference field="1" count="1" selected="0">
            <x v="1"/>
          </reference>
        </references>
      </pivotArea>
    </chartFormat>
    <chartFormat chart="42" format="42" series="1">
      <pivotArea type="data" outline="0" fieldPosition="0">
        <references count="2">
          <reference field="4294967294" count="1" selected="0">
            <x v="0"/>
          </reference>
          <reference field="1" count="1" selected="0">
            <x v="2"/>
          </reference>
        </references>
      </pivotArea>
    </chartFormat>
    <chartFormat chart="42" format="43" series="1">
      <pivotArea type="data" outline="0" fieldPosition="0">
        <references count="2">
          <reference field="4294967294" count="1" selected="0">
            <x v="0"/>
          </reference>
          <reference field="1" count="1" selected="0">
            <x v="3"/>
          </reference>
        </references>
      </pivotArea>
    </chartFormat>
    <chartFormat chart="42" format="44" series="1">
      <pivotArea type="data" outline="0" fieldPosition="0">
        <references count="2">
          <reference field="4294967294" count="1" selected="0">
            <x v="0"/>
          </reference>
          <reference field="1" count="1" selected="0">
            <x v="0"/>
          </reference>
        </references>
      </pivotArea>
    </chartFormat>
    <chartFormat chart="14" format="6" series="1">
      <pivotArea type="data" outline="0" fieldPosition="0">
        <references count="2">
          <reference field="4294967294" count="1" selected="0">
            <x v="0"/>
          </reference>
          <reference field="1" count="1" selected="0">
            <x v="1"/>
          </reference>
        </references>
      </pivotArea>
    </chartFormat>
    <chartFormat chart="14" format="7" series="1">
      <pivotArea type="data" outline="0" fieldPosition="0">
        <references count="2">
          <reference field="4294967294" count="1" selected="0">
            <x v="0"/>
          </reference>
          <reference field="1" count="1" selected="0">
            <x v="2"/>
          </reference>
        </references>
      </pivotArea>
    </chartFormat>
    <chartFormat chart="14" format="8" series="1">
      <pivotArea type="data" outline="0" fieldPosition="0">
        <references count="2">
          <reference field="4294967294" count="1" selected="0">
            <x v="0"/>
          </reference>
          <reference field="1" count="1" selected="0">
            <x v="3"/>
          </reference>
        </references>
      </pivotArea>
    </chartFormat>
    <chartFormat chart="14" format="9" series="1">
      <pivotArea type="data" outline="0" fieldPosition="0">
        <references count="2">
          <reference field="4294967294" count="1" selected="0">
            <x v="0"/>
          </reference>
          <reference field="1" count="1" selected="0">
            <x v="0"/>
          </reference>
        </references>
      </pivotArea>
    </chartFormat>
    <chartFormat chart="51" format="50" series="1">
      <pivotArea type="data" outline="0" fieldPosition="0">
        <references count="2">
          <reference field="4294967294" count="1" selected="0">
            <x v="0"/>
          </reference>
          <reference field="0" count="1" selected="0">
            <x v="0"/>
          </reference>
        </references>
      </pivotArea>
    </chartFormat>
    <chartFormat chart="51" format="51">
      <pivotArea type="data" outline="0" fieldPosition="0">
        <references count="3">
          <reference field="4294967294" count="1" selected="0">
            <x v="0"/>
          </reference>
          <reference field="0" count="1" selected="0">
            <x v="0"/>
          </reference>
          <reference field="1" count="1" selected="0">
            <x v="0"/>
          </reference>
        </references>
      </pivotArea>
    </chartFormat>
    <chartFormat chart="51" format="52">
      <pivotArea type="data" outline="0" fieldPosition="0">
        <references count="3">
          <reference field="4294967294" count="1" selected="0">
            <x v="0"/>
          </reference>
          <reference field="0" count="1" selected="0">
            <x v="0"/>
          </reference>
          <reference field="1" count="1" selected="0">
            <x v="1"/>
          </reference>
        </references>
      </pivotArea>
    </chartFormat>
    <chartFormat chart="51" format="53">
      <pivotArea type="data" outline="0" fieldPosition="0">
        <references count="3">
          <reference field="4294967294" count="1" selected="0">
            <x v="0"/>
          </reference>
          <reference field="0" count="1" selected="0">
            <x v="0"/>
          </reference>
          <reference field="1" count="1" selected="0">
            <x v="2"/>
          </reference>
        </references>
      </pivotArea>
    </chartFormat>
    <chartFormat chart="51" format="54">
      <pivotArea type="data" outline="0" fieldPosition="0">
        <references count="3">
          <reference field="4294967294" count="1" selected="0">
            <x v="0"/>
          </reference>
          <reference field="0" count="1" selected="0">
            <x v="0"/>
          </reference>
          <reference field="1" count="1" selected="0">
            <x v="3"/>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7361759-9E0A-4BAE-91B7-6669115BBF81}" name="PivotTable20"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9">
  <location ref="AD52:AF57" firstHeaderRow="1" firstDataRow="2" firstDataCol="1"/>
  <pivotFields count="5">
    <pivotField axis="axisCol" allDrilled="1" subtotalTop="0" showAll="0" dataSourceSort="1" defaultSubtotal="0" defaultAttributeDrillState="1">
      <items count="2">
        <item s="1" x="0"/>
        <item x="1"/>
      </items>
    </pivotField>
    <pivotField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4">
    <i>
      <x/>
    </i>
    <i>
      <x v="1"/>
    </i>
    <i>
      <x v="2"/>
    </i>
    <i t="grand">
      <x/>
    </i>
  </rowItems>
  <colFields count="1">
    <field x="0"/>
  </colFields>
  <colItems count="2">
    <i>
      <x/>
    </i>
    <i t="grand">
      <x/>
    </i>
  </colItems>
  <dataFields count="1">
    <dataField name="Average of Income" fld="2" subtotal="average" baseField="3" baseItem="0" numFmtId="169"/>
  </dataFields>
  <formats count="3">
    <format dxfId="20">
      <pivotArea collapsedLevelsAreSubtotals="1" fieldPosition="0">
        <references count="1">
          <reference field="0" count="1">
            <x v="0"/>
          </reference>
        </references>
      </pivotArea>
    </format>
    <format dxfId="19">
      <pivotArea collapsedLevelsAreSubtotals="1" fieldPosition="0">
        <references count="1">
          <reference field="0" count="1">
            <x v="1"/>
          </reference>
        </references>
      </pivotArea>
    </format>
    <format dxfId="18">
      <pivotArea outline="0" fieldPosition="0">
        <references count="1">
          <reference field="4294967294" count="1">
            <x v="0"/>
          </reference>
        </references>
      </pivotArea>
    </format>
  </formats>
  <chartFormats count="8">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0" count="1" selected="0">
            <x v="0"/>
          </reference>
        </references>
      </pivotArea>
    </chartFormat>
    <chartFormat chart="41" format="4">
      <pivotArea type="data" outline="0" fieldPosition="0">
        <references count="2">
          <reference field="4294967294" count="1" selected="0">
            <x v="0"/>
          </reference>
          <reference field="0" count="1" selected="0">
            <x v="1"/>
          </reference>
        </references>
      </pivotArea>
    </chartFormat>
    <chartFormat chart="48" format="2" series="1">
      <pivotArea type="data" outline="0" fieldPosition="0">
        <references count="2">
          <reference field="4294967294" count="1" selected="0">
            <x v="0"/>
          </reference>
          <reference field="0" count="1" selected="0">
            <x v="0"/>
          </reference>
        </references>
      </pivotArea>
    </chartFormat>
    <chartFormat chart="48" format="3">
      <pivotArea type="data" outline="0" fieldPosition="0">
        <references count="3">
          <reference field="4294967294" count="1" selected="0">
            <x v="0"/>
          </reference>
          <reference field="0" count="1" selected="0">
            <x v="0"/>
          </reference>
          <reference field="3" count="1" selected="0">
            <x v="0"/>
          </reference>
        </references>
      </pivotArea>
    </chartFormat>
    <chartFormat chart="48" format="4">
      <pivotArea type="data" outline="0" fieldPosition="0">
        <references count="3">
          <reference field="4294967294" count="1" selected="0">
            <x v="0"/>
          </reference>
          <reference field="0" count="1" selected="0">
            <x v="0"/>
          </reference>
          <reference field="3" count="1" selected="0">
            <x v="1"/>
          </reference>
        </references>
      </pivotArea>
    </chartFormat>
    <chartFormat chart="48" format="5">
      <pivotArea type="data" outline="0" fieldPosition="0">
        <references count="3">
          <reference field="4294967294" count="1" selected="0">
            <x v="0"/>
          </reference>
          <reference field="0" count="1" selected="0">
            <x v="0"/>
          </reference>
          <reference field="3" count="1" selected="0">
            <x v="2"/>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D5593F6-EFFE-4C82-97ED-E3BDB57D48FB}" name="PivotTable33" cacheId="2" applyNumberFormats="0" applyBorderFormats="0" applyFontFormats="0" applyPatternFormats="0" applyAlignmentFormats="0" applyWidthHeightFormats="1" dataCaption="Values" tag="49224c28-f1bc-43e4-b750-5de8cc3b25b9" updatedVersion="8" minRefreshableVersion="3" useAutoFormatting="1" subtotalHiddenItems="1" itemPrintTitles="1" createdVersion="8" indent="0" outline="1" outlineData="1" multipleFieldFilters="0" chartFormat="63">
  <location ref="BF62:BG66" firstHeaderRow="1" firstDataRow="1" firstDataCol="1" rowPageCount="1" colPageCount="1"/>
  <pivotFields count="5">
    <pivotField allDrilled="1" subtotalTop="0" showAll="0" defaultSubtotal="0" defaultAttributeDrillState="1">
      <items count="1">
        <item x="0"/>
      </items>
    </pivotField>
    <pivotField axis="axisRow" allDrilled="1" subtotalTop="0" showAll="0" defaultSubtotal="0" defaultAttributeDrillState="1">
      <items count="3">
        <item x="0"/>
        <item x="1"/>
        <item x="2"/>
      </items>
    </pivotField>
    <pivotField axis="axisPage" allDrilled="1" subtotalTop="0" showAll="0" sortType="descending"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pageFields count="1">
    <pageField fld="2" hier="17" name="[Table1].[Purchased Bike].&amp;[Yes]" cap="Yes"/>
  </pageFields>
  <dataFields count="1">
    <dataField name="Count of Purchased Bike" fld="3" subtotal="count" baseField="0" baseItem="0"/>
  </dataFields>
  <chartFormats count="8">
    <chartFormat chart="57" format="0" series="1">
      <pivotArea type="data" outline="0" fieldPosition="0">
        <references count="1">
          <reference field="4294967294" count="1" selected="0">
            <x v="0"/>
          </reference>
        </references>
      </pivotArea>
    </chartFormat>
    <chartFormat chart="62" format="5" series="1">
      <pivotArea type="data" outline="0" fieldPosition="0">
        <references count="1">
          <reference field="4294967294" count="1" selected="0">
            <x v="0"/>
          </reference>
        </references>
      </pivotArea>
    </chartFormat>
    <chartFormat chart="62" format="6">
      <pivotArea type="data" outline="0" fieldPosition="0">
        <references count="2">
          <reference field="4294967294" count="1" selected="0">
            <x v="0"/>
          </reference>
          <reference field="1" count="1" selected="0">
            <x v="0"/>
          </reference>
        </references>
      </pivotArea>
    </chartFormat>
    <chartFormat chart="62" format="7">
      <pivotArea type="data" outline="0" fieldPosition="0">
        <references count="2">
          <reference field="4294967294" count="1" selected="0">
            <x v="0"/>
          </reference>
          <reference field="1" count="1" selected="0">
            <x v="1"/>
          </reference>
        </references>
      </pivotArea>
    </chartFormat>
    <chartFormat chart="62" format="8">
      <pivotArea type="data" outline="0" fieldPosition="0">
        <references count="2">
          <reference field="4294967294" count="1" selected="0">
            <x v="0"/>
          </reference>
          <reference field="1" count="1" selected="0">
            <x v="2"/>
          </reference>
        </references>
      </pivotArea>
    </chartFormat>
    <chartFormat chart="57" format="1">
      <pivotArea type="data" outline="0" fieldPosition="0">
        <references count="2">
          <reference field="4294967294" count="1" selected="0">
            <x v="0"/>
          </reference>
          <reference field="1" count="1" selected="0">
            <x v="0"/>
          </reference>
        </references>
      </pivotArea>
    </chartFormat>
    <chartFormat chart="57" format="2">
      <pivotArea type="data" outline="0" fieldPosition="0">
        <references count="2">
          <reference field="4294967294" count="1" selected="0">
            <x v="0"/>
          </reference>
          <reference field="1" count="1" selected="0">
            <x v="1"/>
          </reference>
        </references>
      </pivotArea>
    </chartFormat>
    <chartFormat chart="57" format="3">
      <pivotArea type="data" outline="0" fieldPosition="0">
        <references count="2">
          <reference field="4294967294" count="1" selected="0">
            <x v="0"/>
          </reference>
          <reference field="1" count="1" selected="0">
            <x v="2"/>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aptionGreaterThan" evalOrder="-1" id="3" stringValue1="9">
      <autoFilter ref="A1">
        <filterColumn colId="0">
          <customFilters>
            <customFilter operator="greaterThan" val="9"/>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B7987E5-5520-4825-ADBA-D1E3BE36FBE1}" name="PivotTable6"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location ref="R5:S1006" firstHeaderRow="1" firstDataRow="1" firstDataCol="1"/>
  <pivotFields count="4">
    <pivotField allDrilled="1" subtotalTop="0" showAll="0" dataSourceSort="1" defaultSubtotal="0" defaultAttributeDrillState="1">
      <items count="2">
        <item s="1" x="0"/>
        <item x="1"/>
      </items>
    </pivotField>
    <pivotField axis="axisRow" allDrilled="1" subtotalTop="0" showAll="0" dataSourceSort="1" defaultSubtotal="0" defaultAttributeDrillState="1">
      <items count="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s>
    </pivotField>
    <pivotField dataField="1" subtotalTop="0" showAll="0" defaultSubtotal="0"/>
    <pivotField allDrilled="1" subtotalTop="0" showAll="0" dataSourceSort="1" defaultSubtotal="0" defaultAttributeDrillState="1"/>
  </pivotFields>
  <rowFields count="1">
    <field x="1"/>
  </rowFields>
  <rowItems count="1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t="grand">
      <x/>
    </i>
  </rowItems>
  <colItems count="1">
    <i/>
  </colItems>
  <dataFields count="1">
    <dataField name="Count of ID" fld="2" subtotal="count" baseField="1" baseItem="0"/>
  </dataFields>
  <pivotHierarchies count="4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caption="Sum of ID"/>
    <pivotHierarchy dragToData="1" caption="Count of ID"/>
    <pivotHierarchy dragToData="1"/>
    <pivotHierarchy dragToData="1"/>
    <pivotHierarchy dragToData="1"/>
    <pivotHierarchy dragToData="1"/>
    <pivotHierarchy dragToData="1"/>
    <pivotHierarchy dragToData="1"/>
    <pivotHierarchy dragToData="1"/>
    <pivotHierarchy dragToData="1" caption="Max of ID"/>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717A765D-19CA-4EE1-B030-DDFE35488517}" name="PivotTable17" cacheId="6" applyNumberFormats="0" applyBorderFormats="0" applyFontFormats="0" applyPatternFormats="0" applyAlignmentFormats="0" applyWidthHeightFormats="1" dataCaption="Values" tag="3be42f55-3c0c-46c7-a381-10438f56bd9d" updatedVersion="8" minRefreshableVersion="3" useAutoFormatting="1" subtotalHiddenItems="1" itemPrintTitles="1" createdVersion="8" indent="0" outline="1" outlineData="1" multipleFieldFilters="0" chartFormat="51">
  <location ref="BF14:BG18" firstHeaderRow="1" firstDataRow="1" firstDataCol="1" rowPageCount="1" colPageCount="1"/>
  <pivotFields count="5">
    <pivotField allDrilled="1" subtotalTop="0" showAll="0" defaultSubtotal="0" defaultAttributeDrillState="1">
      <items count="1">
        <item x="0"/>
      </items>
    </pivotField>
    <pivotField axis="axisRow" allDrilled="1" subtotalTop="0" showAll="0" defaultSubtotal="0" defaultAttributeDrillState="1">
      <items count="3">
        <item x="1"/>
        <item x="0"/>
        <item x="2"/>
      </items>
    </pivotField>
    <pivotField axis="axisPage" allDrilled="1" subtotalTop="0" showAll="0" sortType="descending"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pageFields count="1">
    <pageField fld="2" hier="17" name="[Table1].[Purchased Bike].&amp;[Yes]" cap="Yes"/>
  </pageFields>
  <dataFields count="1">
    <dataField name="Count of ID" fld="3" subtotal="count" baseField="1" baseItem="0"/>
  </dataField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aptionGreaterThan" evalOrder="-1" id="3" stringValue1="9">
      <autoFilter ref="A1">
        <filterColumn colId="0">
          <customFilters>
            <customFilter operator="greaterThan" val="9"/>
          </customFilters>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034A269-1683-426D-B401-628062369923}" name="PivotTable23"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1">
  <location ref="AN38:AN39" firstHeaderRow="1" firstDataRow="1" firstDataCol="0" rowPageCount="1" colPageCount="1"/>
  <pivotFields count="3">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17" name="[Table1].[Purchased Bike].[All]" cap="All"/>
  </pageFields>
  <dataFields count="1">
    <dataField name="Average of Commute" fld="0" subtotal="average" baseField="0" baseItem="0" numFmtId="168"/>
  </dataFields>
  <formats count="1">
    <format dxfId="21">
      <pivotArea outline="0" collapsedLevelsAreSubtotals="1" fieldPosition="0"/>
    </format>
  </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caption="Average of Purchased flag"/>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ommut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71AC111-D880-4E52-85DA-DD511098D6F5}" name="PivotTable30" cacheId="7" applyNumberFormats="0" applyBorderFormats="0" applyFontFormats="0" applyPatternFormats="0" applyAlignmentFormats="0" applyWidthHeightFormats="1" dataCaption="Values" tag="f2d8700a-0c9f-4263-bc34-929daf945597" updatedVersion="8" minRefreshableVersion="3" useAutoFormatting="1" subtotalHiddenItems="1" itemPrintTitles="1" createdVersion="8" indent="0" outline="1" outlineData="1" multipleFieldFilters="0" chartFormat="57">
  <location ref="AT41:AW48" firstHeaderRow="1" firstDataRow="2" firstDataCol="1"/>
  <pivotFields count="5">
    <pivotField allDrilled="1" subtotalTop="0" showAll="0" sortType="ascending" defaultSubtotal="0" defaultAttributeDrillState="1">
      <items count="4">
        <item x="0"/>
        <item x="1"/>
        <item x="2"/>
        <item x="3"/>
      </items>
    </pivotField>
    <pivotField axis="axisRow" allDrilled="1" subtotalTop="0" showAll="0"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6">
    <i>
      <x/>
    </i>
    <i>
      <x v="1"/>
    </i>
    <i>
      <x v="2"/>
    </i>
    <i>
      <x v="3"/>
    </i>
    <i>
      <x v="4"/>
    </i>
    <i t="grand">
      <x/>
    </i>
  </rowItems>
  <colFields count="1">
    <field x="3"/>
  </colFields>
  <colItems count="3">
    <i>
      <x/>
    </i>
    <i>
      <x v="1"/>
    </i>
    <i t="grand">
      <x/>
    </i>
  </colItems>
  <dataFields count="1">
    <dataField fld="2" subtotal="count" baseField="0" baseItem="0"/>
  </dataFields>
  <chartFormats count="11">
    <chartFormat chart="55" format="6" series="1">
      <pivotArea type="data" outline="0" fieldPosition="0">
        <references count="1">
          <reference field="4294967294" count="1" selected="0">
            <x v="0"/>
          </reference>
        </references>
      </pivotArea>
    </chartFormat>
    <chartFormat chart="52" format="4" series="1">
      <pivotArea type="data" outline="0" fieldPosition="0">
        <references count="1">
          <reference field="4294967294" count="1" selected="0">
            <x v="0"/>
          </reference>
        </references>
      </pivotArea>
    </chartFormat>
    <chartFormat chart="55" format="7" series="1">
      <pivotArea type="data" outline="0" fieldPosition="0">
        <references count="2">
          <reference field="4294967294" count="1" selected="0">
            <x v="0"/>
          </reference>
          <reference field="3" count="1" selected="0">
            <x v="1"/>
          </reference>
        </references>
      </pivotArea>
    </chartFormat>
    <chartFormat chart="52" format="5" series="1">
      <pivotArea type="data" outline="0" fieldPosition="0">
        <references count="2">
          <reference field="4294967294" count="1" selected="0">
            <x v="0"/>
          </reference>
          <reference field="3" count="1" selected="0">
            <x v="1"/>
          </reference>
        </references>
      </pivotArea>
    </chartFormat>
    <chartFormat chart="52" format="6" series="1">
      <pivotArea type="data" outline="0" fieldPosition="0">
        <references count="2">
          <reference field="4294967294" count="1" selected="0">
            <x v="0"/>
          </reference>
          <reference field="3" count="1" selected="0">
            <x v="0"/>
          </reference>
        </references>
      </pivotArea>
    </chartFormat>
    <chartFormat chart="55" format="10" series="1">
      <pivotArea type="data" outline="0" fieldPosition="0">
        <references count="2">
          <reference field="4294967294" count="1" selected="0">
            <x v="0"/>
          </reference>
          <reference field="3" count="1" selected="0">
            <x v="0"/>
          </reference>
        </references>
      </pivotArea>
    </chartFormat>
    <chartFormat chart="55" format="11">
      <pivotArea type="data" outline="0" fieldPosition="0">
        <references count="3">
          <reference field="4294967294" count="1" selected="0">
            <x v="0"/>
          </reference>
          <reference field="1" count="1" selected="0">
            <x v="4"/>
          </reference>
          <reference field="3" count="1" selected="0">
            <x v="1"/>
          </reference>
        </references>
      </pivotArea>
    </chartFormat>
    <chartFormat chart="55" format="12">
      <pivotArea type="data" outline="0" fieldPosition="0">
        <references count="3">
          <reference field="4294967294" count="1" selected="0">
            <x v="0"/>
          </reference>
          <reference field="1" count="1" selected="0">
            <x v="3"/>
          </reference>
          <reference field="3" count="1" selected="0">
            <x v="1"/>
          </reference>
        </references>
      </pivotArea>
    </chartFormat>
    <chartFormat chart="55" format="13">
      <pivotArea type="data" outline="0" fieldPosition="0">
        <references count="3">
          <reference field="4294967294" count="1" selected="0">
            <x v="0"/>
          </reference>
          <reference field="1" count="1" selected="0">
            <x v="2"/>
          </reference>
          <reference field="3" count="1" selected="0">
            <x v="1"/>
          </reference>
        </references>
      </pivotArea>
    </chartFormat>
    <chartFormat chart="55" format="14">
      <pivotArea type="data" outline="0" fieldPosition="0">
        <references count="3">
          <reference field="4294967294" count="1" selected="0">
            <x v="0"/>
          </reference>
          <reference field="1" count="1" selected="0">
            <x v="1"/>
          </reference>
          <reference field="3" count="1" selected="0">
            <x v="1"/>
          </reference>
        </references>
      </pivotArea>
    </chartFormat>
    <chartFormat chart="55" format="15">
      <pivotArea type="data" outline="0" fieldPosition="0">
        <references count="3">
          <reference field="4294967294" count="1" selected="0">
            <x v="0"/>
          </reference>
          <reference field="1" count="1" selected="0">
            <x v="0"/>
          </reference>
          <reference field="3" count="1" selected="0">
            <x v="1"/>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BD763C1-E54F-4006-867D-5B6E3FF71D24}" name="PivotTable14" cacheId="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AD5:AF12"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efaultSubtotal="0" defaultAttributeDrillState="1">
      <items count="5">
        <item x="2"/>
        <item x="4"/>
        <item x="0"/>
        <item x="1"/>
        <item x="3"/>
      </items>
    </pivotField>
    <pivotField dataField="1" subtotalTop="0" showAll="0" defaultSubtotal="0"/>
  </pivotFields>
  <rowFields count="1">
    <field x="1"/>
  </rowFields>
  <rowItems count="6">
    <i>
      <x/>
    </i>
    <i>
      <x v="1"/>
    </i>
    <i>
      <x v="2"/>
    </i>
    <i>
      <x v="3"/>
    </i>
    <i>
      <x v="4"/>
    </i>
    <i t="grand">
      <x/>
    </i>
  </rowItems>
  <colFields count="1">
    <field x="0"/>
  </colFields>
  <colItems count="2">
    <i>
      <x/>
    </i>
    <i t="grand">
      <x/>
    </i>
  </colItems>
  <dataFields count="1">
    <dataField name="Count of ID" fld="2" subtotal="count" showDataAs="percentOfTotal" baseField="1" baseItem="0" numFmtId="10"/>
  </dataFields>
  <chartFormats count="7">
    <chartFormat chart="25" format="0" series="1">
      <pivotArea type="data" outline="0" fieldPosition="0">
        <references count="2">
          <reference field="4294967294" count="1" selected="0">
            <x v="0"/>
          </reference>
          <reference field="0" count="1" selected="0">
            <x v="0"/>
          </reference>
        </references>
      </pivotArea>
    </chartFormat>
    <chartFormat chart="28" format="2" series="1">
      <pivotArea type="data" outline="0" fieldPosition="0">
        <references count="2">
          <reference field="4294967294" count="1" selected="0">
            <x v="0"/>
          </reference>
          <reference field="0" count="1" selected="0">
            <x v="0"/>
          </reference>
        </references>
      </pivotArea>
    </chartFormat>
    <chartFormat chart="28" format="3">
      <pivotArea type="data" outline="0" fieldPosition="0">
        <references count="3">
          <reference field="4294967294" count="1" selected="0">
            <x v="0"/>
          </reference>
          <reference field="0" count="1" selected="0">
            <x v="0"/>
          </reference>
          <reference field="1" count="1" selected="0">
            <x v="4"/>
          </reference>
        </references>
      </pivotArea>
    </chartFormat>
    <chartFormat chart="28" format="4">
      <pivotArea type="data" outline="0" fieldPosition="0">
        <references count="3">
          <reference field="4294967294" count="1" selected="0">
            <x v="0"/>
          </reference>
          <reference field="0" count="1" selected="0">
            <x v="0"/>
          </reference>
          <reference field="1" count="1" selected="0">
            <x v="3"/>
          </reference>
        </references>
      </pivotArea>
    </chartFormat>
    <chartFormat chart="28" format="5">
      <pivotArea type="data" outline="0" fieldPosition="0">
        <references count="3">
          <reference field="4294967294" count="1" selected="0">
            <x v="0"/>
          </reference>
          <reference field="0" count="1" selected="0">
            <x v="0"/>
          </reference>
          <reference field="1" count="1" selected="0">
            <x v="1"/>
          </reference>
        </references>
      </pivotArea>
    </chartFormat>
    <chartFormat chart="28" format="6">
      <pivotArea type="data" outline="0" fieldPosition="0">
        <references count="3">
          <reference field="4294967294" count="1" selected="0">
            <x v="0"/>
          </reference>
          <reference field="0" count="1" selected="0">
            <x v="0"/>
          </reference>
          <reference field="1" count="1" selected="0">
            <x v="2"/>
          </reference>
        </references>
      </pivotArea>
    </chartFormat>
    <chartFormat chart="28" format="7">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6263006-9753-455E-9DDE-1093863170DB}" name="PivotTable29"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4">
  <location ref="AT28:AW35" firstHeaderRow="1" firstDataRow="2" firstDataCol="1"/>
  <pivotFields count="6">
    <pivotField allDrilled="1" subtotalTop="0" showAll="0" dataSourceSort="1" defaultSubtotal="0" defaultAttributeDrillState="1">
      <items count="1">
        <item s="1" x="0"/>
      </items>
    </pivotField>
    <pivotField allDrilled="1" subtotalTop="0" showAll="0" sortType="ascending"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3"/>
  </rowFields>
  <rowItems count="6">
    <i>
      <x/>
    </i>
    <i>
      <x v="1"/>
    </i>
    <i>
      <x v="2"/>
    </i>
    <i>
      <x v="3"/>
    </i>
    <i>
      <x v="4"/>
    </i>
    <i t="grand">
      <x/>
    </i>
  </rowItems>
  <colFields count="1">
    <field x="4"/>
  </colFields>
  <colItems count="3">
    <i>
      <x/>
    </i>
    <i>
      <x v="1"/>
    </i>
    <i t="grand">
      <x/>
    </i>
  </colItems>
  <dataFields count="1">
    <dataField name="Count of ID" fld="2" subtotal="count" baseField="1" baseItem="0"/>
  </dataFields>
  <chartFormats count="4">
    <chartFormat chart="48" format="0" series="1">
      <pivotArea type="data" outline="0" fieldPosition="0">
        <references count="2">
          <reference field="4294967294" count="1" selected="0">
            <x v="0"/>
          </reference>
          <reference field="4" count="1" selected="0">
            <x v="0"/>
          </reference>
        </references>
      </pivotArea>
    </chartFormat>
    <chartFormat chart="48" format="1" series="1">
      <pivotArea type="data" outline="0" fieldPosition="0">
        <references count="2">
          <reference field="4294967294" count="1" selected="0">
            <x v="0"/>
          </reference>
          <reference field="4" count="1" selected="0">
            <x v="1"/>
          </reference>
        </references>
      </pivotArea>
    </chartFormat>
    <chartFormat chart="51" format="4" series="1">
      <pivotArea type="data" outline="0" fieldPosition="0">
        <references count="2">
          <reference field="4294967294" count="1" selected="0">
            <x v="0"/>
          </reference>
          <reference field="4" count="1" selected="0">
            <x v="0"/>
          </reference>
        </references>
      </pivotArea>
    </chartFormat>
    <chartFormat chart="51" format="5" series="1">
      <pivotArea type="data" outline="0" fieldPosition="0">
        <references count="2">
          <reference field="4294967294" count="1" selected="0">
            <x v="0"/>
          </reference>
          <reference field="4" count="1" selected="0">
            <x v="1"/>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2CC7F5C-6E77-4711-9473-0282449D2366}" name="PivotTable21"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1">
  <location ref="AN20:AO26" firstHeaderRow="1" firstDataRow="1" firstDataCol="1"/>
  <pivotFields count="3">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3"/>
    </i>
    <i>
      <x v="1"/>
    </i>
    <i>
      <x v="2"/>
    </i>
    <i>
      <x v="4"/>
    </i>
    <i t="grand">
      <x/>
    </i>
  </rowItems>
  <colItems count="1">
    <i/>
  </colItems>
  <dataFields count="1">
    <dataField name="Count of Purchased Bike" fld="0" subtotal="count" baseField="0" baseItem="0"/>
  </dataField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EB9E8DD7-C887-48C0-B87A-FB641DDEF987}" name="PivotTable22"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1">
  <location ref="AN28:AO34" firstHeaderRow="1" firstDataRow="1" firstDataCol="1"/>
  <pivotFields count="3">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3"/>
    </i>
    <i>
      <x v="1"/>
    </i>
    <i>
      <x v="2"/>
    </i>
    <i>
      <x v="4"/>
    </i>
    <i t="grand">
      <x/>
    </i>
  </rowItems>
  <colItems count="1">
    <i/>
  </colItems>
  <dataFields count="1">
    <dataField name="Count of Purchased Bike" fld="0" subtotal="count" baseField="0" baseItem="0"/>
  </dataField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aptionGreaterThan" evalOrder="-1" id="4" stringValue1="9">
      <autoFilter ref="A1">
        <filterColumn colId="0">
          <customFilters>
            <customFilter operator="greaterThan" val="9"/>
          </customFilters>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5EA955B-9395-4178-BFB6-0664D2540C8D}" name="PivotTable18"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1">
  <location ref="AD32:AG36"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0"/>
  </colFields>
  <colItems count="3">
    <i>
      <x/>
    </i>
    <i>
      <x v="1"/>
    </i>
    <i t="grand">
      <x/>
    </i>
  </colItems>
  <dataFields count="1">
    <dataField name="Count of ID" fld="2" subtotal="count" showDataAs="percentOfCol" baseField="1" baseItem="0" numFmtId="10"/>
  </dataFields>
  <formats count="3">
    <format dxfId="24">
      <pivotArea collapsedLevelsAreSubtotals="1" fieldPosition="0">
        <references count="1">
          <reference field="0" count="1">
            <x v="1"/>
          </reference>
        </references>
      </pivotArea>
    </format>
    <format dxfId="23">
      <pivotArea collapsedLevelsAreSubtotals="1" fieldPosition="0">
        <references count="1">
          <reference field="0" count="1">
            <x v="0"/>
          </reference>
        </references>
      </pivotArea>
    </format>
    <format dxfId="22">
      <pivotArea outline="0" fieldPosition="0">
        <references count="1">
          <reference field="4294967294" count="1">
            <x v="0"/>
          </reference>
        </references>
      </pivotArea>
    </format>
  </formats>
  <chartFormats count="8">
    <chartFormat chart="45" format="0" series="1">
      <pivotArea type="data" outline="0" fieldPosition="0">
        <references count="2">
          <reference field="4294967294" count="1" selected="0">
            <x v="0"/>
          </reference>
          <reference field="0" count="1" selected="0">
            <x v="0"/>
          </reference>
        </references>
      </pivotArea>
    </chartFormat>
    <chartFormat chart="45" format="1" series="1">
      <pivotArea type="data" outline="0" fieldPosition="0">
        <references count="2">
          <reference field="4294967294" count="1" selected="0">
            <x v="0"/>
          </reference>
          <reference field="0" count="1" selected="0">
            <x v="1"/>
          </reference>
        </references>
      </pivotArea>
    </chartFormat>
    <chartFormat chart="48" format="4" series="1">
      <pivotArea type="data" outline="0" fieldPosition="0">
        <references count="2">
          <reference field="4294967294" count="1" selected="0">
            <x v="0"/>
          </reference>
          <reference field="0" count="1" selected="0">
            <x v="0"/>
          </reference>
        </references>
      </pivotArea>
    </chartFormat>
    <chartFormat chart="48" format="5" series="1">
      <pivotArea type="data" outline="0" fieldPosition="0">
        <references count="2">
          <reference field="4294967294" count="1" selected="0">
            <x v="0"/>
          </reference>
          <reference field="0" count="1" selected="0">
            <x v="1"/>
          </reference>
        </references>
      </pivotArea>
    </chartFormat>
    <chartFormat chart="48" format="6">
      <pivotArea type="data" outline="0" fieldPosition="0">
        <references count="3">
          <reference field="4294967294" count="1" selected="0">
            <x v="0"/>
          </reference>
          <reference field="0" count="1" selected="0">
            <x v="1"/>
          </reference>
          <reference field="1" count="1" selected="0">
            <x v="1"/>
          </reference>
        </references>
      </pivotArea>
    </chartFormat>
    <chartFormat chart="48" format="7">
      <pivotArea type="data" outline="0" fieldPosition="0">
        <references count="3">
          <reference field="4294967294" count="1" selected="0">
            <x v="0"/>
          </reference>
          <reference field="0" count="1" selected="0">
            <x v="1"/>
          </reference>
          <reference field="1" count="1" selected="0">
            <x v="0"/>
          </reference>
        </references>
      </pivotArea>
    </chartFormat>
    <chartFormat chart="48" format="8">
      <pivotArea type="data" outline="0" fieldPosition="0">
        <references count="3">
          <reference field="4294967294" count="1" selected="0">
            <x v="0"/>
          </reference>
          <reference field="0" count="1" selected="0">
            <x v="0"/>
          </reference>
          <reference field="1" count="1" selected="0">
            <x v="1"/>
          </reference>
        </references>
      </pivotArea>
    </chartFormat>
    <chartFormat chart="48" format="9">
      <pivotArea type="data" outline="0" fieldPosition="0">
        <references count="3">
          <reference field="4294967294" count="1" selected="0">
            <x v="0"/>
          </reference>
          <reference field="0" count="1" selected="0">
            <x v="0"/>
          </reference>
          <reference field="1" count="1" selected="0">
            <x v="0"/>
          </reference>
        </references>
      </pivotArea>
    </chartFormat>
  </chart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262C8D4-F9A2-434E-B911-5D107208CC60}" name="PivotTable28"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1">
  <location ref="AN5:AO11" firstHeaderRow="1" firstDataRow="1" firstDataCol="1"/>
  <pivotFields count="3">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3"/>
    </i>
    <i>
      <x v="1"/>
    </i>
    <i>
      <x v="2"/>
    </i>
    <i>
      <x v="4"/>
    </i>
    <i t="grand">
      <x/>
    </i>
  </rowItems>
  <colItems count="1">
    <i/>
  </colItems>
  <dataFields count="1">
    <dataField name="Count of Purchased Bike" fld="0" subtotal="count" baseField="0" baseItem="0"/>
  </dataField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aptionGreaterThan" evalOrder="-1" id="3" stringValue1="9">
      <autoFilter ref="A1">
        <filterColumn colId="0">
          <customFilters>
            <customFilter operator="greaterThan" val="9"/>
          </customFilters>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B5E14F3-183F-4550-BD0F-4BF531912B00}" name="PivotTable10"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X10:Y12" firstHeaderRow="1" firstDataRow="1" firstDataCol="1"/>
  <pivotFields count="4">
    <pivotField allDrilled="1" subtotalTop="0" showAll="0" dataSourceSort="1" defaultSubtotal="0" defaultAttributeDrillState="1">
      <items count="2">
        <item s="1" x="0"/>
        <item x="1"/>
      </items>
    </pivotField>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1"/>
  </rowFields>
  <rowItems count="2">
    <i>
      <x/>
    </i>
    <i t="grand">
      <x/>
    </i>
  </rowItems>
  <colItems count="1">
    <i/>
  </colItems>
  <dataFields count="1">
    <dataField name="Average of Income" fld="2" subtotal="average" baseField="1" baseItem="0" numFmtId="42"/>
  </dataFields>
  <formats count="2">
    <format dxfId="26">
      <pivotArea grandRow="1" outline="0" collapsedLevelsAreSubtotals="1" fieldPosition="0"/>
    </format>
    <format dxfId="25">
      <pivotArea outline="0" fieldPosition="0">
        <references count="1">
          <reference field="4294967294" count="1">
            <x v="0"/>
          </reference>
        </references>
      </pivotArea>
    </format>
  </formats>
  <pivotHierarchies count="4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caption="Count of ID"/>
    <pivotHierarchy dragToData="1"/>
    <pivotHierarchy dragToData="1" caption="Average of Purchased flag"/>
    <pivotHierarchy dragToData="1"/>
    <pivotHierarchy dragToData="1" caption="Average of Income"/>
    <pivotHierarchy dragToData="1" caption="Count of Income"/>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Project Datase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ute_Distance" xr10:uid="{BB89DECB-D707-4E85-8CD7-AF747C938666}" sourceName="[Table1].[Commute Distance]">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5" name="PivotTable11"/>
    <pivotTable tabId="5" name="PivotTable14"/>
    <pivotTable tabId="5" name="PivotTable15"/>
    <pivotTable tabId="5" name="PivotTable10"/>
    <pivotTable tabId="5" name="PivotTable13"/>
    <pivotTable tabId="5" name="PivotTable12"/>
    <pivotTable tabId="5" name="PivotTable16"/>
    <pivotTable tabId="5" name="PivotTable18"/>
    <pivotTable tabId="5" name="PivotTable19"/>
    <pivotTable tabId="5" name="PivotTable20"/>
    <pivotTable tabId="5" name="PivotTable21"/>
    <pivotTable tabId="5" name="PivotTable22"/>
    <pivotTable tabId="5" name="PivotTable23"/>
    <pivotTable tabId="5" name="PivotTable25"/>
    <pivotTable tabId="5" name="PivotTable26"/>
    <pivotTable tabId="5" name="PivotTable27"/>
    <pivotTable tabId="5" name="PivotTable28"/>
    <pivotTable tabId="5" name="PivotTable29"/>
    <pivotTable tabId="5" name="PivotTable30"/>
    <pivotTable tabId="5" name="PivotTable17"/>
    <pivotTable tabId="5" name="PivotTable24"/>
    <pivotTable tabId="5" name="PivotTable31"/>
    <pivotTable tabId="5" name="PivotTable32"/>
    <pivotTable tabId="5" name="PivotTable33"/>
    <pivotTable tabId="5" name="PivotTable34"/>
  </pivotTables>
  <data>
    <olap pivotCacheId="1031715540">
      <levels count="2">
        <level uniqueName="[Table1].[Commute Distance].[(All)]" sourceCaption="(All)" count="0"/>
        <level uniqueName="[Table1].[Commute Distance].[Commute Distance]" sourceCaption="Commute Distance" count="5">
          <ranges>
            <range startItem="0">
              <i n="[Table1].[Commute Distance].&amp;[0-1 Miles]" c="0-1 Miles"/>
              <i n="[Table1].[Commute Distance].&amp;[1-2 Miles]" c="1-2 Miles"/>
              <i n="[Table1].[Commute Distance].&amp;[2-5 Miles]" c="2-5 Miles"/>
              <i n="[Table1].[Commute Distance].&amp;[5-10 Miles]" c="5-10 Miles"/>
              <i n="[Table1].[Commute Distance].&amp;[More than 10 miles]" c="More than 10 miles"/>
            </range>
          </ranges>
        </level>
      </levels>
      <selections count="1">
        <selection n="[Table1].[Commute Distance].[All]"/>
      </selections>
    </olap>
  </data>
  <extLst>
    <x:ext xmlns:x15="http://schemas.microsoft.com/office/spreadsheetml/2010/11/main" uri="{470722E0-AACD-4C17-9CDC-17EF765DBC7E}">
      <x15:slicerCacheHideItemsWithNoData count="1">
        <x15:slicerCacheOlapLevelName uniqueName="[Table1].[Commute Distance].[Commute Distanc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7710A85-F86C-4BDD-80F9-79375ED06742}" sourceName="[Table1].[Region]">
  <pivotTables>
    <pivotTable tabId="5" name="PivotTable25"/>
    <pivotTable tabId="5" name="PivotTable23"/>
    <pivotTable tabId="5" name="PivotTable22"/>
    <pivotTable tabId="5" name="PivotTable21"/>
    <pivotTable tabId="5" name="PivotTable20"/>
    <pivotTable tabId="5" name="PivotTable19"/>
    <pivotTable tabId="5" name="PivotTable18"/>
    <pivotTable tabId="5" name="PivotTable16"/>
    <pivotTable tabId="5" name="PivotTable12"/>
    <pivotTable tabId="5" name="PivotTable13"/>
    <pivotTable tabId="5" name="PivotTable10"/>
    <pivotTable tabId="5" name="PivotTable15"/>
    <pivotTable tabId="5" name="PivotTable14"/>
    <pivotTable tabId="5" name="PivotTable11"/>
    <pivotTable tabId="5" name="PivotTable9"/>
    <pivotTable tabId="5" name="PivotTable8"/>
    <pivotTable tabId="5" name="PivotTable7"/>
    <pivotTable tabId="5" name="PivotTable6"/>
    <pivotTable tabId="5" name="PivotTable5"/>
    <pivotTable tabId="5" name="PivotTable4"/>
    <pivotTable tabId="5" name="PivotTable3"/>
    <pivotTable tabId="5" name="PivotTable2"/>
    <pivotTable tabId="5" name="PivotTable1"/>
    <pivotTable tabId="5" name="PivotTable26"/>
    <pivotTable tabId="5" name="PivotTable27"/>
    <pivotTable tabId="5" name="PivotTable28"/>
    <pivotTable tabId="5" name="PivotTable29"/>
    <pivotTable tabId="5" name="PivotTable30"/>
    <pivotTable tabId="5" name="PivotTable17"/>
    <pivotTable tabId="5" name="PivotTable24"/>
    <pivotTable tabId="5" name="PivotTable31"/>
    <pivotTable tabId="5" name="PivotTable32"/>
    <pivotTable tabId="5" name="PivotTable33"/>
    <pivotTable tabId="5" name="PivotTable34"/>
  </pivotTables>
  <data>
    <olap pivotCacheId="1031715540">
      <levels count="2">
        <level uniqueName="[Table1].[Region].[(All)]" sourceCaption="(All)" count="0"/>
        <level uniqueName="[Table1].[Region].[Region]" sourceCaption="Region" count="3" sortOrder="ascending">
          <ranges>
            <range startItem="0">
              <i n="[Table1].[Region].&amp;[Europe]" c="Europe"/>
              <i n="[Table1].[Region].&amp;[North America]" c="North America"/>
              <i n="[Table1].[Region].&amp;[Pacific]" c="Pacific"/>
            </range>
          </ranges>
        </level>
      </levels>
      <selections count="1">
        <selection n="[Table1].[Region].[All]"/>
      </selections>
    </olap>
  </data>
  <extLst>
    <x:ext xmlns:x15="http://schemas.microsoft.com/office/spreadsheetml/2010/11/main" uri="{470722E0-AACD-4C17-9CDC-17EF765DBC7E}">
      <x15:slicerCacheHideItemsWithNoData count="1">
        <x15:slicerCacheOlapLevelName uniqueName="[Table1].[Region].[Region]"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1" xr10:uid="{3DDCE595-358B-450F-8778-EF598D1FAEC8}" sourceName="[Table1].[Age group]">
  <pivotTables>
    <pivotTable tabId="5" name="PivotTable34"/>
    <pivotTable tabId="5" name="PivotTable33"/>
    <pivotTable tabId="5" name="PivotTable32"/>
    <pivotTable tabId="5" name="PivotTable31"/>
    <pivotTable tabId="5" name="PivotTable24"/>
    <pivotTable tabId="5" name="PivotTable17"/>
    <pivotTable tabId="5" name="PivotTable30"/>
    <pivotTable tabId="5" name="PivotTable29"/>
    <pivotTable tabId="5" name="PivotTable28"/>
    <pivotTable tabId="5" name="PivotTable27"/>
    <pivotTable tabId="5" name="PivotTable26"/>
    <pivotTable tabId="5" name="PivotTable25"/>
    <pivotTable tabId="5" name="PivotTable23"/>
    <pivotTable tabId="5" name="PivotTable22"/>
    <pivotTable tabId="5" name="PivotTable21"/>
    <pivotTable tabId="5" name="PivotTable20"/>
    <pivotTable tabId="5" name="PivotTable19"/>
    <pivotTable tabId="5" name="PivotTable18"/>
    <pivotTable tabId="5" name="PivotTable16"/>
    <pivotTable tabId="5" name="PivotTable12"/>
    <pivotTable tabId="5" name="PivotTable13"/>
    <pivotTable tabId="5" name="PivotTable10"/>
    <pivotTable tabId="5" name="PivotTable9"/>
    <pivotTable tabId="5" name="PivotTable8"/>
    <pivotTable tabId="5" name="PivotTable7"/>
    <pivotTable tabId="5" name="PivotTable6"/>
    <pivotTable tabId="5" name="PivotTable5"/>
    <pivotTable tabId="5" name="PivotTable4"/>
    <pivotTable tabId="5" name="PivotTable3"/>
    <pivotTable tabId="5" name="PivotTable2"/>
    <pivotTable tabId="5" name="PivotTable15"/>
    <pivotTable tabId="5" name="PivotTable14"/>
    <pivotTable tabId="5" name="PivotTable11"/>
    <pivotTable tabId="5" name="PivotTable1"/>
  </pivotTables>
  <data>
    <olap pivotCacheId="1031715540">
      <levels count="2">
        <level uniqueName="[Table1].[Age group].[(All)]" sourceCaption="(All)" count="0"/>
        <level uniqueName="[Table1].[Age group].[Age group]" sourceCaption="Age group" count="4">
          <ranges>
            <range startItem="0">
              <i n="[Table1].[Age group].&amp;[25-34]" c="25-34"/>
              <i n="[Table1].[Age group].&amp;[35-44]" c="35-44"/>
              <i n="[Table1].[Age group].&amp;[45-54]" c="45-54"/>
              <i n="[Table1].[Age group].&amp;[55+]" c="55+"/>
            </range>
          </ranges>
        </level>
      </levels>
      <selections count="1">
        <selection n="[Table1].[Age grou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1" xr10:uid="{0207DFEA-D973-4033-9256-7AF68332647B}" sourceName="[Table1].[Education]">
  <pivotTables>
    <pivotTable tabId="5" name="PivotTable34"/>
    <pivotTable tabId="5" name="PivotTable33"/>
    <pivotTable tabId="5" name="PivotTable32"/>
    <pivotTable tabId="5" name="PivotTable31"/>
    <pivotTable tabId="5" name="PivotTable24"/>
    <pivotTable tabId="5" name="PivotTable17"/>
    <pivotTable tabId="5" name="PivotTable30"/>
    <pivotTable tabId="5" name="PivotTable29"/>
    <pivotTable tabId="5" name="PivotTable28"/>
    <pivotTable tabId="5" name="PivotTable27"/>
    <pivotTable tabId="5" name="PivotTable26"/>
    <pivotTable tabId="5" name="PivotTable25"/>
    <pivotTable tabId="5" name="PivotTable23"/>
    <pivotTable tabId="5" name="PivotTable22"/>
    <pivotTable tabId="5" name="PivotTable21"/>
    <pivotTable tabId="5" name="PivotTable20"/>
    <pivotTable tabId="5" name="PivotTable19"/>
    <pivotTable tabId="5" name="PivotTable18"/>
    <pivotTable tabId="5" name="PivotTable16"/>
    <pivotTable tabId="5" name="PivotTable12"/>
    <pivotTable tabId="5" name="PivotTable13"/>
    <pivotTable tabId="5" name="PivotTable10"/>
    <pivotTable tabId="5" name="PivotTable9"/>
    <pivotTable tabId="5" name="PivotTable8"/>
    <pivotTable tabId="5" name="PivotTable7"/>
    <pivotTable tabId="5" name="PivotTable6"/>
    <pivotTable tabId="5" name="PivotTable5"/>
    <pivotTable tabId="5" name="PivotTable3"/>
    <pivotTable tabId="5" name="PivotTable2"/>
    <pivotTable tabId="5" name="PivotTable15"/>
    <pivotTable tabId="5" name="PivotTable14"/>
    <pivotTable tabId="5" name="PivotTable11"/>
    <pivotTable tabId="5" name="PivotTable1"/>
  </pivotTables>
  <data>
    <olap pivotCacheId="1031715540">
      <levels count="2">
        <level uniqueName="[Table1].[Education].[(All)]" sourceCaption="(All)" count="0"/>
        <level uniqueName="[Table1].[Education].[Education]" sourceCaption="Education" count="5">
          <ranges>
            <range startItem="0">
              <i n="[Table1].[Education].&amp;[Bachelors]" c="Bachelors"/>
              <i n="[Table1].[Education].&amp;[Graduate Degree]" c="Graduate Degree"/>
              <i n="[Table1].[Education].&amp;[High School]" c="High School"/>
              <i n="[Table1].[Education].&amp;[Partial College]" c="Partial College"/>
              <i n="[Table1].[Education].&amp;[Partial High School]" c="Partial High School"/>
            </range>
          </ranges>
        </level>
      </levels>
      <selections count="1">
        <selection n="[Table1].[Education].[All]"/>
      </selections>
    </olap>
  </data>
  <extLst>
    <x:ext xmlns:x15="http://schemas.microsoft.com/office/spreadsheetml/2010/11/main" uri="{470722E0-AACD-4C17-9CDC-17EF765DBC7E}">
      <x15:slicerCacheHideItemsWithNoData count="1">
        <x15:slicerCacheOlapLevelName uniqueName="[Table1].[Education].[Education]"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ial_status" xr10:uid="{00FDFC36-DF85-448E-B831-A28595E724C3}" sourceName="[Table1].[Maritial status]">
  <pivotTables>
    <pivotTable tabId="5" name="PivotTable34"/>
    <pivotTable tabId="5" name="PivotTable33"/>
    <pivotTable tabId="5" name="PivotTable32"/>
    <pivotTable tabId="5" name="PivotTable31"/>
    <pivotTable tabId="5" name="PivotTable24"/>
    <pivotTable tabId="5" name="PivotTable17"/>
    <pivotTable tabId="5" name="PivotTable30"/>
    <pivotTable tabId="5" name="PivotTable29"/>
    <pivotTable tabId="5" name="PivotTable28"/>
    <pivotTable tabId="5" name="PivotTable27"/>
    <pivotTable tabId="5" name="PivotTable26"/>
    <pivotTable tabId="5" name="PivotTable25"/>
    <pivotTable tabId="5" name="PivotTable23"/>
    <pivotTable tabId="5" name="PivotTable22"/>
    <pivotTable tabId="5" name="PivotTable21"/>
    <pivotTable tabId="5" name="PivotTable1"/>
    <pivotTable tabId="5" name="PivotTable11"/>
    <pivotTable tabId="5" name="PivotTable14"/>
    <pivotTable tabId="5" name="PivotTable15"/>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5" name="PivotTable10"/>
    <pivotTable tabId="5" name="PivotTable13"/>
    <pivotTable tabId="5" name="PivotTable12"/>
    <pivotTable tabId="5" name="PivotTable16"/>
    <pivotTable tabId="5" name="PivotTable18"/>
    <pivotTable tabId="5" name="PivotTable19"/>
    <pivotTable tabId="5" name="PivotTable20"/>
  </pivotTables>
  <data>
    <olap pivotCacheId="1031715540">
      <levels count="2">
        <level uniqueName="[Table1].[Maritial status].[(All)]" sourceCaption="(All)" count="0"/>
        <level uniqueName="[Table1].[Maritial status].[Maritial status]" sourceCaption="Maritial status" count="2" sortOrder="ascending">
          <ranges>
            <range startItem="0">
              <i n="[Table1].[Maritial status].&amp;[Married]" c="Married"/>
              <i n="[Table1].[Maritial status].&amp;[Single]" c="Single"/>
            </range>
          </ranges>
        </level>
      </levels>
      <selections count="1">
        <selection n="[Table1].[Maritial status].[All]"/>
      </selections>
    </olap>
  </data>
  <extLst>
    <x:ext xmlns:x15="http://schemas.microsoft.com/office/spreadsheetml/2010/11/main" uri="{470722E0-AACD-4C17-9CDC-17EF765DBC7E}">
      <x15:slicerCacheHideItemsWithNoData count="1">
        <x15:slicerCacheOlapLevelName uniqueName="[Table1].[Maritial status].[Maritial status]"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3B4C742-1623-4277-8331-C1F10858959D}" sourceName="[Table1].[Gender]">
  <pivotTables>
    <pivotTable tabId="5" name="PivotTable34"/>
    <pivotTable tabId="5" name="PivotTable33"/>
    <pivotTable tabId="5" name="PivotTable32"/>
    <pivotTable tabId="5" name="PivotTable31"/>
    <pivotTable tabId="5" name="PivotTable24"/>
    <pivotTable tabId="5" name="PivotTable17"/>
    <pivotTable tabId="5" name="PivotTable30"/>
    <pivotTable tabId="5" name="PivotTable29"/>
    <pivotTable tabId="5" name="PivotTable28"/>
    <pivotTable tabId="5" name="PivotTable27"/>
    <pivotTable tabId="5" name="PivotTable26"/>
    <pivotTable tabId="5" name="PivotTable25"/>
    <pivotTable tabId="5" name="PivotTable23"/>
    <pivotTable tabId="5" name="PivotTable22"/>
    <pivotTable tabId="5" name="PivotTable21"/>
    <pivotTable tabId="5" name="PivotTable1"/>
    <pivotTable tabId="5" name="PivotTable11"/>
    <pivotTable tabId="5" name="PivotTable14"/>
    <pivotTable tabId="5" name="PivotTable15"/>
    <pivotTable tabId="5" name="PivotTable2"/>
    <pivotTable tabId="5" name="PivotTable3"/>
    <pivotTable tabId="5" name="PivotTable4"/>
    <pivotTable tabId="5" name="PivotTable5"/>
    <pivotTable tabId="5" name="PivotTable7"/>
    <pivotTable tabId="5" name="PivotTable8"/>
    <pivotTable tabId="5" name="PivotTable9"/>
    <pivotTable tabId="5" name="PivotTable10"/>
    <pivotTable tabId="5" name="PivotTable13"/>
    <pivotTable tabId="5" name="PivotTable12"/>
    <pivotTable tabId="5" name="PivotTable16"/>
    <pivotTable tabId="5" name="PivotTable18"/>
    <pivotTable tabId="5" name="PivotTable19"/>
    <pivotTable tabId="5" name="PivotTable20"/>
  </pivotTables>
  <data>
    <olap pivotCacheId="1031715540">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extLst>
    <x:ext xmlns:x15="http://schemas.microsoft.com/office/spreadsheetml/2010/11/main" uri="{470722E0-AACD-4C17-9CDC-17EF765DBC7E}">
      <x15:slicerCacheHideItemsWithNoData count="1">
        <x15:slicerCacheOlapLevelName uniqueName="[Table1].[Gender].[Gend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1" xr10:uid="{490FC747-7309-4BB0-B97B-A253D9117F24}" cache="Slicer_Commute_Distance" caption="Distance" columnCount="2" level="1" rowHeight="234950"/>
  <slicer name="filter 2" xr10:uid="{92CD12C8-B8D3-4A5A-857E-A307EE28E507}" cache="Slicer_Region1" caption="Regio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6" xr10:uid="{CEE25B20-17F7-4664-AE54-5E146948D5C0}" cache="Slicer_Region1" caption="Region" level="1" rowHeight="288000"/>
  <slicer name="Age group" xr10:uid="{D21449A7-AD65-42E4-ACBE-A8BD6DB9EE8A}" cache="Slicer_Age_group1" caption="Age group" columnCount="2" level="1" rowHeight="288000"/>
  <slicer name="Education" xr10:uid="{CA487D57-FCE2-4E96-AD62-452C490190F6}" cache="Slicer_Education1" caption="Education" level="1" rowHeight="288000"/>
  <slicer name="Maritial status" xr10:uid="{02E3AA3C-1C36-469F-9B50-015E70995951}" cache="Slicer_Maritial_status" caption="Maritial status" level="1" rowHeight="288000"/>
  <slicer name="Gender" xr10:uid="{1E12538D-201F-43AC-8711-1D3ADCEEBDED}" cache="Slicer_Gender" caption="Gender" level="1" rowHeight="288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8" xr10:uid="{0E9F5141-3CEF-4A54-82D3-4A2DF275A31F}" cache="Slicer_Region1" caption="Region" level="1" rowHeight="288000"/>
  <slicer name="Maritial status 1" xr10:uid="{C1A0736B-C23D-43CB-9141-20E772790E97}" cache="Slicer_Maritial_status" caption="Maritial status" level="1" rowHeight="234950"/>
  <slicer name="Gender 1" xr10:uid="{5C3160A6-0BF6-4D45-A928-C14B90B9EE82}" cache="Slicer_Gender" caption="Gender" level="1" rowHeight="28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D505E7D-BB75-4EFB-997A-B511BE757563}" cache="Slicer_Region1" caption="Region" columnCount="3" showCaption="0" level="1" rowHeight="252000"/>
  <slicer name="Maritial status 2" xr10:uid="{F652DF86-4A64-43BA-B75B-E6AFBD3A7169}" cache="Slicer_Maritial_status" caption="Maritial status" showCaption="0" level="1" rowHeight="1440000"/>
  <slicer name="Gender 2" xr10:uid="{3546C1C3-A2EA-4CA1-96B1-AC1E79BE3F31}" cache="Slicer_Gender" caption="Gender" columnCount="2" showCaption="0" level="1" rowHeight="252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1" xr10:uid="{93EE8ADF-9296-4BF8-8446-ADA8BDFE7353}" cache="Slicer_Age_group1" caption="Age group" level="1" rowHeight="576000"/>
  <slicer name="Education 1" xr10:uid="{1C7DC79C-9249-4C2D-B702-64B0C4063B58}" cache="Slicer_Education1" caption="Education" columnCount="5" showCaption="0" level="1" rowHeight="324000"/>
  <slicer name="Maritial status 3" xr10:uid="{23BAAC04-1FED-4006-B587-E26B67BC2BF2}" cache="Slicer_Maritial_status" caption="Maritial status" showCaption="0" level="1" rowHeight="1440000"/>
  <slicer name="Gender 3" xr10:uid="{6B69525E-0F2E-4E75-A2BB-76E3D0A50A79}" cache="Slicer_Gender" caption="Gender" columnCount="2" showCaption="0" level="1" rowHeight="68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8E99C9-BD95-4275-8AB9-F7C2F5B60801}" name="BuyerTable" displayName="BuyerTable" ref="A1:S1001" totalsRowShown="0">
  <autoFilter ref="A1:S1001" xr:uid="{00000000-0009-0000-0000-000001000000}"/>
  <sortState xmlns:xlrd2="http://schemas.microsoft.com/office/spreadsheetml/2017/richdata2" ref="A2:R1001">
    <sortCondition ref="D1:D1001"/>
  </sortState>
  <tableColumns count="19">
    <tableColumn id="1" xr3:uid="{11AB4296-7A72-4699-BEE3-B69656C137FA}" name="ID"/>
    <tableColumn id="2" xr3:uid="{572C9623-211A-431A-B0C2-BDC7A5BAA224}" name="Maritial status"/>
    <tableColumn id="3" xr3:uid="{8E550E72-BD50-45AD-BE26-E9F745C8E637}" name="Gender"/>
    <tableColumn id="16" xr3:uid="{D280C1E8-35E3-477C-9504-3DDEAB56A117}" name="Income band" dataDxfId="32">
      <calculatedColumnFormula array="1">_xlfn.IFS(
  BuyerTable[[#This Row],[Income]]&lt;40000,"&lt;40k",
  BuyerTable[[#This Row],[Income]]&lt;80000,"40–80k",
  BuyerTable[[#This Row],[Income]]&lt;120000,"80–120k",
  TRUE,"120k+"
)</calculatedColumnFormula>
    </tableColumn>
    <tableColumn id="4" xr3:uid="{769C2BF2-5442-4F2B-A1D4-AD515BB838CB}" name="Income" dataDxfId="31" dataCellStyle="Percent"/>
    <tableColumn id="5" xr3:uid="{A34964B8-C892-4EE8-8B92-B810ADBBB691}" name="Children"/>
    <tableColumn id="6" xr3:uid="{9C0853FA-92B5-4454-9019-DFC378633866}" name="Education"/>
    <tableColumn id="7" xr3:uid="{0A2F0A03-421B-4705-ABD9-F252D0A9D6D2}" name="Occupation"/>
    <tableColumn id="8" xr3:uid="{32E8C052-A348-4DD3-816B-718BB237628F}" name="Home Owner"/>
    <tableColumn id="18" xr3:uid="{32D67B01-0B19-4356-81E5-1DC6043FE05B}" name="cars owned" dataDxfId="30">
      <calculatedColumnFormula>IF(BuyerTable[[#This Row],[Cars]]&gt;0,"car","No cars")</calculatedColumnFormula>
    </tableColumn>
    <tableColumn id="9" xr3:uid="{13C7DEC3-C4D6-4690-9682-D2B141D3E51D}" name="Cars"/>
    <tableColumn id="10" xr3:uid="{6AA09068-0B2B-4D95-8CFE-607244CD9268}" name="Commute Distance"/>
    <tableColumn id="11" xr3:uid="{F393380A-C87F-4666-AC5D-9F5A84EA7C1A}" name="Region"/>
    <tableColumn id="12" xr3:uid="{AE9EC41E-D0F1-49A3-9FE4-B45603BC0693}" name="Age Brackets">
      <calculatedColumnFormula>IF(P2&gt;54,"Old",IF(P2&gt;=31,"Meddile Gge",IF(P2&lt;31,"Adolescent","Invalid")))</calculatedColumnFormula>
    </tableColumn>
    <tableColumn id="15" xr3:uid="{02553069-018A-4BBD-A745-EDECF4E5BDBF}" name="Age group" dataDxfId="29">
      <calculatedColumnFormula array="1">_xlfn.IFS(
  BuyerTable[[#This Row],[Age]]&lt;25,"&lt;25",
  BuyerTable[[#This Row],[Age]]&lt;=34,"25-34",
  BuyerTable[[#This Row],[Age]]&lt;=44,"35-44",
  BuyerTable[[#This Row],[Age]]&lt;=54,"45-54",
  TRUE,"55+"
)</calculatedColumnFormula>
    </tableColumn>
    <tableColumn id="13" xr3:uid="{3AD63772-1AAF-4262-AD71-4FA614B5A7FD}" name="Age"/>
    <tableColumn id="17" xr3:uid="{59CA003F-F89A-4449-A204-6F5507C2EC69}" name="Purchased flag" dataDxfId="28">
      <calculatedColumnFormula>IF(BuyerTable[[#This Row],[Purchased Bike]]="Yes",1,0)</calculatedColumnFormula>
    </tableColumn>
    <tableColumn id="14" xr3:uid="{A135561A-5248-43AD-90EC-14BE8FC0D002}" name="Purchased Bike"/>
    <tableColumn id="20" xr3:uid="{4614AAE0-BE34-4ED0-8164-C94936F26354}" name="Commute" dataDxfId="27">
      <calculatedColumnFormula>_xlfn.SWITCH(BuyerTable[[#This Row],[Commute Distance]],"0-1 Miles",1,"1-2 Miles",2,"2-5 Miles",5,"5-10 Miles",10,"More than 10 Miles",12)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CC17E9A-73B2-4D58-807D-33F2830207CB}" name="Table3" displayName="Table3" ref="BF97:BG100" totalsRowShown="0" headerRowDxfId="2">
  <autoFilter ref="BF97:BG100" xr:uid="{8CC17E9A-73B2-4D58-807D-33F2830207CB}"/>
  <tableColumns count="2">
    <tableColumn id="1" xr3:uid="{048F569E-C568-4CC5-B864-C3E2BDBD8437}" name="Region" dataDxfId="1"/>
    <tableColumn id="2" xr3:uid="{93BD6272-0077-475E-9487-F81C0AE243FB}" name="Count of buyer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table" Target="../tables/table2.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drawing" Target="../drawings/drawing1.xml"/><Relationship Id="rId8"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27"/>
  <sheetViews>
    <sheetView tabSelected="1" zoomScaleNormal="100" workbookViewId="0">
      <selection activeCell="R23" sqref="R23"/>
    </sheetView>
  </sheetViews>
  <sheetFormatPr defaultColWidth="11.88671875" defaultRowHeight="14.4" x14ac:dyDescent="0.3"/>
  <cols>
    <col min="1" max="1" width="6" bestFit="1" customWidth="1"/>
    <col min="2" max="2" width="12.33203125" bestFit="1" customWidth="1"/>
    <col min="3" max="3" width="6.88671875" bestFit="1" customWidth="1"/>
    <col min="4" max="4" width="11.44140625" bestFit="1" customWidth="1"/>
    <col min="5" max="5" width="7.6640625" bestFit="1" customWidth="1"/>
    <col min="6" max="6" width="16.21875" bestFit="1" customWidth="1"/>
    <col min="7" max="7" width="12.6640625" bestFit="1" customWidth="1"/>
    <col min="8" max="8" width="11.77734375" bestFit="1" customWidth="1"/>
    <col min="9" max="9" width="4.5546875" bestFit="1" customWidth="1"/>
    <col min="10" max="10" width="16.5546875" bestFit="1" customWidth="1"/>
    <col min="11" max="11" width="12.88671875" bestFit="1" customWidth="1"/>
    <col min="12" max="12" width="4" bestFit="1" customWidth="1"/>
    <col min="13" max="13" width="13.3320312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12496</v>
      </c>
      <c r="B2" t="s">
        <v>34</v>
      </c>
      <c r="C2" t="s">
        <v>33</v>
      </c>
      <c r="D2" s="1">
        <v>40000</v>
      </c>
      <c r="E2">
        <v>1</v>
      </c>
      <c r="F2" t="s">
        <v>13</v>
      </c>
      <c r="G2" t="s">
        <v>14</v>
      </c>
      <c r="H2" t="s">
        <v>15</v>
      </c>
      <c r="I2">
        <v>0</v>
      </c>
      <c r="J2" t="s">
        <v>16</v>
      </c>
      <c r="K2" t="s">
        <v>17</v>
      </c>
      <c r="L2">
        <v>42</v>
      </c>
      <c r="M2" t="s">
        <v>18</v>
      </c>
    </row>
    <row r="3" spans="1:13" x14ac:dyDescent="0.3">
      <c r="A3">
        <v>24107</v>
      </c>
      <c r="B3" t="s">
        <v>34</v>
      </c>
      <c r="C3" t="s">
        <v>34</v>
      </c>
      <c r="D3" s="1">
        <v>30000</v>
      </c>
      <c r="E3">
        <v>3</v>
      </c>
      <c r="F3" t="s">
        <v>19</v>
      </c>
      <c r="G3" t="s">
        <v>20</v>
      </c>
      <c r="H3" t="s">
        <v>15</v>
      </c>
      <c r="I3">
        <v>1</v>
      </c>
      <c r="J3" t="s">
        <v>16</v>
      </c>
      <c r="K3" t="s">
        <v>17</v>
      </c>
      <c r="L3">
        <v>43</v>
      </c>
      <c r="M3" t="s">
        <v>18</v>
      </c>
    </row>
    <row r="4" spans="1:13" x14ac:dyDescent="0.3">
      <c r="A4">
        <v>14177</v>
      </c>
      <c r="B4" t="s">
        <v>34</v>
      </c>
      <c r="C4" t="s">
        <v>34</v>
      </c>
      <c r="D4" s="1">
        <v>80000</v>
      </c>
      <c r="E4">
        <v>5</v>
      </c>
      <c r="F4" t="s">
        <v>19</v>
      </c>
      <c r="G4" t="s">
        <v>21</v>
      </c>
      <c r="H4" t="s">
        <v>18</v>
      </c>
      <c r="I4">
        <v>2</v>
      </c>
      <c r="J4" t="s">
        <v>22</v>
      </c>
      <c r="K4" t="s">
        <v>17</v>
      </c>
      <c r="L4">
        <v>60</v>
      </c>
      <c r="M4" t="s">
        <v>18</v>
      </c>
    </row>
    <row r="5" spans="1:13" x14ac:dyDescent="0.3">
      <c r="A5">
        <v>24381</v>
      </c>
      <c r="B5" t="s">
        <v>35</v>
      </c>
      <c r="C5" t="s">
        <v>34</v>
      </c>
      <c r="D5" s="1">
        <v>70000</v>
      </c>
      <c r="E5">
        <v>0</v>
      </c>
      <c r="F5" t="s">
        <v>13</v>
      </c>
      <c r="G5" t="s">
        <v>21</v>
      </c>
      <c r="H5" t="s">
        <v>15</v>
      </c>
      <c r="I5">
        <v>1</v>
      </c>
      <c r="J5" t="s">
        <v>23</v>
      </c>
      <c r="K5" t="s">
        <v>24</v>
      </c>
      <c r="L5">
        <v>41</v>
      </c>
      <c r="M5" t="s">
        <v>15</v>
      </c>
    </row>
    <row r="6" spans="1:13" x14ac:dyDescent="0.3">
      <c r="A6">
        <v>25597</v>
      </c>
      <c r="B6" t="s">
        <v>35</v>
      </c>
      <c r="C6" t="s">
        <v>34</v>
      </c>
      <c r="D6" s="1">
        <v>30000</v>
      </c>
      <c r="E6">
        <v>0</v>
      </c>
      <c r="F6" t="s">
        <v>13</v>
      </c>
      <c r="G6" t="s">
        <v>20</v>
      </c>
      <c r="H6" t="s">
        <v>18</v>
      </c>
      <c r="I6">
        <v>0</v>
      </c>
      <c r="J6" t="s">
        <v>16</v>
      </c>
      <c r="K6" t="s">
        <v>17</v>
      </c>
      <c r="L6">
        <v>36</v>
      </c>
      <c r="M6" t="s">
        <v>15</v>
      </c>
    </row>
    <row r="7" spans="1:13" x14ac:dyDescent="0.3">
      <c r="A7">
        <v>13507</v>
      </c>
      <c r="B7" t="s">
        <v>34</v>
      </c>
      <c r="C7" t="s">
        <v>33</v>
      </c>
      <c r="D7" s="1">
        <v>10000</v>
      </c>
      <c r="E7">
        <v>2</v>
      </c>
      <c r="F7" t="s">
        <v>19</v>
      </c>
      <c r="G7" t="s">
        <v>25</v>
      </c>
      <c r="H7" t="s">
        <v>15</v>
      </c>
      <c r="I7">
        <v>0</v>
      </c>
      <c r="J7" t="s">
        <v>26</v>
      </c>
      <c r="K7" t="s">
        <v>17</v>
      </c>
      <c r="L7">
        <v>50</v>
      </c>
      <c r="M7" t="s">
        <v>18</v>
      </c>
    </row>
    <row r="8" spans="1:13" x14ac:dyDescent="0.3">
      <c r="A8">
        <v>27974</v>
      </c>
      <c r="B8" t="s">
        <v>35</v>
      </c>
      <c r="C8" t="s">
        <v>34</v>
      </c>
      <c r="D8" s="1">
        <v>160000</v>
      </c>
      <c r="E8">
        <v>2</v>
      </c>
      <c r="F8" t="s">
        <v>27</v>
      </c>
      <c r="G8" t="s">
        <v>28</v>
      </c>
      <c r="H8" t="s">
        <v>15</v>
      </c>
      <c r="I8">
        <v>4</v>
      </c>
      <c r="J8" t="s">
        <v>16</v>
      </c>
      <c r="K8" t="s">
        <v>24</v>
      </c>
      <c r="L8">
        <v>33</v>
      </c>
      <c r="M8" t="s">
        <v>15</v>
      </c>
    </row>
    <row r="9" spans="1:13" x14ac:dyDescent="0.3">
      <c r="A9">
        <v>19364</v>
      </c>
      <c r="B9" t="s">
        <v>34</v>
      </c>
      <c r="C9" t="s">
        <v>34</v>
      </c>
      <c r="D9" s="1">
        <v>40000</v>
      </c>
      <c r="E9">
        <v>1</v>
      </c>
      <c r="F9" t="s">
        <v>13</v>
      </c>
      <c r="G9" t="s">
        <v>14</v>
      </c>
      <c r="H9" t="s">
        <v>15</v>
      </c>
      <c r="I9">
        <v>0</v>
      </c>
      <c r="J9" t="s">
        <v>16</v>
      </c>
      <c r="K9" t="s">
        <v>17</v>
      </c>
      <c r="L9">
        <v>43</v>
      </c>
      <c r="M9" t="s">
        <v>15</v>
      </c>
    </row>
    <row r="10" spans="1:13" x14ac:dyDescent="0.3">
      <c r="A10">
        <v>22155</v>
      </c>
      <c r="B10" t="s">
        <v>34</v>
      </c>
      <c r="C10" t="s">
        <v>34</v>
      </c>
      <c r="D10" s="1">
        <v>20000</v>
      </c>
      <c r="E10">
        <v>2</v>
      </c>
      <c r="F10" t="s">
        <v>29</v>
      </c>
      <c r="G10" t="s">
        <v>20</v>
      </c>
      <c r="H10" t="s">
        <v>15</v>
      </c>
      <c r="I10">
        <v>2</v>
      </c>
      <c r="J10" t="s">
        <v>23</v>
      </c>
      <c r="K10" t="s">
        <v>24</v>
      </c>
      <c r="L10">
        <v>58</v>
      </c>
      <c r="M10" t="s">
        <v>18</v>
      </c>
    </row>
    <row r="11" spans="1:13" x14ac:dyDescent="0.3">
      <c r="A11">
        <v>19280</v>
      </c>
      <c r="B11" t="s">
        <v>34</v>
      </c>
      <c r="C11" t="s">
        <v>34</v>
      </c>
      <c r="D11" s="1">
        <v>120000</v>
      </c>
      <c r="E11">
        <v>2</v>
      </c>
      <c r="F11" t="s">
        <v>19</v>
      </c>
      <c r="G11" t="s">
        <v>25</v>
      </c>
      <c r="H11" t="s">
        <v>15</v>
      </c>
      <c r="I11">
        <v>1</v>
      </c>
      <c r="J11" t="s">
        <v>16</v>
      </c>
      <c r="K11" t="s">
        <v>17</v>
      </c>
      <c r="L11">
        <v>40</v>
      </c>
      <c r="M11" t="s">
        <v>15</v>
      </c>
    </row>
    <row r="12" spans="1:13" x14ac:dyDescent="0.3">
      <c r="A12">
        <v>22173</v>
      </c>
      <c r="B12" t="s">
        <v>34</v>
      </c>
      <c r="C12" t="s">
        <v>33</v>
      </c>
      <c r="D12" s="1">
        <v>30000</v>
      </c>
      <c r="E12">
        <v>3</v>
      </c>
      <c r="F12" t="s">
        <v>27</v>
      </c>
      <c r="G12" t="s">
        <v>14</v>
      </c>
      <c r="H12" t="s">
        <v>18</v>
      </c>
      <c r="I12">
        <v>2</v>
      </c>
      <c r="J12" t="s">
        <v>26</v>
      </c>
      <c r="K12" t="s">
        <v>24</v>
      </c>
      <c r="L12">
        <v>54</v>
      </c>
      <c r="M12" t="s">
        <v>15</v>
      </c>
    </row>
    <row r="13" spans="1:13" x14ac:dyDescent="0.3">
      <c r="A13">
        <v>12697</v>
      </c>
      <c r="B13" t="s">
        <v>35</v>
      </c>
      <c r="C13" t="s">
        <v>33</v>
      </c>
      <c r="D13" s="1">
        <v>90000</v>
      </c>
      <c r="E13">
        <v>0</v>
      </c>
      <c r="F13" t="s">
        <v>13</v>
      </c>
      <c r="G13" t="s">
        <v>21</v>
      </c>
      <c r="H13" t="s">
        <v>18</v>
      </c>
      <c r="I13">
        <v>4</v>
      </c>
      <c r="J13" t="s">
        <v>30</v>
      </c>
      <c r="K13" t="s">
        <v>24</v>
      </c>
      <c r="L13">
        <v>36</v>
      </c>
      <c r="M13" t="s">
        <v>18</v>
      </c>
    </row>
    <row r="14" spans="1:13" x14ac:dyDescent="0.3">
      <c r="A14">
        <v>11434</v>
      </c>
      <c r="B14" t="s">
        <v>34</v>
      </c>
      <c r="C14" t="s">
        <v>34</v>
      </c>
      <c r="D14" s="1">
        <v>170000</v>
      </c>
      <c r="E14">
        <v>5</v>
      </c>
      <c r="F14" t="s">
        <v>19</v>
      </c>
      <c r="G14" t="s">
        <v>21</v>
      </c>
      <c r="H14" t="s">
        <v>15</v>
      </c>
      <c r="I14">
        <v>0</v>
      </c>
      <c r="J14" t="s">
        <v>16</v>
      </c>
      <c r="K14" t="s">
        <v>17</v>
      </c>
      <c r="L14">
        <v>55</v>
      </c>
      <c r="M14" t="s">
        <v>18</v>
      </c>
    </row>
    <row r="15" spans="1:13" x14ac:dyDescent="0.3">
      <c r="A15">
        <v>25323</v>
      </c>
      <c r="B15" t="s">
        <v>34</v>
      </c>
      <c r="C15" t="s">
        <v>34</v>
      </c>
      <c r="D15" s="1">
        <v>40000</v>
      </c>
      <c r="E15">
        <v>2</v>
      </c>
      <c r="F15" t="s">
        <v>19</v>
      </c>
      <c r="G15" t="s">
        <v>20</v>
      </c>
      <c r="H15" t="s">
        <v>15</v>
      </c>
      <c r="I15">
        <v>1</v>
      </c>
      <c r="J15" t="s">
        <v>26</v>
      </c>
      <c r="K15" t="s">
        <v>17</v>
      </c>
      <c r="L15">
        <v>35</v>
      </c>
      <c r="M15" t="s">
        <v>15</v>
      </c>
    </row>
    <row r="16" spans="1:13" x14ac:dyDescent="0.3">
      <c r="A16">
        <v>23542</v>
      </c>
      <c r="B16" t="s">
        <v>35</v>
      </c>
      <c r="C16" t="s">
        <v>34</v>
      </c>
      <c r="D16" s="1">
        <v>60000</v>
      </c>
      <c r="E16">
        <v>1</v>
      </c>
      <c r="F16" t="s">
        <v>19</v>
      </c>
      <c r="G16" t="s">
        <v>14</v>
      </c>
      <c r="H16" t="s">
        <v>18</v>
      </c>
      <c r="I16">
        <v>1</v>
      </c>
      <c r="J16" t="s">
        <v>16</v>
      </c>
      <c r="K16" t="s">
        <v>24</v>
      </c>
      <c r="L16">
        <v>45</v>
      </c>
      <c r="M16" t="s">
        <v>15</v>
      </c>
    </row>
    <row r="17" spans="1:13" x14ac:dyDescent="0.3">
      <c r="A17">
        <v>20870</v>
      </c>
      <c r="B17" t="s">
        <v>35</v>
      </c>
      <c r="C17" t="s">
        <v>33</v>
      </c>
      <c r="D17" s="1">
        <v>10000</v>
      </c>
      <c r="E17">
        <v>2</v>
      </c>
      <c r="F17" t="s">
        <v>27</v>
      </c>
      <c r="G17" t="s">
        <v>25</v>
      </c>
      <c r="H17" t="s">
        <v>15</v>
      </c>
      <c r="I17">
        <v>1</v>
      </c>
      <c r="J17" t="s">
        <v>16</v>
      </c>
      <c r="K17" t="s">
        <v>17</v>
      </c>
      <c r="L17">
        <v>38</v>
      </c>
      <c r="M17" t="s">
        <v>15</v>
      </c>
    </row>
    <row r="18" spans="1:13" x14ac:dyDescent="0.3">
      <c r="A18">
        <v>23316</v>
      </c>
      <c r="B18" t="s">
        <v>35</v>
      </c>
      <c r="C18" t="s">
        <v>34</v>
      </c>
      <c r="D18" s="1">
        <v>30000</v>
      </c>
      <c r="E18">
        <v>3</v>
      </c>
      <c r="F18" t="s">
        <v>19</v>
      </c>
      <c r="G18" t="s">
        <v>20</v>
      </c>
      <c r="H18" t="s">
        <v>18</v>
      </c>
      <c r="I18">
        <v>2</v>
      </c>
      <c r="J18" t="s">
        <v>26</v>
      </c>
      <c r="K18" t="s">
        <v>24</v>
      </c>
      <c r="L18">
        <v>59</v>
      </c>
      <c r="M18" t="s">
        <v>15</v>
      </c>
    </row>
    <row r="19" spans="1:13" x14ac:dyDescent="0.3">
      <c r="A19">
        <v>12610</v>
      </c>
      <c r="B19" t="s">
        <v>34</v>
      </c>
      <c r="C19" t="s">
        <v>33</v>
      </c>
      <c r="D19" s="1">
        <v>30000</v>
      </c>
      <c r="E19">
        <v>1</v>
      </c>
      <c r="F19" t="s">
        <v>13</v>
      </c>
      <c r="G19" t="s">
        <v>20</v>
      </c>
      <c r="H19" t="s">
        <v>15</v>
      </c>
      <c r="I19">
        <v>0</v>
      </c>
      <c r="J19" t="s">
        <v>16</v>
      </c>
      <c r="K19" t="s">
        <v>17</v>
      </c>
      <c r="L19">
        <v>47</v>
      </c>
      <c r="M19" t="s">
        <v>18</v>
      </c>
    </row>
    <row r="20" spans="1:13" x14ac:dyDescent="0.3">
      <c r="A20">
        <v>27183</v>
      </c>
      <c r="B20" t="s">
        <v>35</v>
      </c>
      <c r="C20" t="s">
        <v>34</v>
      </c>
      <c r="D20" s="1">
        <v>40000</v>
      </c>
      <c r="E20">
        <v>2</v>
      </c>
      <c r="F20" t="s">
        <v>19</v>
      </c>
      <c r="G20" t="s">
        <v>20</v>
      </c>
      <c r="H20" t="s">
        <v>15</v>
      </c>
      <c r="I20">
        <v>1</v>
      </c>
      <c r="J20" t="s">
        <v>26</v>
      </c>
      <c r="K20" t="s">
        <v>17</v>
      </c>
      <c r="L20">
        <v>35</v>
      </c>
      <c r="M20" t="s">
        <v>15</v>
      </c>
    </row>
    <row r="21" spans="1:13" x14ac:dyDescent="0.3">
      <c r="A21">
        <v>25940</v>
      </c>
      <c r="B21" t="s">
        <v>35</v>
      </c>
      <c r="C21" t="s">
        <v>34</v>
      </c>
      <c r="D21" s="1">
        <v>20000</v>
      </c>
      <c r="E21">
        <v>2</v>
      </c>
      <c r="F21" t="s">
        <v>29</v>
      </c>
      <c r="G21" t="s">
        <v>20</v>
      </c>
      <c r="H21" t="s">
        <v>15</v>
      </c>
      <c r="I21">
        <v>2</v>
      </c>
      <c r="J21" t="s">
        <v>23</v>
      </c>
      <c r="K21" t="s">
        <v>24</v>
      </c>
      <c r="L21">
        <v>55</v>
      </c>
      <c r="M21" t="s">
        <v>15</v>
      </c>
    </row>
    <row r="22" spans="1:13" x14ac:dyDescent="0.3">
      <c r="A22">
        <v>25598</v>
      </c>
      <c r="B22" t="s">
        <v>34</v>
      </c>
      <c r="C22" t="s">
        <v>33</v>
      </c>
      <c r="D22" s="1">
        <v>40000</v>
      </c>
      <c r="E22">
        <v>0</v>
      </c>
      <c r="F22" t="s">
        <v>31</v>
      </c>
      <c r="G22" t="s">
        <v>20</v>
      </c>
      <c r="H22" t="s">
        <v>15</v>
      </c>
      <c r="I22">
        <v>0</v>
      </c>
      <c r="J22" t="s">
        <v>16</v>
      </c>
      <c r="K22" t="s">
        <v>17</v>
      </c>
      <c r="L22">
        <v>36</v>
      </c>
      <c r="M22" t="s">
        <v>15</v>
      </c>
    </row>
    <row r="23" spans="1:13" x14ac:dyDescent="0.3">
      <c r="A23">
        <v>21564</v>
      </c>
      <c r="B23" t="s">
        <v>35</v>
      </c>
      <c r="C23" t="s">
        <v>33</v>
      </c>
      <c r="D23" s="1">
        <v>80000</v>
      </c>
      <c r="E23">
        <v>0</v>
      </c>
      <c r="F23" t="s">
        <v>13</v>
      </c>
      <c r="G23" t="s">
        <v>21</v>
      </c>
      <c r="H23" t="s">
        <v>15</v>
      </c>
      <c r="I23">
        <v>4</v>
      </c>
      <c r="J23" t="s">
        <v>30</v>
      </c>
      <c r="K23" t="s">
        <v>24</v>
      </c>
      <c r="L23">
        <v>35</v>
      </c>
      <c r="M23" t="s">
        <v>18</v>
      </c>
    </row>
    <row r="24" spans="1:13" x14ac:dyDescent="0.3">
      <c r="A24">
        <v>19193</v>
      </c>
      <c r="B24" t="s">
        <v>35</v>
      </c>
      <c r="C24" t="s">
        <v>34</v>
      </c>
      <c r="D24" s="1">
        <v>40000</v>
      </c>
      <c r="E24">
        <v>2</v>
      </c>
      <c r="F24" t="s">
        <v>19</v>
      </c>
      <c r="G24" t="s">
        <v>20</v>
      </c>
      <c r="H24" t="s">
        <v>15</v>
      </c>
      <c r="I24">
        <v>0</v>
      </c>
      <c r="J24" t="s">
        <v>26</v>
      </c>
      <c r="K24" t="s">
        <v>17</v>
      </c>
      <c r="L24">
        <v>35</v>
      </c>
      <c r="M24" t="s">
        <v>15</v>
      </c>
    </row>
    <row r="25" spans="1:13" x14ac:dyDescent="0.3">
      <c r="A25">
        <v>26412</v>
      </c>
      <c r="B25" t="s">
        <v>34</v>
      </c>
      <c r="C25" t="s">
        <v>33</v>
      </c>
      <c r="D25" s="1">
        <v>80000</v>
      </c>
      <c r="E25">
        <v>5</v>
      </c>
      <c r="F25" t="s">
        <v>27</v>
      </c>
      <c r="G25" t="s">
        <v>28</v>
      </c>
      <c r="H25" t="s">
        <v>18</v>
      </c>
      <c r="I25">
        <v>3</v>
      </c>
      <c r="J25" t="s">
        <v>23</v>
      </c>
      <c r="K25" t="s">
        <v>17</v>
      </c>
      <c r="L25">
        <v>56</v>
      </c>
      <c r="M25" t="s">
        <v>18</v>
      </c>
    </row>
    <row r="26" spans="1:13" x14ac:dyDescent="0.3">
      <c r="A26">
        <v>27184</v>
      </c>
      <c r="B26" t="s">
        <v>35</v>
      </c>
      <c r="C26" t="s">
        <v>34</v>
      </c>
      <c r="D26" s="1">
        <v>40000</v>
      </c>
      <c r="E26">
        <v>2</v>
      </c>
      <c r="F26" t="s">
        <v>19</v>
      </c>
      <c r="G26" t="s">
        <v>20</v>
      </c>
      <c r="H26" t="s">
        <v>18</v>
      </c>
      <c r="I26">
        <v>1</v>
      </c>
      <c r="J26" t="s">
        <v>16</v>
      </c>
      <c r="K26" t="s">
        <v>17</v>
      </c>
      <c r="L26">
        <v>34</v>
      </c>
      <c r="M26" t="s">
        <v>18</v>
      </c>
    </row>
    <row r="27" spans="1:13" x14ac:dyDescent="0.3">
      <c r="A27">
        <v>12590</v>
      </c>
      <c r="B27" t="s">
        <v>35</v>
      </c>
      <c r="C27" t="s">
        <v>34</v>
      </c>
      <c r="D27" s="1">
        <v>30000</v>
      </c>
      <c r="E27">
        <v>1</v>
      </c>
      <c r="F27" t="s">
        <v>13</v>
      </c>
      <c r="G27" t="s">
        <v>20</v>
      </c>
      <c r="H27" t="s">
        <v>15</v>
      </c>
      <c r="I27">
        <v>0</v>
      </c>
      <c r="J27" t="s">
        <v>16</v>
      </c>
      <c r="K27" t="s">
        <v>17</v>
      </c>
      <c r="L27">
        <v>63</v>
      </c>
      <c r="M27" t="s">
        <v>18</v>
      </c>
    </row>
    <row r="28" spans="1:13" x14ac:dyDescent="0.3">
      <c r="A28">
        <v>17841</v>
      </c>
      <c r="B28" t="s">
        <v>35</v>
      </c>
      <c r="C28" t="s">
        <v>34</v>
      </c>
      <c r="D28" s="1">
        <v>30000</v>
      </c>
      <c r="E28">
        <v>0</v>
      </c>
      <c r="F28" t="s">
        <v>19</v>
      </c>
      <c r="G28" t="s">
        <v>20</v>
      </c>
      <c r="H28" t="s">
        <v>18</v>
      </c>
      <c r="I28">
        <v>1</v>
      </c>
      <c r="J28" t="s">
        <v>16</v>
      </c>
      <c r="K28" t="s">
        <v>17</v>
      </c>
      <c r="L28">
        <v>29</v>
      </c>
      <c r="M28" t="s">
        <v>15</v>
      </c>
    </row>
    <row r="29" spans="1:13" x14ac:dyDescent="0.3">
      <c r="A29">
        <v>18283</v>
      </c>
      <c r="B29" t="s">
        <v>35</v>
      </c>
      <c r="C29" t="s">
        <v>33</v>
      </c>
      <c r="D29" s="1">
        <v>100000</v>
      </c>
      <c r="E29">
        <v>0</v>
      </c>
      <c r="F29" t="s">
        <v>13</v>
      </c>
      <c r="G29" t="s">
        <v>21</v>
      </c>
      <c r="H29" t="s">
        <v>18</v>
      </c>
      <c r="I29">
        <v>1</v>
      </c>
      <c r="J29" t="s">
        <v>23</v>
      </c>
      <c r="K29" t="s">
        <v>24</v>
      </c>
      <c r="L29">
        <v>40</v>
      </c>
      <c r="M29" t="s">
        <v>18</v>
      </c>
    </row>
    <row r="30" spans="1:13" x14ac:dyDescent="0.3">
      <c r="A30">
        <v>18299</v>
      </c>
      <c r="B30" t="s">
        <v>34</v>
      </c>
      <c r="C30" t="s">
        <v>34</v>
      </c>
      <c r="D30" s="1">
        <v>70000</v>
      </c>
      <c r="E30">
        <v>5</v>
      </c>
      <c r="F30" t="s">
        <v>19</v>
      </c>
      <c r="G30" t="s">
        <v>14</v>
      </c>
      <c r="H30" t="s">
        <v>15</v>
      </c>
      <c r="I30">
        <v>2</v>
      </c>
      <c r="J30" t="s">
        <v>23</v>
      </c>
      <c r="K30" t="s">
        <v>24</v>
      </c>
      <c r="L30">
        <v>44</v>
      </c>
      <c r="M30" t="s">
        <v>18</v>
      </c>
    </row>
    <row r="31" spans="1:13" x14ac:dyDescent="0.3">
      <c r="A31">
        <v>16466</v>
      </c>
      <c r="B31" t="s">
        <v>35</v>
      </c>
      <c r="C31" t="s">
        <v>33</v>
      </c>
      <c r="D31" s="1">
        <v>20000</v>
      </c>
      <c r="E31">
        <v>0</v>
      </c>
      <c r="F31" t="s">
        <v>29</v>
      </c>
      <c r="G31" t="s">
        <v>25</v>
      </c>
      <c r="H31" t="s">
        <v>18</v>
      </c>
      <c r="I31">
        <v>2</v>
      </c>
      <c r="J31" t="s">
        <v>16</v>
      </c>
      <c r="K31" t="s">
        <v>17</v>
      </c>
      <c r="L31">
        <v>32</v>
      </c>
      <c r="M31" t="s">
        <v>15</v>
      </c>
    </row>
    <row r="32" spans="1:13" x14ac:dyDescent="0.3">
      <c r="A32">
        <v>19273</v>
      </c>
      <c r="B32" t="s">
        <v>34</v>
      </c>
      <c r="C32" t="s">
        <v>33</v>
      </c>
      <c r="D32" s="1">
        <v>20000</v>
      </c>
      <c r="E32">
        <v>2</v>
      </c>
      <c r="F32" t="s">
        <v>19</v>
      </c>
      <c r="G32" t="s">
        <v>25</v>
      </c>
      <c r="H32" t="s">
        <v>15</v>
      </c>
      <c r="I32">
        <v>0</v>
      </c>
      <c r="J32" t="s">
        <v>16</v>
      </c>
      <c r="K32" t="s">
        <v>17</v>
      </c>
      <c r="L32">
        <v>63</v>
      </c>
      <c r="M32" t="s">
        <v>18</v>
      </c>
    </row>
    <row r="33" spans="1:13" x14ac:dyDescent="0.3">
      <c r="A33">
        <v>22400</v>
      </c>
      <c r="B33" t="s">
        <v>34</v>
      </c>
      <c r="C33" t="s">
        <v>34</v>
      </c>
      <c r="D33" s="1">
        <v>10000</v>
      </c>
      <c r="E33">
        <v>0</v>
      </c>
      <c r="F33" t="s">
        <v>19</v>
      </c>
      <c r="G33" t="s">
        <v>25</v>
      </c>
      <c r="H33" t="s">
        <v>18</v>
      </c>
      <c r="I33">
        <v>1</v>
      </c>
      <c r="J33" t="s">
        <v>16</v>
      </c>
      <c r="K33" t="s">
        <v>24</v>
      </c>
      <c r="L33">
        <v>26</v>
      </c>
      <c r="M33" t="s">
        <v>15</v>
      </c>
    </row>
    <row r="34" spans="1:13" x14ac:dyDescent="0.3">
      <c r="A34">
        <v>20942</v>
      </c>
      <c r="B34" t="s">
        <v>35</v>
      </c>
      <c r="C34" t="s">
        <v>33</v>
      </c>
      <c r="D34" s="1">
        <v>20000</v>
      </c>
      <c r="E34">
        <v>0</v>
      </c>
      <c r="F34" t="s">
        <v>27</v>
      </c>
      <c r="G34" t="s">
        <v>25</v>
      </c>
      <c r="H34" t="s">
        <v>18</v>
      </c>
      <c r="I34">
        <v>1</v>
      </c>
      <c r="J34" t="s">
        <v>23</v>
      </c>
      <c r="K34" t="s">
        <v>17</v>
      </c>
      <c r="L34">
        <v>31</v>
      </c>
      <c r="M34" t="s">
        <v>18</v>
      </c>
    </row>
    <row r="35" spans="1:13" x14ac:dyDescent="0.3">
      <c r="A35">
        <v>18484</v>
      </c>
      <c r="B35" t="s">
        <v>35</v>
      </c>
      <c r="C35" t="s">
        <v>34</v>
      </c>
      <c r="D35" s="1">
        <v>80000</v>
      </c>
      <c r="E35">
        <v>2</v>
      </c>
      <c r="F35" t="s">
        <v>27</v>
      </c>
      <c r="G35" t="s">
        <v>14</v>
      </c>
      <c r="H35" t="s">
        <v>18</v>
      </c>
      <c r="I35">
        <v>2</v>
      </c>
      <c r="J35" t="s">
        <v>26</v>
      </c>
      <c r="K35" t="s">
        <v>24</v>
      </c>
      <c r="L35">
        <v>50</v>
      </c>
      <c r="M35" t="s">
        <v>15</v>
      </c>
    </row>
    <row r="36" spans="1:13" x14ac:dyDescent="0.3">
      <c r="A36">
        <v>12291</v>
      </c>
      <c r="B36" t="s">
        <v>35</v>
      </c>
      <c r="C36" t="s">
        <v>34</v>
      </c>
      <c r="D36" s="1">
        <v>90000</v>
      </c>
      <c r="E36">
        <v>5</v>
      </c>
      <c r="F36" t="s">
        <v>19</v>
      </c>
      <c r="G36" t="s">
        <v>21</v>
      </c>
      <c r="H36" t="s">
        <v>18</v>
      </c>
      <c r="I36">
        <v>2</v>
      </c>
      <c r="J36" t="s">
        <v>22</v>
      </c>
      <c r="K36" t="s">
        <v>17</v>
      </c>
      <c r="L36">
        <v>62</v>
      </c>
      <c r="M36" t="s">
        <v>15</v>
      </c>
    </row>
    <row r="37" spans="1:13" x14ac:dyDescent="0.3">
      <c r="A37">
        <v>28380</v>
      </c>
      <c r="B37" t="s">
        <v>35</v>
      </c>
      <c r="C37" t="s">
        <v>33</v>
      </c>
      <c r="D37" s="1">
        <v>10000</v>
      </c>
      <c r="E37">
        <v>5</v>
      </c>
      <c r="F37" t="s">
        <v>29</v>
      </c>
      <c r="G37" t="s">
        <v>25</v>
      </c>
      <c r="H37" t="s">
        <v>18</v>
      </c>
      <c r="I37">
        <v>2</v>
      </c>
      <c r="J37" t="s">
        <v>16</v>
      </c>
      <c r="K37" t="s">
        <v>17</v>
      </c>
      <c r="L37">
        <v>41</v>
      </c>
      <c r="M37" t="s">
        <v>18</v>
      </c>
    </row>
    <row r="38" spans="1:13" x14ac:dyDescent="0.3">
      <c r="A38">
        <v>17891</v>
      </c>
      <c r="B38" t="s">
        <v>34</v>
      </c>
      <c r="C38" t="s">
        <v>33</v>
      </c>
      <c r="D38" s="1">
        <v>10000</v>
      </c>
      <c r="E38">
        <v>2</v>
      </c>
      <c r="F38" t="s">
        <v>19</v>
      </c>
      <c r="G38" t="s">
        <v>25</v>
      </c>
      <c r="H38" t="s">
        <v>15</v>
      </c>
      <c r="I38">
        <v>1</v>
      </c>
      <c r="J38" t="s">
        <v>16</v>
      </c>
      <c r="K38" t="s">
        <v>17</v>
      </c>
      <c r="L38">
        <v>50</v>
      </c>
      <c r="M38" t="s">
        <v>15</v>
      </c>
    </row>
    <row r="39" spans="1:13" x14ac:dyDescent="0.3">
      <c r="A39">
        <v>27832</v>
      </c>
      <c r="B39" t="s">
        <v>35</v>
      </c>
      <c r="C39" t="s">
        <v>33</v>
      </c>
      <c r="D39" s="1">
        <v>30000</v>
      </c>
      <c r="E39">
        <v>0</v>
      </c>
      <c r="F39" t="s">
        <v>19</v>
      </c>
      <c r="G39" t="s">
        <v>20</v>
      </c>
      <c r="H39" t="s">
        <v>18</v>
      </c>
      <c r="I39">
        <v>1</v>
      </c>
      <c r="J39" t="s">
        <v>22</v>
      </c>
      <c r="K39" t="s">
        <v>17</v>
      </c>
      <c r="L39">
        <v>30</v>
      </c>
      <c r="M39" t="s">
        <v>18</v>
      </c>
    </row>
    <row r="40" spans="1:13" x14ac:dyDescent="0.3">
      <c r="A40">
        <v>26863</v>
      </c>
      <c r="B40" t="s">
        <v>35</v>
      </c>
      <c r="C40" t="s">
        <v>34</v>
      </c>
      <c r="D40" s="1">
        <v>20000</v>
      </c>
      <c r="E40">
        <v>0</v>
      </c>
      <c r="F40" t="s">
        <v>27</v>
      </c>
      <c r="G40" t="s">
        <v>25</v>
      </c>
      <c r="H40" t="s">
        <v>18</v>
      </c>
      <c r="I40">
        <v>1</v>
      </c>
      <c r="J40" t="s">
        <v>22</v>
      </c>
      <c r="K40" t="s">
        <v>17</v>
      </c>
      <c r="L40">
        <v>28</v>
      </c>
      <c r="M40" t="s">
        <v>18</v>
      </c>
    </row>
    <row r="41" spans="1:13" x14ac:dyDescent="0.3">
      <c r="A41">
        <v>16259</v>
      </c>
      <c r="B41" t="s">
        <v>35</v>
      </c>
      <c r="C41" t="s">
        <v>33</v>
      </c>
      <c r="D41" s="1">
        <v>10000</v>
      </c>
      <c r="E41">
        <v>4</v>
      </c>
      <c r="F41" t="s">
        <v>29</v>
      </c>
      <c r="G41" t="s">
        <v>25</v>
      </c>
      <c r="H41" t="s">
        <v>15</v>
      </c>
      <c r="I41">
        <v>2</v>
      </c>
      <c r="J41" t="s">
        <v>16</v>
      </c>
      <c r="K41" t="s">
        <v>17</v>
      </c>
      <c r="L41">
        <v>40</v>
      </c>
      <c r="M41" t="s">
        <v>15</v>
      </c>
    </row>
    <row r="42" spans="1:13" x14ac:dyDescent="0.3">
      <c r="A42">
        <v>27803</v>
      </c>
      <c r="B42" t="s">
        <v>35</v>
      </c>
      <c r="C42" t="s">
        <v>33</v>
      </c>
      <c r="D42" s="1">
        <v>30000</v>
      </c>
      <c r="E42">
        <v>2</v>
      </c>
      <c r="F42" t="s">
        <v>19</v>
      </c>
      <c r="G42" t="s">
        <v>20</v>
      </c>
      <c r="H42" t="s">
        <v>18</v>
      </c>
      <c r="I42">
        <v>0</v>
      </c>
      <c r="J42" t="s">
        <v>16</v>
      </c>
      <c r="K42" t="s">
        <v>17</v>
      </c>
      <c r="L42">
        <v>43</v>
      </c>
      <c r="M42" t="s">
        <v>18</v>
      </c>
    </row>
    <row r="43" spans="1:13" x14ac:dyDescent="0.3">
      <c r="A43">
        <v>14347</v>
      </c>
      <c r="B43" t="s">
        <v>35</v>
      </c>
      <c r="C43" t="s">
        <v>33</v>
      </c>
      <c r="D43" s="1">
        <v>40000</v>
      </c>
      <c r="E43">
        <v>2</v>
      </c>
      <c r="F43" t="s">
        <v>13</v>
      </c>
      <c r="G43" t="s">
        <v>28</v>
      </c>
      <c r="H43" t="s">
        <v>15</v>
      </c>
      <c r="I43">
        <v>2</v>
      </c>
      <c r="J43" t="s">
        <v>23</v>
      </c>
      <c r="K43" t="s">
        <v>24</v>
      </c>
      <c r="L43">
        <v>65</v>
      </c>
      <c r="M43" t="s">
        <v>15</v>
      </c>
    </row>
    <row r="44" spans="1:13" x14ac:dyDescent="0.3">
      <c r="A44">
        <v>17703</v>
      </c>
      <c r="B44" t="s">
        <v>34</v>
      </c>
      <c r="C44" t="s">
        <v>33</v>
      </c>
      <c r="D44" s="1">
        <v>10000</v>
      </c>
      <c r="E44">
        <v>1</v>
      </c>
      <c r="F44" t="s">
        <v>31</v>
      </c>
      <c r="G44" t="s">
        <v>25</v>
      </c>
      <c r="H44" t="s">
        <v>15</v>
      </c>
      <c r="I44">
        <v>0</v>
      </c>
      <c r="J44" t="s">
        <v>16</v>
      </c>
      <c r="K44" t="s">
        <v>17</v>
      </c>
      <c r="L44">
        <v>40</v>
      </c>
      <c r="M44" t="s">
        <v>18</v>
      </c>
    </row>
    <row r="45" spans="1:13" x14ac:dyDescent="0.3">
      <c r="A45">
        <v>17185</v>
      </c>
      <c r="B45" t="s">
        <v>34</v>
      </c>
      <c r="C45" t="s">
        <v>33</v>
      </c>
      <c r="D45" s="1">
        <v>170000</v>
      </c>
      <c r="E45">
        <v>4</v>
      </c>
      <c r="F45" t="s">
        <v>19</v>
      </c>
      <c r="G45" t="s">
        <v>21</v>
      </c>
      <c r="H45" t="s">
        <v>18</v>
      </c>
      <c r="I45">
        <v>3</v>
      </c>
      <c r="J45" t="s">
        <v>23</v>
      </c>
      <c r="K45" t="s">
        <v>17</v>
      </c>
      <c r="L45">
        <v>48</v>
      </c>
      <c r="M45" t="s">
        <v>15</v>
      </c>
    </row>
    <row r="46" spans="1:13" x14ac:dyDescent="0.3">
      <c r="A46">
        <v>29380</v>
      </c>
      <c r="B46" t="s">
        <v>34</v>
      </c>
      <c r="C46" t="s">
        <v>33</v>
      </c>
      <c r="D46" s="1">
        <v>20000</v>
      </c>
      <c r="E46">
        <v>3</v>
      </c>
      <c r="F46" t="s">
        <v>27</v>
      </c>
      <c r="G46" t="s">
        <v>25</v>
      </c>
      <c r="H46" t="s">
        <v>15</v>
      </c>
      <c r="I46">
        <v>0</v>
      </c>
      <c r="J46" t="s">
        <v>16</v>
      </c>
      <c r="K46" t="s">
        <v>17</v>
      </c>
      <c r="L46">
        <v>41</v>
      </c>
      <c r="M46" t="s">
        <v>15</v>
      </c>
    </row>
    <row r="47" spans="1:13" x14ac:dyDescent="0.3">
      <c r="A47">
        <v>23986</v>
      </c>
      <c r="B47" t="s">
        <v>34</v>
      </c>
      <c r="C47" t="s">
        <v>33</v>
      </c>
      <c r="D47" s="1">
        <v>20000</v>
      </c>
      <c r="E47">
        <v>1</v>
      </c>
      <c r="F47" t="s">
        <v>13</v>
      </c>
      <c r="G47" t="s">
        <v>20</v>
      </c>
      <c r="H47" t="s">
        <v>15</v>
      </c>
      <c r="I47">
        <v>0</v>
      </c>
      <c r="J47" t="s">
        <v>16</v>
      </c>
      <c r="K47" t="s">
        <v>17</v>
      </c>
      <c r="L47">
        <v>66</v>
      </c>
      <c r="M47" t="s">
        <v>15</v>
      </c>
    </row>
    <row r="48" spans="1:13" x14ac:dyDescent="0.3">
      <c r="A48">
        <v>24466</v>
      </c>
      <c r="B48" t="s">
        <v>34</v>
      </c>
      <c r="C48" t="s">
        <v>33</v>
      </c>
      <c r="D48" s="1">
        <v>60000</v>
      </c>
      <c r="E48">
        <v>1</v>
      </c>
      <c r="F48" t="s">
        <v>19</v>
      </c>
      <c r="G48" t="s">
        <v>14</v>
      </c>
      <c r="H48" t="s">
        <v>15</v>
      </c>
      <c r="I48">
        <v>1</v>
      </c>
      <c r="J48" t="s">
        <v>23</v>
      </c>
      <c r="K48" t="s">
        <v>24</v>
      </c>
      <c r="L48">
        <v>46</v>
      </c>
      <c r="M48" t="s">
        <v>15</v>
      </c>
    </row>
    <row r="49" spans="1:13" x14ac:dyDescent="0.3">
      <c r="A49">
        <v>29097</v>
      </c>
      <c r="B49" t="s">
        <v>35</v>
      </c>
      <c r="C49" t="s">
        <v>33</v>
      </c>
      <c r="D49" s="1">
        <v>40000</v>
      </c>
      <c r="E49">
        <v>2</v>
      </c>
      <c r="F49" t="s">
        <v>19</v>
      </c>
      <c r="G49" t="s">
        <v>14</v>
      </c>
      <c r="H49" t="s">
        <v>15</v>
      </c>
      <c r="I49">
        <v>2</v>
      </c>
      <c r="J49" t="s">
        <v>23</v>
      </c>
      <c r="K49" t="s">
        <v>24</v>
      </c>
      <c r="L49">
        <v>52</v>
      </c>
      <c r="M49" t="s">
        <v>15</v>
      </c>
    </row>
    <row r="50" spans="1:13" x14ac:dyDescent="0.3">
      <c r="A50">
        <v>19487</v>
      </c>
      <c r="B50" t="s">
        <v>34</v>
      </c>
      <c r="C50" t="s">
        <v>34</v>
      </c>
      <c r="D50" s="1">
        <v>30000</v>
      </c>
      <c r="E50">
        <v>2</v>
      </c>
      <c r="F50" t="s">
        <v>19</v>
      </c>
      <c r="G50" t="s">
        <v>20</v>
      </c>
      <c r="H50" t="s">
        <v>18</v>
      </c>
      <c r="I50">
        <v>2</v>
      </c>
      <c r="J50" t="s">
        <v>16</v>
      </c>
      <c r="K50" t="s">
        <v>17</v>
      </c>
      <c r="L50">
        <v>42</v>
      </c>
      <c r="M50" t="s">
        <v>18</v>
      </c>
    </row>
    <row r="51" spans="1:13" x14ac:dyDescent="0.3">
      <c r="A51">
        <v>14939</v>
      </c>
      <c r="B51" t="s">
        <v>35</v>
      </c>
      <c r="C51" t="s">
        <v>34</v>
      </c>
      <c r="D51" s="1">
        <v>40000</v>
      </c>
      <c r="E51">
        <v>0</v>
      </c>
      <c r="F51" t="s">
        <v>13</v>
      </c>
      <c r="G51" t="s">
        <v>20</v>
      </c>
      <c r="H51" t="s">
        <v>15</v>
      </c>
      <c r="I51">
        <v>0</v>
      </c>
      <c r="J51" t="s">
        <v>16</v>
      </c>
      <c r="K51" t="s">
        <v>17</v>
      </c>
      <c r="L51">
        <v>39</v>
      </c>
      <c r="M51" t="s">
        <v>15</v>
      </c>
    </row>
    <row r="52" spans="1:13" x14ac:dyDescent="0.3">
      <c r="A52">
        <v>13826</v>
      </c>
      <c r="B52" t="s">
        <v>35</v>
      </c>
      <c r="C52" t="s">
        <v>33</v>
      </c>
      <c r="D52" s="1">
        <v>30000</v>
      </c>
      <c r="E52">
        <v>0</v>
      </c>
      <c r="F52" t="s">
        <v>19</v>
      </c>
      <c r="G52" t="s">
        <v>20</v>
      </c>
      <c r="H52" t="s">
        <v>18</v>
      </c>
      <c r="I52">
        <v>1</v>
      </c>
      <c r="J52" t="s">
        <v>16</v>
      </c>
      <c r="K52" t="s">
        <v>17</v>
      </c>
      <c r="L52">
        <v>28</v>
      </c>
      <c r="M52" t="s">
        <v>18</v>
      </c>
    </row>
    <row r="53" spans="1:13" x14ac:dyDescent="0.3">
      <c r="A53">
        <v>20619</v>
      </c>
      <c r="B53" t="s">
        <v>35</v>
      </c>
      <c r="C53" t="s">
        <v>34</v>
      </c>
      <c r="D53" s="1">
        <v>80000</v>
      </c>
      <c r="E53">
        <v>0</v>
      </c>
      <c r="F53" t="s">
        <v>13</v>
      </c>
      <c r="G53" t="s">
        <v>21</v>
      </c>
      <c r="H53" t="s">
        <v>18</v>
      </c>
      <c r="I53">
        <v>4</v>
      </c>
      <c r="J53" t="s">
        <v>30</v>
      </c>
      <c r="K53" t="s">
        <v>24</v>
      </c>
      <c r="L53">
        <v>35</v>
      </c>
      <c r="M53" t="s">
        <v>18</v>
      </c>
    </row>
    <row r="54" spans="1:13" x14ac:dyDescent="0.3">
      <c r="A54">
        <v>12558</v>
      </c>
      <c r="B54" t="s">
        <v>34</v>
      </c>
      <c r="C54" t="s">
        <v>33</v>
      </c>
      <c r="D54" s="1">
        <v>20000</v>
      </c>
      <c r="E54">
        <v>1</v>
      </c>
      <c r="F54" t="s">
        <v>13</v>
      </c>
      <c r="G54" t="s">
        <v>20</v>
      </c>
      <c r="H54" t="s">
        <v>15</v>
      </c>
      <c r="I54">
        <v>0</v>
      </c>
      <c r="J54" t="s">
        <v>16</v>
      </c>
      <c r="K54" t="s">
        <v>17</v>
      </c>
      <c r="L54">
        <v>65</v>
      </c>
      <c r="M54" t="s">
        <v>18</v>
      </c>
    </row>
    <row r="55" spans="1:13" x14ac:dyDescent="0.3">
      <c r="A55">
        <v>24871</v>
      </c>
      <c r="B55" t="s">
        <v>35</v>
      </c>
      <c r="C55" t="s">
        <v>33</v>
      </c>
      <c r="D55" s="1">
        <v>90000</v>
      </c>
      <c r="E55">
        <v>4</v>
      </c>
      <c r="F55" t="s">
        <v>27</v>
      </c>
      <c r="G55" t="s">
        <v>28</v>
      </c>
      <c r="H55" t="s">
        <v>18</v>
      </c>
      <c r="I55">
        <v>3</v>
      </c>
      <c r="J55" t="s">
        <v>23</v>
      </c>
      <c r="K55" t="s">
        <v>17</v>
      </c>
      <c r="L55">
        <v>56</v>
      </c>
      <c r="M55" t="s">
        <v>18</v>
      </c>
    </row>
    <row r="56" spans="1:13" x14ac:dyDescent="0.3">
      <c r="A56">
        <v>17319</v>
      </c>
      <c r="B56" t="s">
        <v>35</v>
      </c>
      <c r="C56" t="s">
        <v>33</v>
      </c>
      <c r="D56" s="1">
        <v>70000</v>
      </c>
      <c r="E56">
        <v>0</v>
      </c>
      <c r="F56" t="s">
        <v>13</v>
      </c>
      <c r="G56" t="s">
        <v>21</v>
      </c>
      <c r="H56" t="s">
        <v>18</v>
      </c>
      <c r="I56">
        <v>1</v>
      </c>
      <c r="J56" t="s">
        <v>23</v>
      </c>
      <c r="K56" t="s">
        <v>24</v>
      </c>
      <c r="L56">
        <v>42</v>
      </c>
      <c r="M56" t="s">
        <v>18</v>
      </c>
    </row>
    <row r="57" spans="1:13" x14ac:dyDescent="0.3">
      <c r="A57">
        <v>28906</v>
      </c>
      <c r="B57" t="s">
        <v>34</v>
      </c>
      <c r="C57" t="s">
        <v>34</v>
      </c>
      <c r="D57" s="1">
        <v>80000</v>
      </c>
      <c r="E57">
        <v>4</v>
      </c>
      <c r="F57" t="s">
        <v>27</v>
      </c>
      <c r="G57" t="s">
        <v>21</v>
      </c>
      <c r="H57" t="s">
        <v>15</v>
      </c>
      <c r="I57">
        <v>2</v>
      </c>
      <c r="J57" t="s">
        <v>30</v>
      </c>
      <c r="K57" t="s">
        <v>17</v>
      </c>
      <c r="L57">
        <v>54</v>
      </c>
      <c r="M57" t="s">
        <v>18</v>
      </c>
    </row>
    <row r="58" spans="1:13" x14ac:dyDescent="0.3">
      <c r="A58">
        <v>12808</v>
      </c>
      <c r="B58" t="s">
        <v>34</v>
      </c>
      <c r="C58" t="s">
        <v>34</v>
      </c>
      <c r="D58" s="1">
        <v>40000</v>
      </c>
      <c r="E58">
        <v>0</v>
      </c>
      <c r="F58" t="s">
        <v>13</v>
      </c>
      <c r="G58" t="s">
        <v>20</v>
      </c>
      <c r="H58" t="s">
        <v>15</v>
      </c>
      <c r="I58">
        <v>0</v>
      </c>
      <c r="J58" t="s">
        <v>16</v>
      </c>
      <c r="K58" t="s">
        <v>17</v>
      </c>
      <c r="L58">
        <v>38</v>
      </c>
      <c r="M58" t="s">
        <v>15</v>
      </c>
    </row>
    <row r="59" spans="1:13" x14ac:dyDescent="0.3">
      <c r="A59">
        <v>20567</v>
      </c>
      <c r="B59" t="s">
        <v>34</v>
      </c>
      <c r="C59" t="s">
        <v>34</v>
      </c>
      <c r="D59" s="1">
        <v>130000</v>
      </c>
      <c r="E59">
        <v>4</v>
      </c>
      <c r="F59" t="s">
        <v>19</v>
      </c>
      <c r="G59" t="s">
        <v>21</v>
      </c>
      <c r="H59" t="s">
        <v>18</v>
      </c>
      <c r="I59">
        <v>4</v>
      </c>
      <c r="J59" t="s">
        <v>23</v>
      </c>
      <c r="K59" t="s">
        <v>17</v>
      </c>
      <c r="L59">
        <v>61</v>
      </c>
      <c r="M59" t="s">
        <v>15</v>
      </c>
    </row>
    <row r="60" spans="1:13" x14ac:dyDescent="0.3">
      <c r="A60">
        <v>25502</v>
      </c>
      <c r="B60" t="s">
        <v>34</v>
      </c>
      <c r="C60" t="s">
        <v>33</v>
      </c>
      <c r="D60" s="1">
        <v>40000</v>
      </c>
      <c r="E60">
        <v>1</v>
      </c>
      <c r="F60" t="s">
        <v>13</v>
      </c>
      <c r="G60" t="s">
        <v>14</v>
      </c>
      <c r="H60" t="s">
        <v>15</v>
      </c>
      <c r="I60">
        <v>0</v>
      </c>
      <c r="J60" t="s">
        <v>16</v>
      </c>
      <c r="K60" t="s">
        <v>17</v>
      </c>
      <c r="L60">
        <v>43</v>
      </c>
      <c r="M60" t="s">
        <v>15</v>
      </c>
    </row>
    <row r="61" spans="1:13" x14ac:dyDescent="0.3">
      <c r="A61">
        <v>15580</v>
      </c>
      <c r="B61" t="s">
        <v>34</v>
      </c>
      <c r="C61" t="s">
        <v>34</v>
      </c>
      <c r="D61" s="1">
        <v>60000</v>
      </c>
      <c r="E61">
        <v>2</v>
      </c>
      <c r="F61" t="s">
        <v>13</v>
      </c>
      <c r="G61" t="s">
        <v>21</v>
      </c>
      <c r="H61" t="s">
        <v>15</v>
      </c>
      <c r="I61">
        <v>1</v>
      </c>
      <c r="J61" t="s">
        <v>22</v>
      </c>
      <c r="K61" t="s">
        <v>24</v>
      </c>
      <c r="L61">
        <v>38</v>
      </c>
      <c r="M61" t="s">
        <v>15</v>
      </c>
    </row>
    <row r="62" spans="1:13" x14ac:dyDescent="0.3">
      <c r="A62">
        <v>24185</v>
      </c>
      <c r="B62" t="s">
        <v>35</v>
      </c>
      <c r="C62" t="s">
        <v>33</v>
      </c>
      <c r="D62" s="1">
        <v>10000</v>
      </c>
      <c r="E62">
        <v>1</v>
      </c>
      <c r="F62" t="s">
        <v>27</v>
      </c>
      <c r="G62" t="s">
        <v>25</v>
      </c>
      <c r="H62" t="s">
        <v>18</v>
      </c>
      <c r="I62">
        <v>1</v>
      </c>
      <c r="J62" t="s">
        <v>26</v>
      </c>
      <c r="K62" t="s">
        <v>17</v>
      </c>
      <c r="L62">
        <v>45</v>
      </c>
      <c r="M62" t="s">
        <v>18</v>
      </c>
    </row>
    <row r="63" spans="1:13" x14ac:dyDescent="0.3">
      <c r="A63">
        <v>19291</v>
      </c>
      <c r="B63" t="s">
        <v>35</v>
      </c>
      <c r="C63" t="s">
        <v>33</v>
      </c>
      <c r="D63" s="1">
        <v>10000</v>
      </c>
      <c r="E63">
        <v>2</v>
      </c>
      <c r="F63" t="s">
        <v>27</v>
      </c>
      <c r="G63" t="s">
        <v>25</v>
      </c>
      <c r="H63" t="s">
        <v>15</v>
      </c>
      <c r="I63">
        <v>0</v>
      </c>
      <c r="J63" t="s">
        <v>16</v>
      </c>
      <c r="K63" t="s">
        <v>17</v>
      </c>
      <c r="L63">
        <v>35</v>
      </c>
      <c r="M63" t="s">
        <v>18</v>
      </c>
    </row>
    <row r="64" spans="1:13" x14ac:dyDescent="0.3">
      <c r="A64">
        <v>16713</v>
      </c>
      <c r="B64" t="s">
        <v>34</v>
      </c>
      <c r="C64" t="s">
        <v>34</v>
      </c>
      <c r="D64" s="1">
        <v>40000</v>
      </c>
      <c r="E64">
        <v>2</v>
      </c>
      <c r="F64" t="s">
        <v>13</v>
      </c>
      <c r="G64" t="s">
        <v>28</v>
      </c>
      <c r="H64" t="s">
        <v>15</v>
      </c>
      <c r="I64">
        <v>1</v>
      </c>
      <c r="J64" t="s">
        <v>16</v>
      </c>
      <c r="K64" t="s">
        <v>24</v>
      </c>
      <c r="L64">
        <v>52</v>
      </c>
      <c r="M64" t="s">
        <v>15</v>
      </c>
    </row>
    <row r="65" spans="1:13" x14ac:dyDescent="0.3">
      <c r="A65">
        <v>16185</v>
      </c>
      <c r="B65" t="s">
        <v>35</v>
      </c>
      <c r="C65" t="s">
        <v>34</v>
      </c>
      <c r="D65" s="1">
        <v>60000</v>
      </c>
      <c r="E65">
        <v>4</v>
      </c>
      <c r="F65" t="s">
        <v>13</v>
      </c>
      <c r="G65" t="s">
        <v>21</v>
      </c>
      <c r="H65" t="s">
        <v>15</v>
      </c>
      <c r="I65">
        <v>3</v>
      </c>
      <c r="J65" t="s">
        <v>30</v>
      </c>
      <c r="K65" t="s">
        <v>24</v>
      </c>
      <c r="L65">
        <v>41</v>
      </c>
      <c r="M65" t="s">
        <v>18</v>
      </c>
    </row>
    <row r="66" spans="1:13" x14ac:dyDescent="0.3">
      <c r="A66">
        <v>14927</v>
      </c>
      <c r="B66" t="s">
        <v>34</v>
      </c>
      <c r="C66" t="s">
        <v>33</v>
      </c>
      <c r="D66" s="1">
        <v>30000</v>
      </c>
      <c r="E66">
        <v>1</v>
      </c>
      <c r="F66" t="s">
        <v>13</v>
      </c>
      <c r="G66" t="s">
        <v>20</v>
      </c>
      <c r="H66" t="s">
        <v>15</v>
      </c>
      <c r="I66">
        <v>0</v>
      </c>
      <c r="J66" t="s">
        <v>16</v>
      </c>
      <c r="K66" t="s">
        <v>17</v>
      </c>
      <c r="L66">
        <v>37</v>
      </c>
      <c r="M66" t="s">
        <v>15</v>
      </c>
    </row>
    <row r="67" spans="1:13" x14ac:dyDescent="0.3">
      <c r="A67">
        <v>29337</v>
      </c>
      <c r="B67" t="s">
        <v>35</v>
      </c>
      <c r="C67" t="s">
        <v>34</v>
      </c>
      <c r="D67" s="1">
        <v>30000</v>
      </c>
      <c r="E67">
        <v>2</v>
      </c>
      <c r="F67" t="s">
        <v>19</v>
      </c>
      <c r="G67" t="s">
        <v>20</v>
      </c>
      <c r="H67" t="s">
        <v>15</v>
      </c>
      <c r="I67">
        <v>2</v>
      </c>
      <c r="J67" t="s">
        <v>23</v>
      </c>
      <c r="K67" t="s">
        <v>24</v>
      </c>
      <c r="L67">
        <v>68</v>
      </c>
      <c r="M67" t="s">
        <v>18</v>
      </c>
    </row>
    <row r="68" spans="1:13" x14ac:dyDescent="0.3">
      <c r="A68">
        <v>29355</v>
      </c>
      <c r="B68" t="s">
        <v>34</v>
      </c>
      <c r="C68" t="s">
        <v>33</v>
      </c>
      <c r="D68" s="1">
        <v>40000</v>
      </c>
      <c r="E68">
        <v>0</v>
      </c>
      <c r="F68" t="s">
        <v>31</v>
      </c>
      <c r="G68" t="s">
        <v>20</v>
      </c>
      <c r="H68" t="s">
        <v>15</v>
      </c>
      <c r="I68">
        <v>0</v>
      </c>
      <c r="J68" t="s">
        <v>16</v>
      </c>
      <c r="K68" t="s">
        <v>17</v>
      </c>
      <c r="L68">
        <v>37</v>
      </c>
      <c r="M68" t="s">
        <v>15</v>
      </c>
    </row>
    <row r="69" spans="1:13" x14ac:dyDescent="0.3">
      <c r="A69">
        <v>25303</v>
      </c>
      <c r="B69" t="s">
        <v>35</v>
      </c>
      <c r="C69" t="s">
        <v>34</v>
      </c>
      <c r="D69" s="1">
        <v>30000</v>
      </c>
      <c r="E69">
        <v>0</v>
      </c>
      <c r="F69" t="s">
        <v>27</v>
      </c>
      <c r="G69" t="s">
        <v>25</v>
      </c>
      <c r="H69" t="s">
        <v>15</v>
      </c>
      <c r="I69">
        <v>1</v>
      </c>
      <c r="J69" t="s">
        <v>22</v>
      </c>
      <c r="K69" t="s">
        <v>17</v>
      </c>
      <c r="L69">
        <v>33</v>
      </c>
      <c r="M69" t="s">
        <v>15</v>
      </c>
    </row>
    <row r="70" spans="1:13" x14ac:dyDescent="0.3">
      <c r="A70">
        <v>14813</v>
      </c>
      <c r="B70" t="s">
        <v>35</v>
      </c>
      <c r="C70" t="s">
        <v>33</v>
      </c>
      <c r="D70" s="1">
        <v>20000</v>
      </c>
      <c r="E70">
        <v>4</v>
      </c>
      <c r="F70" t="s">
        <v>27</v>
      </c>
      <c r="G70" t="s">
        <v>25</v>
      </c>
      <c r="H70" t="s">
        <v>15</v>
      </c>
      <c r="I70">
        <v>1</v>
      </c>
      <c r="J70" t="s">
        <v>16</v>
      </c>
      <c r="K70" t="s">
        <v>17</v>
      </c>
      <c r="L70">
        <v>43</v>
      </c>
      <c r="M70" t="s">
        <v>15</v>
      </c>
    </row>
    <row r="71" spans="1:13" x14ac:dyDescent="0.3">
      <c r="A71">
        <v>16438</v>
      </c>
      <c r="B71" t="s">
        <v>34</v>
      </c>
      <c r="C71" t="s">
        <v>33</v>
      </c>
      <c r="D71" s="1">
        <v>10000</v>
      </c>
      <c r="E71">
        <v>0</v>
      </c>
      <c r="F71" t="s">
        <v>29</v>
      </c>
      <c r="G71" t="s">
        <v>25</v>
      </c>
      <c r="H71" t="s">
        <v>18</v>
      </c>
      <c r="I71">
        <v>2</v>
      </c>
      <c r="J71" t="s">
        <v>16</v>
      </c>
      <c r="K71" t="s">
        <v>17</v>
      </c>
      <c r="L71">
        <v>30</v>
      </c>
      <c r="M71" t="s">
        <v>18</v>
      </c>
    </row>
    <row r="72" spans="1:13" x14ac:dyDescent="0.3">
      <c r="A72">
        <v>14238</v>
      </c>
      <c r="B72" t="s">
        <v>34</v>
      </c>
      <c r="C72" t="s">
        <v>34</v>
      </c>
      <c r="D72" s="1">
        <v>120000</v>
      </c>
      <c r="E72">
        <v>0</v>
      </c>
      <c r="F72" t="s">
        <v>29</v>
      </c>
      <c r="G72" t="s">
        <v>21</v>
      </c>
      <c r="H72" t="s">
        <v>15</v>
      </c>
      <c r="I72">
        <v>4</v>
      </c>
      <c r="J72" t="s">
        <v>30</v>
      </c>
      <c r="K72" t="s">
        <v>24</v>
      </c>
      <c r="L72">
        <v>36</v>
      </c>
      <c r="M72" t="s">
        <v>15</v>
      </c>
    </row>
    <row r="73" spans="1:13" x14ac:dyDescent="0.3">
      <c r="A73">
        <v>16200</v>
      </c>
      <c r="B73" t="s">
        <v>35</v>
      </c>
      <c r="C73" t="s">
        <v>33</v>
      </c>
      <c r="D73" s="1">
        <v>10000</v>
      </c>
      <c r="E73">
        <v>0</v>
      </c>
      <c r="F73" t="s">
        <v>29</v>
      </c>
      <c r="G73" t="s">
        <v>25</v>
      </c>
      <c r="H73" t="s">
        <v>18</v>
      </c>
      <c r="I73">
        <v>2</v>
      </c>
      <c r="J73" t="s">
        <v>16</v>
      </c>
      <c r="K73" t="s">
        <v>17</v>
      </c>
      <c r="L73">
        <v>35</v>
      </c>
      <c r="M73" t="s">
        <v>18</v>
      </c>
    </row>
    <row r="74" spans="1:13" x14ac:dyDescent="0.3">
      <c r="A74">
        <v>24857</v>
      </c>
      <c r="B74" t="s">
        <v>34</v>
      </c>
      <c r="C74" t="s">
        <v>33</v>
      </c>
      <c r="D74" s="1">
        <v>130000</v>
      </c>
      <c r="E74">
        <v>3</v>
      </c>
      <c r="F74" t="s">
        <v>27</v>
      </c>
      <c r="G74" t="s">
        <v>21</v>
      </c>
      <c r="H74" t="s">
        <v>15</v>
      </c>
      <c r="I74">
        <v>4</v>
      </c>
      <c r="J74" t="s">
        <v>16</v>
      </c>
      <c r="K74" t="s">
        <v>17</v>
      </c>
      <c r="L74">
        <v>52</v>
      </c>
      <c r="M74" t="s">
        <v>18</v>
      </c>
    </row>
    <row r="75" spans="1:13" x14ac:dyDescent="0.3">
      <c r="A75">
        <v>26956</v>
      </c>
      <c r="B75" t="s">
        <v>35</v>
      </c>
      <c r="C75" t="s">
        <v>33</v>
      </c>
      <c r="D75" s="1">
        <v>20000</v>
      </c>
      <c r="E75">
        <v>0</v>
      </c>
      <c r="F75" t="s">
        <v>19</v>
      </c>
      <c r="G75" t="s">
        <v>25</v>
      </c>
      <c r="H75" t="s">
        <v>18</v>
      </c>
      <c r="I75">
        <v>1</v>
      </c>
      <c r="J75" t="s">
        <v>22</v>
      </c>
      <c r="K75" t="s">
        <v>17</v>
      </c>
      <c r="L75">
        <v>36</v>
      </c>
      <c r="M75" t="s">
        <v>15</v>
      </c>
    </row>
    <row r="76" spans="1:13" x14ac:dyDescent="0.3">
      <c r="A76">
        <v>14517</v>
      </c>
      <c r="B76" t="s">
        <v>34</v>
      </c>
      <c r="C76" t="s">
        <v>33</v>
      </c>
      <c r="D76" s="1">
        <v>20000</v>
      </c>
      <c r="E76">
        <v>3</v>
      </c>
      <c r="F76" t="s">
        <v>27</v>
      </c>
      <c r="G76" t="s">
        <v>14</v>
      </c>
      <c r="H76" t="s">
        <v>18</v>
      </c>
      <c r="I76">
        <v>2</v>
      </c>
      <c r="J76" t="s">
        <v>26</v>
      </c>
      <c r="K76" t="s">
        <v>24</v>
      </c>
      <c r="L76">
        <v>62</v>
      </c>
      <c r="M76" t="s">
        <v>18</v>
      </c>
    </row>
    <row r="77" spans="1:13" x14ac:dyDescent="0.3">
      <c r="A77">
        <v>12678</v>
      </c>
      <c r="B77" t="s">
        <v>35</v>
      </c>
      <c r="C77" t="s">
        <v>33</v>
      </c>
      <c r="D77" s="1">
        <v>130000</v>
      </c>
      <c r="E77">
        <v>4</v>
      </c>
      <c r="F77" t="s">
        <v>27</v>
      </c>
      <c r="G77" t="s">
        <v>28</v>
      </c>
      <c r="H77" t="s">
        <v>15</v>
      </c>
      <c r="I77">
        <v>4</v>
      </c>
      <c r="J77" t="s">
        <v>16</v>
      </c>
      <c r="K77" t="s">
        <v>24</v>
      </c>
      <c r="L77">
        <v>31</v>
      </c>
      <c r="M77" t="s">
        <v>18</v>
      </c>
    </row>
    <row r="78" spans="1:13" x14ac:dyDescent="0.3">
      <c r="A78">
        <v>16188</v>
      </c>
      <c r="B78" t="s">
        <v>35</v>
      </c>
      <c r="C78" t="s">
        <v>33</v>
      </c>
      <c r="D78" s="1">
        <v>20000</v>
      </c>
      <c r="E78">
        <v>0</v>
      </c>
      <c r="F78" t="s">
        <v>29</v>
      </c>
      <c r="G78" t="s">
        <v>25</v>
      </c>
      <c r="H78" t="s">
        <v>18</v>
      </c>
      <c r="I78">
        <v>2</v>
      </c>
      <c r="J78" t="s">
        <v>26</v>
      </c>
      <c r="K78" t="s">
        <v>17</v>
      </c>
      <c r="L78">
        <v>26</v>
      </c>
      <c r="M78" t="s">
        <v>18</v>
      </c>
    </row>
    <row r="79" spans="1:13" x14ac:dyDescent="0.3">
      <c r="A79">
        <v>27969</v>
      </c>
      <c r="B79" t="s">
        <v>34</v>
      </c>
      <c r="C79" t="s">
        <v>34</v>
      </c>
      <c r="D79" s="1">
        <v>80000</v>
      </c>
      <c r="E79">
        <v>0</v>
      </c>
      <c r="F79" t="s">
        <v>13</v>
      </c>
      <c r="G79" t="s">
        <v>21</v>
      </c>
      <c r="H79" t="s">
        <v>15</v>
      </c>
      <c r="I79">
        <v>2</v>
      </c>
      <c r="J79" t="s">
        <v>30</v>
      </c>
      <c r="K79" t="s">
        <v>24</v>
      </c>
      <c r="L79">
        <v>29</v>
      </c>
      <c r="M79" t="s">
        <v>15</v>
      </c>
    </row>
    <row r="80" spans="1:13" x14ac:dyDescent="0.3">
      <c r="A80">
        <v>15752</v>
      </c>
      <c r="B80" t="s">
        <v>34</v>
      </c>
      <c r="C80" t="s">
        <v>34</v>
      </c>
      <c r="D80" s="1">
        <v>80000</v>
      </c>
      <c r="E80">
        <v>2</v>
      </c>
      <c r="F80" t="s">
        <v>27</v>
      </c>
      <c r="G80" t="s">
        <v>14</v>
      </c>
      <c r="H80" t="s">
        <v>18</v>
      </c>
      <c r="I80">
        <v>2</v>
      </c>
      <c r="J80" t="s">
        <v>26</v>
      </c>
      <c r="K80" t="s">
        <v>24</v>
      </c>
      <c r="L80">
        <v>50</v>
      </c>
      <c r="M80" t="s">
        <v>15</v>
      </c>
    </row>
    <row r="81" spans="1:13" x14ac:dyDescent="0.3">
      <c r="A81">
        <v>27745</v>
      </c>
      <c r="B81" t="s">
        <v>35</v>
      </c>
      <c r="C81" t="s">
        <v>34</v>
      </c>
      <c r="D81" s="1">
        <v>40000</v>
      </c>
      <c r="E81">
        <v>2</v>
      </c>
      <c r="F81" t="s">
        <v>13</v>
      </c>
      <c r="G81" t="s">
        <v>28</v>
      </c>
      <c r="H81" t="s">
        <v>15</v>
      </c>
      <c r="I81">
        <v>2</v>
      </c>
      <c r="J81" t="s">
        <v>23</v>
      </c>
      <c r="K81" t="s">
        <v>24</v>
      </c>
      <c r="L81">
        <v>63</v>
      </c>
      <c r="M81" t="s">
        <v>15</v>
      </c>
    </row>
    <row r="82" spans="1:13" x14ac:dyDescent="0.3">
      <c r="A82">
        <v>20828</v>
      </c>
      <c r="B82" t="s">
        <v>34</v>
      </c>
      <c r="C82" t="s">
        <v>33</v>
      </c>
      <c r="D82" s="1">
        <v>30000</v>
      </c>
      <c r="E82">
        <v>4</v>
      </c>
      <c r="F82" t="s">
        <v>31</v>
      </c>
      <c r="G82" t="s">
        <v>20</v>
      </c>
      <c r="H82" t="s">
        <v>15</v>
      </c>
      <c r="I82">
        <v>0</v>
      </c>
      <c r="J82" t="s">
        <v>16</v>
      </c>
      <c r="K82" t="s">
        <v>17</v>
      </c>
      <c r="L82">
        <v>45</v>
      </c>
      <c r="M82" t="s">
        <v>15</v>
      </c>
    </row>
    <row r="83" spans="1:13" x14ac:dyDescent="0.3">
      <c r="A83">
        <v>19461</v>
      </c>
      <c r="B83" t="s">
        <v>35</v>
      </c>
      <c r="C83" t="s">
        <v>33</v>
      </c>
      <c r="D83" s="1">
        <v>10000</v>
      </c>
      <c r="E83">
        <v>4</v>
      </c>
      <c r="F83" t="s">
        <v>29</v>
      </c>
      <c r="G83" t="s">
        <v>25</v>
      </c>
      <c r="H83" t="s">
        <v>15</v>
      </c>
      <c r="I83">
        <v>2</v>
      </c>
      <c r="J83" t="s">
        <v>16</v>
      </c>
      <c r="K83" t="s">
        <v>17</v>
      </c>
      <c r="L83">
        <v>40</v>
      </c>
      <c r="M83" t="s">
        <v>18</v>
      </c>
    </row>
    <row r="84" spans="1:13" x14ac:dyDescent="0.3">
      <c r="A84">
        <v>26941</v>
      </c>
      <c r="B84" t="s">
        <v>34</v>
      </c>
      <c r="C84" t="s">
        <v>34</v>
      </c>
      <c r="D84" s="1">
        <v>30000</v>
      </c>
      <c r="E84">
        <v>0</v>
      </c>
      <c r="F84" t="s">
        <v>13</v>
      </c>
      <c r="G84" t="s">
        <v>20</v>
      </c>
      <c r="H84" t="s">
        <v>15</v>
      </c>
      <c r="I84">
        <v>0</v>
      </c>
      <c r="J84" t="s">
        <v>16</v>
      </c>
      <c r="K84" t="s">
        <v>17</v>
      </c>
      <c r="L84">
        <v>47</v>
      </c>
      <c r="M84" t="s">
        <v>15</v>
      </c>
    </row>
    <row r="85" spans="1:13" x14ac:dyDescent="0.3">
      <c r="A85">
        <v>28412</v>
      </c>
      <c r="B85" t="s">
        <v>35</v>
      </c>
      <c r="C85" t="s">
        <v>34</v>
      </c>
      <c r="D85" s="1">
        <v>20000</v>
      </c>
      <c r="E85">
        <v>0</v>
      </c>
      <c r="F85" t="s">
        <v>27</v>
      </c>
      <c r="G85" t="s">
        <v>25</v>
      </c>
      <c r="H85" t="s">
        <v>18</v>
      </c>
      <c r="I85">
        <v>1</v>
      </c>
      <c r="J85" t="s">
        <v>22</v>
      </c>
      <c r="K85" t="s">
        <v>17</v>
      </c>
      <c r="L85">
        <v>29</v>
      </c>
      <c r="M85" t="s">
        <v>18</v>
      </c>
    </row>
    <row r="86" spans="1:13" x14ac:dyDescent="0.3">
      <c r="A86">
        <v>24485</v>
      </c>
      <c r="B86" t="s">
        <v>35</v>
      </c>
      <c r="C86" t="s">
        <v>34</v>
      </c>
      <c r="D86" s="1">
        <v>40000</v>
      </c>
      <c r="E86">
        <v>2</v>
      </c>
      <c r="F86" t="s">
        <v>13</v>
      </c>
      <c r="G86" t="s">
        <v>28</v>
      </c>
      <c r="H86" t="s">
        <v>18</v>
      </c>
      <c r="I86">
        <v>1</v>
      </c>
      <c r="J86" t="s">
        <v>23</v>
      </c>
      <c r="K86" t="s">
        <v>24</v>
      </c>
      <c r="L86">
        <v>52</v>
      </c>
      <c r="M86" t="s">
        <v>15</v>
      </c>
    </row>
    <row r="87" spans="1:13" x14ac:dyDescent="0.3">
      <c r="A87">
        <v>16514</v>
      </c>
      <c r="B87" t="s">
        <v>35</v>
      </c>
      <c r="C87" t="s">
        <v>34</v>
      </c>
      <c r="D87" s="1">
        <v>10000</v>
      </c>
      <c r="E87">
        <v>0</v>
      </c>
      <c r="F87" t="s">
        <v>19</v>
      </c>
      <c r="G87" t="s">
        <v>25</v>
      </c>
      <c r="H87" t="s">
        <v>15</v>
      </c>
      <c r="I87">
        <v>1</v>
      </c>
      <c r="J87" t="s">
        <v>26</v>
      </c>
      <c r="K87" t="s">
        <v>24</v>
      </c>
      <c r="L87">
        <v>26</v>
      </c>
      <c r="M87" t="s">
        <v>15</v>
      </c>
    </row>
    <row r="88" spans="1:13" x14ac:dyDescent="0.3">
      <c r="A88">
        <v>17191</v>
      </c>
      <c r="B88" t="s">
        <v>35</v>
      </c>
      <c r="C88" t="s">
        <v>34</v>
      </c>
      <c r="D88" s="1">
        <v>130000</v>
      </c>
      <c r="E88">
        <v>3</v>
      </c>
      <c r="F88" t="s">
        <v>19</v>
      </c>
      <c r="G88" t="s">
        <v>21</v>
      </c>
      <c r="H88" t="s">
        <v>18</v>
      </c>
      <c r="I88">
        <v>3</v>
      </c>
      <c r="J88" t="s">
        <v>16</v>
      </c>
      <c r="K88" t="s">
        <v>17</v>
      </c>
      <c r="L88">
        <v>51</v>
      </c>
      <c r="M88" t="s">
        <v>15</v>
      </c>
    </row>
    <row r="89" spans="1:13" x14ac:dyDescent="0.3">
      <c r="A89">
        <v>19608</v>
      </c>
      <c r="B89" t="s">
        <v>34</v>
      </c>
      <c r="C89" t="s">
        <v>34</v>
      </c>
      <c r="D89" s="1">
        <v>80000</v>
      </c>
      <c r="E89">
        <v>5</v>
      </c>
      <c r="F89" t="s">
        <v>13</v>
      </c>
      <c r="G89" t="s">
        <v>21</v>
      </c>
      <c r="H89" t="s">
        <v>15</v>
      </c>
      <c r="I89">
        <v>4</v>
      </c>
      <c r="J89" t="s">
        <v>26</v>
      </c>
      <c r="K89" t="s">
        <v>24</v>
      </c>
      <c r="L89">
        <v>40</v>
      </c>
      <c r="M89" t="s">
        <v>18</v>
      </c>
    </row>
    <row r="90" spans="1:13" x14ac:dyDescent="0.3">
      <c r="A90">
        <v>24119</v>
      </c>
      <c r="B90" t="s">
        <v>35</v>
      </c>
      <c r="C90" t="s">
        <v>34</v>
      </c>
      <c r="D90" s="1">
        <v>30000</v>
      </c>
      <c r="E90">
        <v>0</v>
      </c>
      <c r="F90" t="s">
        <v>19</v>
      </c>
      <c r="G90" t="s">
        <v>20</v>
      </c>
      <c r="H90" t="s">
        <v>18</v>
      </c>
      <c r="I90">
        <v>1</v>
      </c>
      <c r="J90" t="s">
        <v>22</v>
      </c>
      <c r="K90" t="s">
        <v>17</v>
      </c>
      <c r="L90">
        <v>29</v>
      </c>
      <c r="M90" t="s">
        <v>18</v>
      </c>
    </row>
    <row r="91" spans="1:13" x14ac:dyDescent="0.3">
      <c r="A91">
        <v>25458</v>
      </c>
      <c r="B91" t="s">
        <v>34</v>
      </c>
      <c r="C91" t="s">
        <v>34</v>
      </c>
      <c r="D91" s="1">
        <v>20000</v>
      </c>
      <c r="E91">
        <v>1</v>
      </c>
      <c r="F91" t="s">
        <v>27</v>
      </c>
      <c r="G91" t="s">
        <v>25</v>
      </c>
      <c r="H91" t="s">
        <v>18</v>
      </c>
      <c r="I91">
        <v>1</v>
      </c>
      <c r="J91" t="s">
        <v>26</v>
      </c>
      <c r="K91" t="s">
        <v>17</v>
      </c>
      <c r="L91">
        <v>40</v>
      </c>
      <c r="M91" t="s">
        <v>15</v>
      </c>
    </row>
    <row r="92" spans="1:13" x14ac:dyDescent="0.3">
      <c r="A92">
        <v>26886</v>
      </c>
      <c r="B92" t="s">
        <v>35</v>
      </c>
      <c r="C92" t="s">
        <v>33</v>
      </c>
      <c r="D92" s="1">
        <v>30000</v>
      </c>
      <c r="E92">
        <v>0</v>
      </c>
      <c r="F92" t="s">
        <v>19</v>
      </c>
      <c r="G92" t="s">
        <v>20</v>
      </c>
      <c r="H92" t="s">
        <v>18</v>
      </c>
      <c r="I92">
        <v>1</v>
      </c>
      <c r="J92" t="s">
        <v>16</v>
      </c>
      <c r="K92" t="s">
        <v>17</v>
      </c>
      <c r="L92">
        <v>29</v>
      </c>
      <c r="M92" t="s">
        <v>15</v>
      </c>
    </row>
    <row r="93" spans="1:13" x14ac:dyDescent="0.3">
      <c r="A93">
        <v>28436</v>
      </c>
      <c r="B93" t="s">
        <v>35</v>
      </c>
      <c r="C93" t="s">
        <v>34</v>
      </c>
      <c r="D93" s="1">
        <v>30000</v>
      </c>
      <c r="E93">
        <v>0</v>
      </c>
      <c r="F93" t="s">
        <v>19</v>
      </c>
      <c r="G93" t="s">
        <v>20</v>
      </c>
      <c r="H93" t="s">
        <v>18</v>
      </c>
      <c r="I93">
        <v>1</v>
      </c>
      <c r="J93" t="s">
        <v>16</v>
      </c>
      <c r="K93" t="s">
        <v>17</v>
      </c>
      <c r="L93">
        <v>30</v>
      </c>
      <c r="M93" t="s">
        <v>15</v>
      </c>
    </row>
    <row r="94" spans="1:13" x14ac:dyDescent="0.3">
      <c r="A94">
        <v>19562</v>
      </c>
      <c r="B94" t="s">
        <v>35</v>
      </c>
      <c r="C94" t="s">
        <v>33</v>
      </c>
      <c r="D94" s="1">
        <v>60000</v>
      </c>
      <c r="E94">
        <v>2</v>
      </c>
      <c r="F94" t="s">
        <v>13</v>
      </c>
      <c r="G94" t="s">
        <v>21</v>
      </c>
      <c r="H94" t="s">
        <v>15</v>
      </c>
      <c r="I94">
        <v>1</v>
      </c>
      <c r="J94" t="s">
        <v>22</v>
      </c>
      <c r="K94" t="s">
        <v>24</v>
      </c>
      <c r="L94">
        <v>37</v>
      </c>
      <c r="M94" t="s">
        <v>15</v>
      </c>
    </row>
    <row r="95" spans="1:13" x14ac:dyDescent="0.3">
      <c r="A95">
        <v>15608</v>
      </c>
      <c r="B95" t="s">
        <v>35</v>
      </c>
      <c r="C95" t="s">
        <v>33</v>
      </c>
      <c r="D95" s="1">
        <v>30000</v>
      </c>
      <c r="E95">
        <v>0</v>
      </c>
      <c r="F95" t="s">
        <v>19</v>
      </c>
      <c r="G95" t="s">
        <v>20</v>
      </c>
      <c r="H95" t="s">
        <v>18</v>
      </c>
      <c r="I95">
        <v>1</v>
      </c>
      <c r="J95" t="s">
        <v>22</v>
      </c>
      <c r="K95" t="s">
        <v>17</v>
      </c>
      <c r="L95">
        <v>33</v>
      </c>
      <c r="M95" t="s">
        <v>18</v>
      </c>
    </row>
    <row r="96" spans="1:13" x14ac:dyDescent="0.3">
      <c r="A96">
        <v>16487</v>
      </c>
      <c r="B96" t="s">
        <v>35</v>
      </c>
      <c r="C96" t="s">
        <v>33</v>
      </c>
      <c r="D96" s="1">
        <v>30000</v>
      </c>
      <c r="E96">
        <v>3</v>
      </c>
      <c r="F96" t="s">
        <v>27</v>
      </c>
      <c r="G96" t="s">
        <v>14</v>
      </c>
      <c r="H96" t="s">
        <v>15</v>
      </c>
      <c r="I96">
        <v>2</v>
      </c>
      <c r="J96" t="s">
        <v>23</v>
      </c>
      <c r="K96" t="s">
        <v>24</v>
      </c>
      <c r="L96">
        <v>55</v>
      </c>
      <c r="M96" t="s">
        <v>18</v>
      </c>
    </row>
    <row r="97" spans="1:13" x14ac:dyDescent="0.3">
      <c r="A97">
        <v>17197</v>
      </c>
      <c r="B97" t="s">
        <v>35</v>
      </c>
      <c r="C97" t="s">
        <v>33</v>
      </c>
      <c r="D97" s="1">
        <v>90000</v>
      </c>
      <c r="E97">
        <v>5</v>
      </c>
      <c r="F97" t="s">
        <v>19</v>
      </c>
      <c r="G97" t="s">
        <v>21</v>
      </c>
      <c r="H97" t="s">
        <v>15</v>
      </c>
      <c r="I97">
        <v>2</v>
      </c>
      <c r="J97" t="s">
        <v>30</v>
      </c>
      <c r="K97" t="s">
        <v>17</v>
      </c>
      <c r="L97">
        <v>62</v>
      </c>
      <c r="M97" t="s">
        <v>18</v>
      </c>
    </row>
    <row r="98" spans="1:13" x14ac:dyDescent="0.3">
      <c r="A98">
        <v>12507</v>
      </c>
      <c r="B98" t="s">
        <v>34</v>
      </c>
      <c r="C98" t="s">
        <v>34</v>
      </c>
      <c r="D98" s="1">
        <v>30000</v>
      </c>
      <c r="E98">
        <v>1</v>
      </c>
      <c r="F98" t="s">
        <v>19</v>
      </c>
      <c r="G98" t="s">
        <v>20</v>
      </c>
      <c r="H98" t="s">
        <v>15</v>
      </c>
      <c r="I98">
        <v>1</v>
      </c>
      <c r="J98" t="s">
        <v>16</v>
      </c>
      <c r="K98" t="s">
        <v>17</v>
      </c>
      <c r="L98">
        <v>43</v>
      </c>
      <c r="M98" t="s">
        <v>18</v>
      </c>
    </row>
    <row r="99" spans="1:13" x14ac:dyDescent="0.3">
      <c r="A99">
        <v>23940</v>
      </c>
      <c r="B99" t="s">
        <v>34</v>
      </c>
      <c r="C99" t="s">
        <v>34</v>
      </c>
      <c r="D99" s="1">
        <v>40000</v>
      </c>
      <c r="E99">
        <v>1</v>
      </c>
      <c r="F99" t="s">
        <v>13</v>
      </c>
      <c r="G99" t="s">
        <v>14</v>
      </c>
      <c r="H99" t="s">
        <v>15</v>
      </c>
      <c r="I99">
        <v>1</v>
      </c>
      <c r="J99" t="s">
        <v>16</v>
      </c>
      <c r="K99" t="s">
        <v>17</v>
      </c>
      <c r="L99">
        <v>44</v>
      </c>
      <c r="M99" t="s">
        <v>15</v>
      </c>
    </row>
    <row r="100" spans="1:13" x14ac:dyDescent="0.3">
      <c r="A100">
        <v>19441</v>
      </c>
      <c r="B100" t="s">
        <v>34</v>
      </c>
      <c r="C100" t="s">
        <v>34</v>
      </c>
      <c r="D100" s="1">
        <v>40000</v>
      </c>
      <c r="E100">
        <v>0</v>
      </c>
      <c r="F100" t="s">
        <v>31</v>
      </c>
      <c r="G100" t="s">
        <v>20</v>
      </c>
      <c r="H100" t="s">
        <v>15</v>
      </c>
      <c r="I100">
        <v>0</v>
      </c>
      <c r="J100" t="s">
        <v>16</v>
      </c>
      <c r="K100" t="s">
        <v>17</v>
      </c>
      <c r="L100">
        <v>25</v>
      </c>
      <c r="M100" t="s">
        <v>15</v>
      </c>
    </row>
    <row r="101" spans="1:13" x14ac:dyDescent="0.3">
      <c r="A101">
        <v>26852</v>
      </c>
      <c r="B101" t="s">
        <v>34</v>
      </c>
      <c r="C101" t="s">
        <v>33</v>
      </c>
      <c r="D101" s="1">
        <v>20000</v>
      </c>
      <c r="E101">
        <v>3</v>
      </c>
      <c r="F101" t="s">
        <v>27</v>
      </c>
      <c r="G101" t="s">
        <v>25</v>
      </c>
      <c r="H101" t="s">
        <v>15</v>
      </c>
      <c r="I101">
        <v>2</v>
      </c>
      <c r="J101" t="s">
        <v>16</v>
      </c>
      <c r="K101" t="s">
        <v>17</v>
      </c>
      <c r="L101">
        <v>43</v>
      </c>
      <c r="M101" t="s">
        <v>18</v>
      </c>
    </row>
    <row r="102" spans="1:13" x14ac:dyDescent="0.3">
      <c r="A102">
        <v>12274</v>
      </c>
      <c r="B102" t="s">
        <v>35</v>
      </c>
      <c r="C102" t="s">
        <v>34</v>
      </c>
      <c r="D102" s="1">
        <v>10000</v>
      </c>
      <c r="E102">
        <v>2</v>
      </c>
      <c r="F102" t="s">
        <v>27</v>
      </c>
      <c r="G102" t="s">
        <v>25</v>
      </c>
      <c r="H102" t="s">
        <v>15</v>
      </c>
      <c r="I102">
        <v>0</v>
      </c>
      <c r="J102" t="s">
        <v>16</v>
      </c>
      <c r="K102" t="s">
        <v>17</v>
      </c>
      <c r="L102">
        <v>35</v>
      </c>
      <c r="M102" t="s">
        <v>18</v>
      </c>
    </row>
    <row r="103" spans="1:13" x14ac:dyDescent="0.3">
      <c r="A103">
        <v>20236</v>
      </c>
      <c r="B103" t="s">
        <v>35</v>
      </c>
      <c r="C103" t="s">
        <v>34</v>
      </c>
      <c r="D103" s="1">
        <v>60000</v>
      </c>
      <c r="E103">
        <v>3</v>
      </c>
      <c r="F103" t="s">
        <v>13</v>
      </c>
      <c r="G103" t="s">
        <v>21</v>
      </c>
      <c r="H103" t="s">
        <v>18</v>
      </c>
      <c r="I103">
        <v>2</v>
      </c>
      <c r="J103" t="s">
        <v>16</v>
      </c>
      <c r="K103" t="s">
        <v>24</v>
      </c>
      <c r="L103">
        <v>43</v>
      </c>
      <c r="M103" t="s">
        <v>15</v>
      </c>
    </row>
    <row r="104" spans="1:13" x14ac:dyDescent="0.3">
      <c r="A104">
        <v>24149</v>
      </c>
      <c r="B104" t="s">
        <v>34</v>
      </c>
      <c r="C104" t="s">
        <v>34</v>
      </c>
      <c r="D104" s="1">
        <v>10000</v>
      </c>
      <c r="E104">
        <v>2</v>
      </c>
      <c r="F104" t="s">
        <v>19</v>
      </c>
      <c r="G104" t="s">
        <v>25</v>
      </c>
      <c r="H104" t="s">
        <v>15</v>
      </c>
      <c r="I104">
        <v>0</v>
      </c>
      <c r="J104" t="s">
        <v>26</v>
      </c>
      <c r="K104" t="s">
        <v>17</v>
      </c>
      <c r="L104">
        <v>49</v>
      </c>
      <c r="M104" t="s">
        <v>18</v>
      </c>
    </row>
    <row r="105" spans="1:13" x14ac:dyDescent="0.3">
      <c r="A105">
        <v>26139</v>
      </c>
      <c r="B105" t="s">
        <v>35</v>
      </c>
      <c r="C105" t="s">
        <v>34</v>
      </c>
      <c r="D105" s="1">
        <v>60000</v>
      </c>
      <c r="E105">
        <v>1</v>
      </c>
      <c r="F105" t="s">
        <v>19</v>
      </c>
      <c r="G105" t="s">
        <v>14</v>
      </c>
      <c r="H105" t="s">
        <v>15</v>
      </c>
      <c r="I105">
        <v>1</v>
      </c>
      <c r="J105" t="s">
        <v>23</v>
      </c>
      <c r="K105" t="s">
        <v>24</v>
      </c>
      <c r="L105">
        <v>45</v>
      </c>
      <c r="M105" t="s">
        <v>18</v>
      </c>
    </row>
    <row r="106" spans="1:13" x14ac:dyDescent="0.3">
      <c r="A106">
        <v>18491</v>
      </c>
      <c r="B106" t="s">
        <v>35</v>
      </c>
      <c r="C106" t="s">
        <v>33</v>
      </c>
      <c r="D106" s="1">
        <v>70000</v>
      </c>
      <c r="E106">
        <v>2</v>
      </c>
      <c r="F106" t="s">
        <v>27</v>
      </c>
      <c r="G106" t="s">
        <v>21</v>
      </c>
      <c r="H106" t="s">
        <v>15</v>
      </c>
      <c r="I106">
        <v>2</v>
      </c>
      <c r="J106" t="s">
        <v>23</v>
      </c>
      <c r="K106" t="s">
        <v>24</v>
      </c>
      <c r="L106">
        <v>49</v>
      </c>
      <c r="M106" t="s">
        <v>15</v>
      </c>
    </row>
    <row r="107" spans="1:13" x14ac:dyDescent="0.3">
      <c r="A107">
        <v>22707</v>
      </c>
      <c r="B107" t="s">
        <v>35</v>
      </c>
      <c r="C107" t="s">
        <v>33</v>
      </c>
      <c r="D107" s="1">
        <v>30000</v>
      </c>
      <c r="E107">
        <v>0</v>
      </c>
      <c r="F107" t="s">
        <v>19</v>
      </c>
      <c r="G107" t="s">
        <v>20</v>
      </c>
      <c r="H107" t="s">
        <v>18</v>
      </c>
      <c r="I107">
        <v>1</v>
      </c>
      <c r="J107" t="s">
        <v>22</v>
      </c>
      <c r="K107" t="s">
        <v>17</v>
      </c>
      <c r="L107">
        <v>30</v>
      </c>
      <c r="M107" t="s">
        <v>18</v>
      </c>
    </row>
    <row r="108" spans="1:13" x14ac:dyDescent="0.3">
      <c r="A108">
        <v>20430</v>
      </c>
      <c r="B108" t="s">
        <v>34</v>
      </c>
      <c r="C108" t="s">
        <v>34</v>
      </c>
      <c r="D108" s="1">
        <v>70000</v>
      </c>
      <c r="E108">
        <v>2</v>
      </c>
      <c r="F108" t="s">
        <v>19</v>
      </c>
      <c r="G108" t="s">
        <v>14</v>
      </c>
      <c r="H108" t="s">
        <v>15</v>
      </c>
      <c r="I108">
        <v>2</v>
      </c>
      <c r="J108" t="s">
        <v>23</v>
      </c>
      <c r="K108" t="s">
        <v>24</v>
      </c>
      <c r="L108">
        <v>52</v>
      </c>
      <c r="M108" t="s">
        <v>15</v>
      </c>
    </row>
    <row r="109" spans="1:13" x14ac:dyDescent="0.3">
      <c r="A109">
        <v>27494</v>
      </c>
      <c r="B109" t="s">
        <v>35</v>
      </c>
      <c r="C109" t="s">
        <v>33</v>
      </c>
      <c r="D109" s="1">
        <v>40000</v>
      </c>
      <c r="E109">
        <v>2</v>
      </c>
      <c r="F109" t="s">
        <v>19</v>
      </c>
      <c r="G109" t="s">
        <v>14</v>
      </c>
      <c r="H109" t="s">
        <v>18</v>
      </c>
      <c r="I109">
        <v>2</v>
      </c>
      <c r="J109" t="s">
        <v>26</v>
      </c>
      <c r="K109" t="s">
        <v>24</v>
      </c>
      <c r="L109">
        <v>53</v>
      </c>
      <c r="M109" t="s">
        <v>15</v>
      </c>
    </row>
    <row r="110" spans="1:13" x14ac:dyDescent="0.3">
      <c r="A110">
        <v>26829</v>
      </c>
      <c r="B110" t="s">
        <v>34</v>
      </c>
      <c r="C110" t="s">
        <v>33</v>
      </c>
      <c r="D110" s="1">
        <v>40000</v>
      </c>
      <c r="E110">
        <v>0</v>
      </c>
      <c r="F110" t="s">
        <v>13</v>
      </c>
      <c r="G110" t="s">
        <v>20</v>
      </c>
      <c r="H110" t="s">
        <v>15</v>
      </c>
      <c r="I110">
        <v>0</v>
      </c>
      <c r="J110" t="s">
        <v>16</v>
      </c>
      <c r="K110" t="s">
        <v>17</v>
      </c>
      <c r="L110">
        <v>38</v>
      </c>
      <c r="M110" t="s">
        <v>15</v>
      </c>
    </row>
    <row r="111" spans="1:13" x14ac:dyDescent="0.3">
      <c r="A111">
        <v>28395</v>
      </c>
      <c r="B111" t="s">
        <v>35</v>
      </c>
      <c r="C111" t="s">
        <v>34</v>
      </c>
      <c r="D111" s="1">
        <v>40000</v>
      </c>
      <c r="E111">
        <v>0</v>
      </c>
      <c r="F111" t="s">
        <v>13</v>
      </c>
      <c r="G111" t="s">
        <v>21</v>
      </c>
      <c r="H111" t="s">
        <v>18</v>
      </c>
      <c r="I111">
        <v>0</v>
      </c>
      <c r="J111" t="s">
        <v>16</v>
      </c>
      <c r="K111" t="s">
        <v>17</v>
      </c>
      <c r="L111">
        <v>39</v>
      </c>
      <c r="M111" t="s">
        <v>15</v>
      </c>
    </row>
    <row r="112" spans="1:13" x14ac:dyDescent="0.3">
      <c r="A112">
        <v>21006</v>
      </c>
      <c r="B112" t="s">
        <v>35</v>
      </c>
      <c r="C112" t="s">
        <v>33</v>
      </c>
      <c r="D112" s="1">
        <v>30000</v>
      </c>
      <c r="E112">
        <v>1</v>
      </c>
      <c r="F112" t="s">
        <v>19</v>
      </c>
      <c r="G112" t="s">
        <v>25</v>
      </c>
      <c r="H112" t="s">
        <v>18</v>
      </c>
      <c r="I112">
        <v>0</v>
      </c>
      <c r="J112" t="s">
        <v>16</v>
      </c>
      <c r="K112" t="s">
        <v>17</v>
      </c>
      <c r="L112">
        <v>46</v>
      </c>
      <c r="M112" t="s">
        <v>15</v>
      </c>
    </row>
    <row r="113" spans="1:13" x14ac:dyDescent="0.3">
      <c r="A113">
        <v>14682</v>
      </c>
      <c r="B113" t="s">
        <v>35</v>
      </c>
      <c r="C113" t="s">
        <v>33</v>
      </c>
      <c r="D113" s="1">
        <v>70000</v>
      </c>
      <c r="E113">
        <v>0</v>
      </c>
      <c r="F113" t="s">
        <v>13</v>
      </c>
      <c r="G113" t="s">
        <v>21</v>
      </c>
      <c r="H113" t="s">
        <v>18</v>
      </c>
      <c r="I113">
        <v>1</v>
      </c>
      <c r="J113" t="s">
        <v>23</v>
      </c>
      <c r="K113" t="s">
        <v>24</v>
      </c>
      <c r="L113">
        <v>38</v>
      </c>
      <c r="M113" t="s">
        <v>18</v>
      </c>
    </row>
    <row r="114" spans="1:13" x14ac:dyDescent="0.3">
      <c r="A114">
        <v>17650</v>
      </c>
      <c r="B114" t="s">
        <v>35</v>
      </c>
      <c r="C114" t="s">
        <v>33</v>
      </c>
      <c r="D114" s="1">
        <v>40000</v>
      </c>
      <c r="E114">
        <v>2</v>
      </c>
      <c r="F114" t="s">
        <v>19</v>
      </c>
      <c r="G114" t="s">
        <v>20</v>
      </c>
      <c r="H114" t="s">
        <v>15</v>
      </c>
      <c r="I114">
        <v>2</v>
      </c>
      <c r="J114" t="s">
        <v>26</v>
      </c>
      <c r="K114" t="s">
        <v>17</v>
      </c>
      <c r="L114">
        <v>35</v>
      </c>
      <c r="M114" t="s">
        <v>18</v>
      </c>
    </row>
    <row r="115" spans="1:13" x14ac:dyDescent="0.3">
      <c r="A115">
        <v>29191</v>
      </c>
      <c r="B115" t="s">
        <v>35</v>
      </c>
      <c r="C115" t="s">
        <v>33</v>
      </c>
      <c r="D115" s="1">
        <v>130000</v>
      </c>
      <c r="E115">
        <v>1</v>
      </c>
      <c r="F115" t="s">
        <v>31</v>
      </c>
      <c r="G115" t="s">
        <v>28</v>
      </c>
      <c r="H115" t="s">
        <v>18</v>
      </c>
      <c r="I115">
        <v>1</v>
      </c>
      <c r="J115" t="s">
        <v>16</v>
      </c>
      <c r="K115" t="s">
        <v>24</v>
      </c>
      <c r="L115">
        <v>36</v>
      </c>
      <c r="M115" t="s">
        <v>15</v>
      </c>
    </row>
    <row r="116" spans="1:13" x14ac:dyDescent="0.3">
      <c r="A116">
        <v>15030</v>
      </c>
      <c r="B116" t="s">
        <v>34</v>
      </c>
      <c r="C116" t="s">
        <v>34</v>
      </c>
      <c r="D116" s="1">
        <v>20000</v>
      </c>
      <c r="E116">
        <v>0</v>
      </c>
      <c r="F116" t="s">
        <v>13</v>
      </c>
      <c r="G116" t="s">
        <v>20</v>
      </c>
      <c r="H116" t="s">
        <v>15</v>
      </c>
      <c r="I116">
        <v>0</v>
      </c>
      <c r="J116" t="s">
        <v>16</v>
      </c>
      <c r="K116" t="s">
        <v>24</v>
      </c>
      <c r="L116">
        <v>26</v>
      </c>
      <c r="M116" t="s">
        <v>15</v>
      </c>
    </row>
    <row r="117" spans="1:13" x14ac:dyDescent="0.3">
      <c r="A117">
        <v>24140</v>
      </c>
      <c r="B117" t="s">
        <v>35</v>
      </c>
      <c r="C117" t="s">
        <v>34</v>
      </c>
      <c r="D117" s="1">
        <v>10000</v>
      </c>
      <c r="E117">
        <v>0</v>
      </c>
      <c r="F117" t="s">
        <v>31</v>
      </c>
      <c r="G117" t="s">
        <v>25</v>
      </c>
      <c r="H117" t="s">
        <v>18</v>
      </c>
      <c r="I117">
        <v>0</v>
      </c>
      <c r="J117" t="s">
        <v>16</v>
      </c>
      <c r="K117" t="s">
        <v>17</v>
      </c>
      <c r="L117">
        <v>30</v>
      </c>
      <c r="M117" t="s">
        <v>15</v>
      </c>
    </row>
    <row r="118" spans="1:13" x14ac:dyDescent="0.3">
      <c r="A118">
        <v>22496</v>
      </c>
      <c r="B118" t="s">
        <v>34</v>
      </c>
      <c r="C118" t="s">
        <v>33</v>
      </c>
      <c r="D118" s="1">
        <v>30000</v>
      </c>
      <c r="E118">
        <v>1</v>
      </c>
      <c r="F118" t="s">
        <v>13</v>
      </c>
      <c r="G118" t="s">
        <v>14</v>
      </c>
      <c r="H118" t="s">
        <v>15</v>
      </c>
      <c r="I118">
        <v>2</v>
      </c>
      <c r="J118" t="s">
        <v>16</v>
      </c>
      <c r="K118" t="s">
        <v>17</v>
      </c>
      <c r="L118">
        <v>42</v>
      </c>
      <c r="M118" t="s">
        <v>18</v>
      </c>
    </row>
    <row r="119" spans="1:13" x14ac:dyDescent="0.3">
      <c r="A119">
        <v>24065</v>
      </c>
      <c r="B119" t="s">
        <v>35</v>
      </c>
      <c r="C119" t="s">
        <v>33</v>
      </c>
      <c r="D119" s="1">
        <v>20000</v>
      </c>
      <c r="E119">
        <v>0</v>
      </c>
      <c r="F119" t="s">
        <v>27</v>
      </c>
      <c r="G119" t="s">
        <v>25</v>
      </c>
      <c r="H119" t="s">
        <v>15</v>
      </c>
      <c r="I119">
        <v>0</v>
      </c>
      <c r="J119" t="s">
        <v>16</v>
      </c>
      <c r="K119" t="s">
        <v>17</v>
      </c>
      <c r="L119">
        <v>40</v>
      </c>
      <c r="M119" t="s">
        <v>15</v>
      </c>
    </row>
    <row r="120" spans="1:13" x14ac:dyDescent="0.3">
      <c r="A120">
        <v>19914</v>
      </c>
      <c r="B120" t="s">
        <v>34</v>
      </c>
      <c r="C120" t="s">
        <v>34</v>
      </c>
      <c r="D120" s="1">
        <v>80000</v>
      </c>
      <c r="E120">
        <v>5</v>
      </c>
      <c r="F120" t="s">
        <v>13</v>
      </c>
      <c r="G120" t="s">
        <v>28</v>
      </c>
      <c r="H120" t="s">
        <v>15</v>
      </c>
      <c r="I120">
        <v>2</v>
      </c>
      <c r="J120" t="s">
        <v>22</v>
      </c>
      <c r="K120" t="s">
        <v>17</v>
      </c>
      <c r="L120">
        <v>62</v>
      </c>
      <c r="M120" t="s">
        <v>18</v>
      </c>
    </row>
    <row r="121" spans="1:13" x14ac:dyDescent="0.3">
      <c r="A121">
        <v>12871</v>
      </c>
      <c r="B121" t="s">
        <v>35</v>
      </c>
      <c r="C121" t="s">
        <v>33</v>
      </c>
      <c r="D121" s="1">
        <v>30000</v>
      </c>
      <c r="E121">
        <v>0</v>
      </c>
      <c r="F121" t="s">
        <v>19</v>
      </c>
      <c r="G121" t="s">
        <v>20</v>
      </c>
      <c r="H121" t="s">
        <v>18</v>
      </c>
      <c r="I121">
        <v>1</v>
      </c>
      <c r="J121" t="s">
        <v>22</v>
      </c>
      <c r="K121" t="s">
        <v>17</v>
      </c>
      <c r="L121">
        <v>29</v>
      </c>
      <c r="M121" t="s">
        <v>18</v>
      </c>
    </row>
    <row r="122" spans="1:13" x14ac:dyDescent="0.3">
      <c r="A122">
        <v>22988</v>
      </c>
      <c r="B122" t="s">
        <v>34</v>
      </c>
      <c r="C122" t="s">
        <v>33</v>
      </c>
      <c r="D122" s="1">
        <v>40000</v>
      </c>
      <c r="E122">
        <v>2</v>
      </c>
      <c r="F122" t="s">
        <v>13</v>
      </c>
      <c r="G122" t="s">
        <v>28</v>
      </c>
      <c r="H122" t="s">
        <v>15</v>
      </c>
      <c r="I122">
        <v>2</v>
      </c>
      <c r="J122" t="s">
        <v>23</v>
      </c>
      <c r="K122" t="s">
        <v>24</v>
      </c>
      <c r="L122">
        <v>66</v>
      </c>
      <c r="M122" t="s">
        <v>15</v>
      </c>
    </row>
    <row r="123" spans="1:13" x14ac:dyDescent="0.3">
      <c r="A123">
        <v>15922</v>
      </c>
      <c r="B123" t="s">
        <v>34</v>
      </c>
      <c r="C123" t="s">
        <v>34</v>
      </c>
      <c r="D123" s="1">
        <v>150000</v>
      </c>
      <c r="E123">
        <v>2</v>
      </c>
      <c r="F123" t="s">
        <v>27</v>
      </c>
      <c r="G123" t="s">
        <v>21</v>
      </c>
      <c r="H123" t="s">
        <v>15</v>
      </c>
      <c r="I123">
        <v>4</v>
      </c>
      <c r="J123" t="s">
        <v>16</v>
      </c>
      <c r="K123" t="s">
        <v>17</v>
      </c>
      <c r="L123">
        <v>48</v>
      </c>
      <c r="M123" t="s">
        <v>18</v>
      </c>
    </row>
    <row r="124" spans="1:13" x14ac:dyDescent="0.3">
      <c r="A124">
        <v>12344</v>
      </c>
      <c r="B124" t="s">
        <v>35</v>
      </c>
      <c r="C124" t="s">
        <v>33</v>
      </c>
      <c r="D124" s="1">
        <v>80000</v>
      </c>
      <c r="E124">
        <v>0</v>
      </c>
      <c r="F124" t="s">
        <v>13</v>
      </c>
      <c r="G124" t="s">
        <v>21</v>
      </c>
      <c r="H124" t="s">
        <v>18</v>
      </c>
      <c r="I124">
        <v>3</v>
      </c>
      <c r="J124" t="s">
        <v>30</v>
      </c>
      <c r="K124" t="s">
        <v>24</v>
      </c>
      <c r="L124">
        <v>31</v>
      </c>
      <c r="M124" t="s">
        <v>18</v>
      </c>
    </row>
    <row r="125" spans="1:13" x14ac:dyDescent="0.3">
      <c r="A125">
        <v>23627</v>
      </c>
      <c r="B125" t="s">
        <v>35</v>
      </c>
      <c r="C125" t="s">
        <v>33</v>
      </c>
      <c r="D125" s="1">
        <v>100000</v>
      </c>
      <c r="E125">
        <v>3</v>
      </c>
      <c r="F125" t="s">
        <v>19</v>
      </c>
      <c r="G125" t="s">
        <v>28</v>
      </c>
      <c r="H125" t="s">
        <v>18</v>
      </c>
      <c r="I125">
        <v>4</v>
      </c>
      <c r="J125" t="s">
        <v>23</v>
      </c>
      <c r="K125" t="s">
        <v>17</v>
      </c>
      <c r="L125">
        <v>56</v>
      </c>
      <c r="M125" t="s">
        <v>18</v>
      </c>
    </row>
    <row r="126" spans="1:13" x14ac:dyDescent="0.3">
      <c r="A126">
        <v>27775</v>
      </c>
      <c r="B126" t="s">
        <v>35</v>
      </c>
      <c r="C126" t="s">
        <v>33</v>
      </c>
      <c r="D126" s="1">
        <v>40000</v>
      </c>
      <c r="E126">
        <v>0</v>
      </c>
      <c r="F126" t="s">
        <v>13</v>
      </c>
      <c r="G126" t="s">
        <v>20</v>
      </c>
      <c r="H126" t="s">
        <v>18</v>
      </c>
      <c r="I126">
        <v>0</v>
      </c>
      <c r="J126" t="s">
        <v>16</v>
      </c>
      <c r="K126" t="s">
        <v>17</v>
      </c>
      <c r="L126">
        <v>38</v>
      </c>
      <c r="M126" t="s">
        <v>15</v>
      </c>
    </row>
    <row r="127" spans="1:13" x14ac:dyDescent="0.3">
      <c r="A127">
        <v>29301</v>
      </c>
      <c r="B127" t="s">
        <v>34</v>
      </c>
      <c r="C127" t="s">
        <v>34</v>
      </c>
      <c r="D127" s="1">
        <v>80000</v>
      </c>
      <c r="E127">
        <v>5</v>
      </c>
      <c r="F127" t="s">
        <v>13</v>
      </c>
      <c r="G127" t="s">
        <v>21</v>
      </c>
      <c r="H127" t="s">
        <v>15</v>
      </c>
      <c r="I127">
        <v>4</v>
      </c>
      <c r="J127" t="s">
        <v>26</v>
      </c>
      <c r="K127" t="s">
        <v>24</v>
      </c>
      <c r="L127">
        <v>40</v>
      </c>
      <c r="M127" t="s">
        <v>18</v>
      </c>
    </row>
    <row r="128" spans="1:13" x14ac:dyDescent="0.3">
      <c r="A128">
        <v>12716</v>
      </c>
      <c r="B128" t="s">
        <v>35</v>
      </c>
      <c r="C128" t="s">
        <v>34</v>
      </c>
      <c r="D128" s="1">
        <v>30000</v>
      </c>
      <c r="E128">
        <v>0</v>
      </c>
      <c r="F128" t="s">
        <v>19</v>
      </c>
      <c r="G128" t="s">
        <v>20</v>
      </c>
      <c r="H128" t="s">
        <v>15</v>
      </c>
      <c r="I128">
        <v>1</v>
      </c>
      <c r="J128" t="s">
        <v>22</v>
      </c>
      <c r="K128" t="s">
        <v>17</v>
      </c>
      <c r="L128">
        <v>32</v>
      </c>
      <c r="M128" t="s">
        <v>18</v>
      </c>
    </row>
    <row r="129" spans="1:13" x14ac:dyDescent="0.3">
      <c r="A129">
        <v>12472</v>
      </c>
      <c r="B129" t="s">
        <v>34</v>
      </c>
      <c r="C129" t="s">
        <v>34</v>
      </c>
      <c r="D129" s="1">
        <v>30000</v>
      </c>
      <c r="E129">
        <v>1</v>
      </c>
      <c r="F129" t="s">
        <v>13</v>
      </c>
      <c r="G129" t="s">
        <v>20</v>
      </c>
      <c r="H129" t="s">
        <v>15</v>
      </c>
      <c r="I129">
        <v>1</v>
      </c>
      <c r="J129" t="s">
        <v>22</v>
      </c>
      <c r="K129" t="s">
        <v>17</v>
      </c>
      <c r="L129">
        <v>39</v>
      </c>
      <c r="M129" t="s">
        <v>18</v>
      </c>
    </row>
    <row r="130" spans="1:13" x14ac:dyDescent="0.3">
      <c r="A130">
        <v>20970</v>
      </c>
      <c r="B130" t="s">
        <v>35</v>
      </c>
      <c r="C130" t="s">
        <v>34</v>
      </c>
      <c r="D130" s="1">
        <v>10000</v>
      </c>
      <c r="E130">
        <v>2</v>
      </c>
      <c r="F130" t="s">
        <v>19</v>
      </c>
      <c r="G130" t="s">
        <v>25</v>
      </c>
      <c r="H130" t="s">
        <v>15</v>
      </c>
      <c r="I130">
        <v>1</v>
      </c>
      <c r="J130" t="s">
        <v>16</v>
      </c>
      <c r="K130" t="s">
        <v>17</v>
      </c>
      <c r="L130">
        <v>52</v>
      </c>
      <c r="M130" t="s">
        <v>15</v>
      </c>
    </row>
    <row r="131" spans="1:13" x14ac:dyDescent="0.3">
      <c r="A131">
        <v>26818</v>
      </c>
      <c r="B131" t="s">
        <v>35</v>
      </c>
      <c r="C131" t="s">
        <v>34</v>
      </c>
      <c r="D131" s="1">
        <v>10000</v>
      </c>
      <c r="E131">
        <v>3</v>
      </c>
      <c r="F131" t="s">
        <v>27</v>
      </c>
      <c r="G131" t="s">
        <v>25</v>
      </c>
      <c r="H131" t="s">
        <v>15</v>
      </c>
      <c r="I131">
        <v>1</v>
      </c>
      <c r="J131" t="s">
        <v>16</v>
      </c>
      <c r="K131" t="s">
        <v>17</v>
      </c>
      <c r="L131">
        <v>39</v>
      </c>
      <c r="M131" t="s">
        <v>15</v>
      </c>
    </row>
    <row r="132" spans="1:13" x14ac:dyDescent="0.3">
      <c r="A132">
        <v>12993</v>
      </c>
      <c r="B132" t="s">
        <v>34</v>
      </c>
      <c r="C132" t="s">
        <v>34</v>
      </c>
      <c r="D132" s="1">
        <v>60000</v>
      </c>
      <c r="E132">
        <v>2</v>
      </c>
      <c r="F132" t="s">
        <v>13</v>
      </c>
      <c r="G132" t="s">
        <v>21</v>
      </c>
      <c r="H132" t="s">
        <v>15</v>
      </c>
      <c r="I132">
        <v>1</v>
      </c>
      <c r="J132" t="s">
        <v>22</v>
      </c>
      <c r="K132" t="s">
        <v>24</v>
      </c>
      <c r="L132">
        <v>37</v>
      </c>
      <c r="M132" t="s">
        <v>18</v>
      </c>
    </row>
    <row r="133" spans="1:13" x14ac:dyDescent="0.3">
      <c r="A133">
        <v>14192</v>
      </c>
      <c r="B133" t="s">
        <v>34</v>
      </c>
      <c r="C133" t="s">
        <v>34</v>
      </c>
      <c r="D133" s="1">
        <v>90000</v>
      </c>
      <c r="E133">
        <v>4</v>
      </c>
      <c r="F133" t="s">
        <v>27</v>
      </c>
      <c r="G133" t="s">
        <v>28</v>
      </c>
      <c r="H133" t="s">
        <v>15</v>
      </c>
      <c r="I133">
        <v>3</v>
      </c>
      <c r="J133" t="s">
        <v>23</v>
      </c>
      <c r="K133" t="s">
        <v>17</v>
      </c>
      <c r="L133">
        <v>56</v>
      </c>
      <c r="M133" t="s">
        <v>15</v>
      </c>
    </row>
    <row r="134" spans="1:13" x14ac:dyDescent="0.3">
      <c r="A134">
        <v>19477</v>
      </c>
      <c r="B134" t="s">
        <v>34</v>
      </c>
      <c r="C134" t="s">
        <v>34</v>
      </c>
      <c r="D134" s="1">
        <v>40000</v>
      </c>
      <c r="E134">
        <v>0</v>
      </c>
      <c r="F134" t="s">
        <v>13</v>
      </c>
      <c r="G134" t="s">
        <v>21</v>
      </c>
      <c r="H134" t="s">
        <v>15</v>
      </c>
      <c r="I134">
        <v>0</v>
      </c>
      <c r="J134" t="s">
        <v>16</v>
      </c>
      <c r="K134" t="s">
        <v>17</v>
      </c>
      <c r="L134">
        <v>40</v>
      </c>
      <c r="M134" t="s">
        <v>15</v>
      </c>
    </row>
    <row r="135" spans="1:13" x14ac:dyDescent="0.3">
      <c r="A135">
        <v>26796</v>
      </c>
      <c r="B135" t="s">
        <v>35</v>
      </c>
      <c r="C135" t="s">
        <v>34</v>
      </c>
      <c r="D135" s="1">
        <v>40000</v>
      </c>
      <c r="E135">
        <v>2</v>
      </c>
      <c r="F135" t="s">
        <v>13</v>
      </c>
      <c r="G135" t="s">
        <v>28</v>
      </c>
      <c r="H135" t="s">
        <v>15</v>
      </c>
      <c r="I135">
        <v>2</v>
      </c>
      <c r="J135" t="s">
        <v>23</v>
      </c>
      <c r="K135" t="s">
        <v>24</v>
      </c>
      <c r="L135">
        <v>65</v>
      </c>
      <c r="M135" t="s">
        <v>15</v>
      </c>
    </row>
    <row r="136" spans="1:13" x14ac:dyDescent="0.3">
      <c r="A136">
        <v>21094</v>
      </c>
      <c r="B136" t="s">
        <v>35</v>
      </c>
      <c r="C136" t="s">
        <v>33</v>
      </c>
      <c r="D136" s="1">
        <v>30000</v>
      </c>
      <c r="E136">
        <v>2</v>
      </c>
      <c r="F136" t="s">
        <v>19</v>
      </c>
      <c r="G136" t="s">
        <v>20</v>
      </c>
      <c r="H136" t="s">
        <v>15</v>
      </c>
      <c r="I136">
        <v>2</v>
      </c>
      <c r="J136" t="s">
        <v>16</v>
      </c>
      <c r="K136" t="s">
        <v>17</v>
      </c>
      <c r="L136">
        <v>42</v>
      </c>
      <c r="M136" t="s">
        <v>18</v>
      </c>
    </row>
    <row r="137" spans="1:13" x14ac:dyDescent="0.3">
      <c r="A137">
        <v>12234</v>
      </c>
      <c r="B137" t="s">
        <v>34</v>
      </c>
      <c r="C137" t="s">
        <v>34</v>
      </c>
      <c r="D137" s="1">
        <v>10000</v>
      </c>
      <c r="E137">
        <v>2</v>
      </c>
      <c r="F137" t="s">
        <v>19</v>
      </c>
      <c r="G137" t="s">
        <v>25</v>
      </c>
      <c r="H137" t="s">
        <v>15</v>
      </c>
      <c r="I137">
        <v>1</v>
      </c>
      <c r="J137" t="s">
        <v>22</v>
      </c>
      <c r="K137" t="s">
        <v>17</v>
      </c>
      <c r="L137">
        <v>52</v>
      </c>
      <c r="M137" t="s">
        <v>18</v>
      </c>
    </row>
    <row r="138" spans="1:13" x14ac:dyDescent="0.3">
      <c r="A138">
        <v>28683</v>
      </c>
      <c r="B138" t="s">
        <v>35</v>
      </c>
      <c r="C138" t="s">
        <v>33</v>
      </c>
      <c r="D138" s="1">
        <v>10000</v>
      </c>
      <c r="E138">
        <v>1</v>
      </c>
      <c r="F138" t="s">
        <v>27</v>
      </c>
      <c r="G138" t="s">
        <v>25</v>
      </c>
      <c r="H138" t="s">
        <v>18</v>
      </c>
      <c r="I138">
        <v>1</v>
      </c>
      <c r="J138" t="s">
        <v>23</v>
      </c>
      <c r="K138" t="s">
        <v>17</v>
      </c>
      <c r="L138">
        <v>35</v>
      </c>
      <c r="M138" t="s">
        <v>15</v>
      </c>
    </row>
    <row r="139" spans="1:13" x14ac:dyDescent="0.3">
      <c r="A139">
        <v>17994</v>
      </c>
      <c r="B139" t="s">
        <v>35</v>
      </c>
      <c r="C139" t="s">
        <v>34</v>
      </c>
      <c r="D139" s="1">
        <v>20000</v>
      </c>
      <c r="E139">
        <v>2</v>
      </c>
      <c r="F139" t="s">
        <v>27</v>
      </c>
      <c r="G139" t="s">
        <v>25</v>
      </c>
      <c r="H139" t="s">
        <v>15</v>
      </c>
      <c r="I139">
        <v>2</v>
      </c>
      <c r="J139" t="s">
        <v>16</v>
      </c>
      <c r="K139" t="s">
        <v>17</v>
      </c>
      <c r="L139">
        <v>42</v>
      </c>
      <c r="M139" t="s">
        <v>18</v>
      </c>
    </row>
    <row r="140" spans="1:13" x14ac:dyDescent="0.3">
      <c r="A140">
        <v>24273</v>
      </c>
      <c r="B140" t="s">
        <v>34</v>
      </c>
      <c r="C140" t="s">
        <v>33</v>
      </c>
      <c r="D140" s="1">
        <v>20000</v>
      </c>
      <c r="E140">
        <v>2</v>
      </c>
      <c r="F140" t="s">
        <v>29</v>
      </c>
      <c r="G140" t="s">
        <v>20</v>
      </c>
      <c r="H140" t="s">
        <v>15</v>
      </c>
      <c r="I140">
        <v>2</v>
      </c>
      <c r="J140" t="s">
        <v>23</v>
      </c>
      <c r="K140" t="s">
        <v>24</v>
      </c>
      <c r="L140">
        <v>55</v>
      </c>
      <c r="M140" t="s">
        <v>15</v>
      </c>
    </row>
    <row r="141" spans="1:13" x14ac:dyDescent="0.3">
      <c r="A141">
        <v>26547</v>
      </c>
      <c r="B141" t="s">
        <v>35</v>
      </c>
      <c r="C141" t="s">
        <v>33</v>
      </c>
      <c r="D141" s="1">
        <v>30000</v>
      </c>
      <c r="E141">
        <v>2</v>
      </c>
      <c r="F141" t="s">
        <v>19</v>
      </c>
      <c r="G141" t="s">
        <v>20</v>
      </c>
      <c r="H141" t="s">
        <v>18</v>
      </c>
      <c r="I141">
        <v>2</v>
      </c>
      <c r="J141" t="s">
        <v>23</v>
      </c>
      <c r="K141" t="s">
        <v>24</v>
      </c>
      <c r="L141">
        <v>60</v>
      </c>
      <c r="M141" t="s">
        <v>15</v>
      </c>
    </row>
    <row r="142" spans="1:13" x14ac:dyDescent="0.3">
      <c r="A142">
        <v>22500</v>
      </c>
      <c r="B142" t="s">
        <v>35</v>
      </c>
      <c r="C142" t="s">
        <v>34</v>
      </c>
      <c r="D142" s="1">
        <v>40000</v>
      </c>
      <c r="E142">
        <v>0</v>
      </c>
      <c r="F142" t="s">
        <v>13</v>
      </c>
      <c r="G142" t="s">
        <v>21</v>
      </c>
      <c r="H142" t="s">
        <v>18</v>
      </c>
      <c r="I142">
        <v>0</v>
      </c>
      <c r="J142" t="s">
        <v>16</v>
      </c>
      <c r="K142" t="s">
        <v>17</v>
      </c>
      <c r="L142">
        <v>40</v>
      </c>
      <c r="M142" t="s">
        <v>15</v>
      </c>
    </row>
    <row r="143" spans="1:13" x14ac:dyDescent="0.3">
      <c r="A143">
        <v>23993</v>
      </c>
      <c r="B143" t="s">
        <v>35</v>
      </c>
      <c r="C143" t="s">
        <v>33</v>
      </c>
      <c r="D143" s="1">
        <v>10000</v>
      </c>
      <c r="E143">
        <v>0</v>
      </c>
      <c r="F143" t="s">
        <v>19</v>
      </c>
      <c r="G143" t="s">
        <v>25</v>
      </c>
      <c r="H143" t="s">
        <v>18</v>
      </c>
      <c r="I143">
        <v>1</v>
      </c>
      <c r="J143" t="s">
        <v>16</v>
      </c>
      <c r="K143" t="s">
        <v>24</v>
      </c>
      <c r="L143">
        <v>26</v>
      </c>
      <c r="M143" t="s">
        <v>15</v>
      </c>
    </row>
    <row r="144" spans="1:13" x14ac:dyDescent="0.3">
      <c r="A144">
        <v>14832</v>
      </c>
      <c r="B144" t="s">
        <v>34</v>
      </c>
      <c r="C144" t="s">
        <v>34</v>
      </c>
      <c r="D144" s="1">
        <v>40000</v>
      </c>
      <c r="E144">
        <v>1</v>
      </c>
      <c r="F144" t="s">
        <v>13</v>
      </c>
      <c r="G144" t="s">
        <v>14</v>
      </c>
      <c r="H144" t="s">
        <v>15</v>
      </c>
      <c r="I144">
        <v>0</v>
      </c>
      <c r="J144" t="s">
        <v>16</v>
      </c>
      <c r="K144" t="s">
        <v>17</v>
      </c>
      <c r="L144">
        <v>42</v>
      </c>
      <c r="M144" t="s">
        <v>15</v>
      </c>
    </row>
    <row r="145" spans="1:13" x14ac:dyDescent="0.3">
      <c r="A145">
        <v>16614</v>
      </c>
      <c r="B145" t="s">
        <v>34</v>
      </c>
      <c r="C145" t="s">
        <v>33</v>
      </c>
      <c r="D145" s="1">
        <v>80000</v>
      </c>
      <c r="E145">
        <v>0</v>
      </c>
      <c r="F145" t="s">
        <v>13</v>
      </c>
      <c r="G145" t="s">
        <v>21</v>
      </c>
      <c r="H145" t="s">
        <v>15</v>
      </c>
      <c r="I145">
        <v>3</v>
      </c>
      <c r="J145" t="s">
        <v>30</v>
      </c>
      <c r="K145" t="s">
        <v>24</v>
      </c>
      <c r="L145">
        <v>32</v>
      </c>
      <c r="M145" t="s">
        <v>18</v>
      </c>
    </row>
    <row r="146" spans="1:13" x14ac:dyDescent="0.3">
      <c r="A146">
        <v>20877</v>
      </c>
      <c r="B146" t="s">
        <v>35</v>
      </c>
      <c r="C146" t="s">
        <v>34</v>
      </c>
      <c r="D146" s="1">
        <v>30000</v>
      </c>
      <c r="E146">
        <v>1</v>
      </c>
      <c r="F146" t="s">
        <v>13</v>
      </c>
      <c r="G146" t="s">
        <v>20</v>
      </c>
      <c r="H146" t="s">
        <v>15</v>
      </c>
      <c r="I146">
        <v>0</v>
      </c>
      <c r="J146" t="s">
        <v>26</v>
      </c>
      <c r="K146" t="s">
        <v>17</v>
      </c>
      <c r="L146">
        <v>37</v>
      </c>
      <c r="M146" t="s">
        <v>15</v>
      </c>
    </row>
    <row r="147" spans="1:13" x14ac:dyDescent="0.3">
      <c r="A147">
        <v>20729</v>
      </c>
      <c r="B147" t="s">
        <v>34</v>
      </c>
      <c r="C147" t="s">
        <v>33</v>
      </c>
      <c r="D147" s="1">
        <v>40000</v>
      </c>
      <c r="E147">
        <v>2</v>
      </c>
      <c r="F147" t="s">
        <v>19</v>
      </c>
      <c r="G147" t="s">
        <v>20</v>
      </c>
      <c r="H147" t="s">
        <v>18</v>
      </c>
      <c r="I147">
        <v>1</v>
      </c>
      <c r="J147" t="s">
        <v>16</v>
      </c>
      <c r="K147" t="s">
        <v>17</v>
      </c>
      <c r="L147">
        <v>34</v>
      </c>
      <c r="M147" t="s">
        <v>18</v>
      </c>
    </row>
    <row r="148" spans="1:13" x14ac:dyDescent="0.3">
      <c r="A148">
        <v>22464</v>
      </c>
      <c r="B148" t="s">
        <v>34</v>
      </c>
      <c r="C148" t="s">
        <v>34</v>
      </c>
      <c r="D148" s="1">
        <v>40000</v>
      </c>
      <c r="E148">
        <v>0</v>
      </c>
      <c r="F148" t="s">
        <v>31</v>
      </c>
      <c r="G148" t="s">
        <v>20</v>
      </c>
      <c r="H148" t="s">
        <v>15</v>
      </c>
      <c r="I148">
        <v>0</v>
      </c>
      <c r="J148" t="s">
        <v>16</v>
      </c>
      <c r="K148" t="s">
        <v>17</v>
      </c>
      <c r="L148">
        <v>37</v>
      </c>
      <c r="M148" t="s">
        <v>15</v>
      </c>
    </row>
    <row r="149" spans="1:13" x14ac:dyDescent="0.3">
      <c r="A149">
        <v>19475</v>
      </c>
      <c r="B149" t="s">
        <v>34</v>
      </c>
      <c r="C149" t="s">
        <v>33</v>
      </c>
      <c r="D149" s="1">
        <v>40000</v>
      </c>
      <c r="E149">
        <v>0</v>
      </c>
      <c r="F149" t="s">
        <v>13</v>
      </c>
      <c r="G149" t="s">
        <v>21</v>
      </c>
      <c r="H149" t="s">
        <v>18</v>
      </c>
      <c r="I149">
        <v>0</v>
      </c>
      <c r="J149" t="s">
        <v>16</v>
      </c>
      <c r="K149" t="s">
        <v>17</v>
      </c>
      <c r="L149">
        <v>40</v>
      </c>
      <c r="M149" t="s">
        <v>15</v>
      </c>
    </row>
    <row r="150" spans="1:13" x14ac:dyDescent="0.3">
      <c r="A150">
        <v>19675</v>
      </c>
      <c r="B150" t="s">
        <v>34</v>
      </c>
      <c r="C150" t="s">
        <v>34</v>
      </c>
      <c r="D150" s="1">
        <v>20000</v>
      </c>
      <c r="E150">
        <v>4</v>
      </c>
      <c r="F150" t="s">
        <v>27</v>
      </c>
      <c r="G150" t="s">
        <v>14</v>
      </c>
      <c r="H150" t="s">
        <v>15</v>
      </c>
      <c r="I150">
        <v>2</v>
      </c>
      <c r="J150" t="s">
        <v>23</v>
      </c>
      <c r="K150" t="s">
        <v>24</v>
      </c>
      <c r="L150">
        <v>60</v>
      </c>
      <c r="M150" t="s">
        <v>18</v>
      </c>
    </row>
    <row r="151" spans="1:13" x14ac:dyDescent="0.3">
      <c r="A151">
        <v>12728</v>
      </c>
      <c r="B151" t="s">
        <v>35</v>
      </c>
      <c r="C151" t="s">
        <v>34</v>
      </c>
      <c r="D151" s="1">
        <v>30000</v>
      </c>
      <c r="E151">
        <v>0</v>
      </c>
      <c r="F151" t="s">
        <v>19</v>
      </c>
      <c r="G151" t="s">
        <v>20</v>
      </c>
      <c r="H151" t="s">
        <v>18</v>
      </c>
      <c r="I151">
        <v>1</v>
      </c>
      <c r="J151" t="s">
        <v>26</v>
      </c>
      <c r="K151" t="s">
        <v>17</v>
      </c>
      <c r="L151">
        <v>27</v>
      </c>
      <c r="M151" t="s">
        <v>18</v>
      </c>
    </row>
    <row r="152" spans="1:13" x14ac:dyDescent="0.3">
      <c r="A152">
        <v>26154</v>
      </c>
      <c r="B152" t="s">
        <v>34</v>
      </c>
      <c r="C152" t="s">
        <v>34</v>
      </c>
      <c r="D152" s="1">
        <v>60000</v>
      </c>
      <c r="E152">
        <v>1</v>
      </c>
      <c r="F152" t="s">
        <v>19</v>
      </c>
      <c r="G152" t="s">
        <v>14</v>
      </c>
      <c r="H152" t="s">
        <v>15</v>
      </c>
      <c r="I152">
        <v>1</v>
      </c>
      <c r="J152" t="s">
        <v>23</v>
      </c>
      <c r="K152" t="s">
        <v>24</v>
      </c>
      <c r="L152">
        <v>43</v>
      </c>
      <c r="M152" t="s">
        <v>15</v>
      </c>
    </row>
    <row r="153" spans="1:13" x14ac:dyDescent="0.3">
      <c r="A153">
        <v>29117</v>
      </c>
      <c r="B153" t="s">
        <v>35</v>
      </c>
      <c r="C153" t="s">
        <v>34</v>
      </c>
      <c r="D153" s="1">
        <v>100000</v>
      </c>
      <c r="E153">
        <v>1</v>
      </c>
      <c r="F153" t="s">
        <v>13</v>
      </c>
      <c r="G153" t="s">
        <v>28</v>
      </c>
      <c r="H153" t="s">
        <v>18</v>
      </c>
      <c r="I153">
        <v>3</v>
      </c>
      <c r="J153" t="s">
        <v>16</v>
      </c>
      <c r="K153" t="s">
        <v>24</v>
      </c>
      <c r="L153">
        <v>48</v>
      </c>
      <c r="M153" t="s">
        <v>18</v>
      </c>
    </row>
    <row r="154" spans="1:13" x14ac:dyDescent="0.3">
      <c r="A154">
        <v>17845</v>
      </c>
      <c r="B154" t="s">
        <v>35</v>
      </c>
      <c r="C154" t="s">
        <v>33</v>
      </c>
      <c r="D154" s="1">
        <v>20000</v>
      </c>
      <c r="E154">
        <v>0</v>
      </c>
      <c r="F154" t="s">
        <v>29</v>
      </c>
      <c r="G154" t="s">
        <v>25</v>
      </c>
      <c r="H154" t="s">
        <v>18</v>
      </c>
      <c r="I154">
        <v>2</v>
      </c>
      <c r="J154" t="s">
        <v>26</v>
      </c>
      <c r="K154" t="s">
        <v>17</v>
      </c>
      <c r="L154">
        <v>32</v>
      </c>
      <c r="M154" t="s">
        <v>18</v>
      </c>
    </row>
    <row r="155" spans="1:13" x14ac:dyDescent="0.3">
      <c r="A155">
        <v>25058</v>
      </c>
      <c r="B155" t="s">
        <v>34</v>
      </c>
      <c r="C155" t="s">
        <v>34</v>
      </c>
      <c r="D155" s="1">
        <v>100000</v>
      </c>
      <c r="E155">
        <v>1</v>
      </c>
      <c r="F155" t="s">
        <v>13</v>
      </c>
      <c r="G155" t="s">
        <v>28</v>
      </c>
      <c r="H155" t="s">
        <v>15</v>
      </c>
      <c r="I155">
        <v>3</v>
      </c>
      <c r="J155" t="s">
        <v>22</v>
      </c>
      <c r="K155" t="s">
        <v>24</v>
      </c>
      <c r="L155">
        <v>47</v>
      </c>
      <c r="M155" t="s">
        <v>18</v>
      </c>
    </row>
    <row r="156" spans="1:13" x14ac:dyDescent="0.3">
      <c r="A156">
        <v>23426</v>
      </c>
      <c r="B156" t="s">
        <v>35</v>
      </c>
      <c r="C156" t="s">
        <v>34</v>
      </c>
      <c r="D156" s="1">
        <v>80000</v>
      </c>
      <c r="E156">
        <v>5</v>
      </c>
      <c r="F156" t="s">
        <v>31</v>
      </c>
      <c r="G156" t="s">
        <v>28</v>
      </c>
      <c r="H156" t="s">
        <v>15</v>
      </c>
      <c r="I156">
        <v>3</v>
      </c>
      <c r="J156" t="s">
        <v>16</v>
      </c>
      <c r="K156" t="s">
        <v>24</v>
      </c>
      <c r="L156">
        <v>40</v>
      </c>
      <c r="M156" t="s">
        <v>18</v>
      </c>
    </row>
    <row r="157" spans="1:13" x14ac:dyDescent="0.3">
      <c r="A157">
        <v>14798</v>
      </c>
      <c r="B157" t="s">
        <v>35</v>
      </c>
      <c r="C157" t="s">
        <v>33</v>
      </c>
      <c r="D157" s="1">
        <v>10000</v>
      </c>
      <c r="E157">
        <v>4</v>
      </c>
      <c r="F157" t="s">
        <v>29</v>
      </c>
      <c r="G157" t="s">
        <v>25</v>
      </c>
      <c r="H157" t="s">
        <v>15</v>
      </c>
      <c r="I157">
        <v>2</v>
      </c>
      <c r="J157" t="s">
        <v>16</v>
      </c>
      <c r="K157" t="s">
        <v>17</v>
      </c>
      <c r="L157">
        <v>41</v>
      </c>
      <c r="M157" t="s">
        <v>15</v>
      </c>
    </row>
    <row r="158" spans="1:13" x14ac:dyDescent="0.3">
      <c r="A158">
        <v>12664</v>
      </c>
      <c r="B158" t="s">
        <v>34</v>
      </c>
      <c r="C158" t="s">
        <v>33</v>
      </c>
      <c r="D158" s="1">
        <v>130000</v>
      </c>
      <c r="E158">
        <v>5</v>
      </c>
      <c r="F158" t="s">
        <v>19</v>
      </c>
      <c r="G158" t="s">
        <v>21</v>
      </c>
      <c r="H158" t="s">
        <v>15</v>
      </c>
      <c r="I158">
        <v>4</v>
      </c>
      <c r="J158" t="s">
        <v>16</v>
      </c>
      <c r="K158" t="s">
        <v>17</v>
      </c>
      <c r="L158">
        <v>59</v>
      </c>
      <c r="M158" t="s">
        <v>18</v>
      </c>
    </row>
    <row r="159" spans="1:13" x14ac:dyDescent="0.3">
      <c r="A159">
        <v>23979</v>
      </c>
      <c r="B159" t="s">
        <v>35</v>
      </c>
      <c r="C159" t="s">
        <v>34</v>
      </c>
      <c r="D159" s="1">
        <v>10000</v>
      </c>
      <c r="E159">
        <v>2</v>
      </c>
      <c r="F159" t="s">
        <v>19</v>
      </c>
      <c r="G159" t="s">
        <v>25</v>
      </c>
      <c r="H159" t="s">
        <v>18</v>
      </c>
      <c r="I159">
        <v>0</v>
      </c>
      <c r="J159" t="s">
        <v>16</v>
      </c>
      <c r="K159" t="s">
        <v>17</v>
      </c>
      <c r="L159">
        <v>50</v>
      </c>
      <c r="M159" t="s">
        <v>18</v>
      </c>
    </row>
    <row r="160" spans="1:13" x14ac:dyDescent="0.3">
      <c r="A160">
        <v>25605</v>
      </c>
      <c r="B160" t="s">
        <v>35</v>
      </c>
      <c r="C160" t="s">
        <v>33</v>
      </c>
      <c r="D160" s="1">
        <v>20000</v>
      </c>
      <c r="E160">
        <v>2</v>
      </c>
      <c r="F160" t="s">
        <v>19</v>
      </c>
      <c r="G160" t="s">
        <v>25</v>
      </c>
      <c r="H160" t="s">
        <v>18</v>
      </c>
      <c r="I160">
        <v>1</v>
      </c>
      <c r="J160" t="s">
        <v>16</v>
      </c>
      <c r="K160" t="s">
        <v>17</v>
      </c>
      <c r="L160">
        <v>54</v>
      </c>
      <c r="M160" t="s">
        <v>15</v>
      </c>
    </row>
    <row r="161" spans="1:13" x14ac:dyDescent="0.3">
      <c r="A161">
        <v>20797</v>
      </c>
      <c r="B161" t="s">
        <v>34</v>
      </c>
      <c r="C161" t="s">
        <v>33</v>
      </c>
      <c r="D161" s="1">
        <v>10000</v>
      </c>
      <c r="E161">
        <v>1</v>
      </c>
      <c r="F161" t="s">
        <v>13</v>
      </c>
      <c r="G161" t="s">
        <v>25</v>
      </c>
      <c r="H161" t="s">
        <v>15</v>
      </c>
      <c r="I161">
        <v>0</v>
      </c>
      <c r="J161" t="s">
        <v>16</v>
      </c>
      <c r="K161" t="s">
        <v>17</v>
      </c>
      <c r="L161">
        <v>48</v>
      </c>
      <c r="M161" t="s">
        <v>18</v>
      </c>
    </row>
    <row r="162" spans="1:13" x14ac:dyDescent="0.3">
      <c r="A162">
        <v>21980</v>
      </c>
      <c r="B162" t="s">
        <v>35</v>
      </c>
      <c r="C162" t="s">
        <v>33</v>
      </c>
      <c r="D162" s="1">
        <v>60000</v>
      </c>
      <c r="E162">
        <v>1</v>
      </c>
      <c r="F162" t="s">
        <v>13</v>
      </c>
      <c r="G162" t="s">
        <v>21</v>
      </c>
      <c r="H162" t="s">
        <v>15</v>
      </c>
      <c r="I162">
        <v>1</v>
      </c>
      <c r="J162" t="s">
        <v>23</v>
      </c>
      <c r="K162" t="s">
        <v>24</v>
      </c>
      <c r="L162">
        <v>44</v>
      </c>
      <c r="M162" t="s">
        <v>15</v>
      </c>
    </row>
    <row r="163" spans="1:13" x14ac:dyDescent="0.3">
      <c r="A163">
        <v>25460</v>
      </c>
      <c r="B163" t="s">
        <v>34</v>
      </c>
      <c r="C163" t="s">
        <v>33</v>
      </c>
      <c r="D163" s="1">
        <v>20000</v>
      </c>
      <c r="E163">
        <v>2</v>
      </c>
      <c r="F163" t="s">
        <v>27</v>
      </c>
      <c r="G163" t="s">
        <v>25</v>
      </c>
      <c r="H163" t="s">
        <v>15</v>
      </c>
      <c r="I163">
        <v>0</v>
      </c>
      <c r="J163" t="s">
        <v>16</v>
      </c>
      <c r="K163" t="s">
        <v>17</v>
      </c>
      <c r="L163">
        <v>40</v>
      </c>
      <c r="M163" t="s">
        <v>15</v>
      </c>
    </row>
    <row r="164" spans="1:13" x14ac:dyDescent="0.3">
      <c r="A164">
        <v>29181</v>
      </c>
      <c r="B164" t="s">
        <v>35</v>
      </c>
      <c r="C164" t="s">
        <v>33</v>
      </c>
      <c r="D164" s="1">
        <v>60000</v>
      </c>
      <c r="E164">
        <v>2</v>
      </c>
      <c r="F164" t="s">
        <v>13</v>
      </c>
      <c r="G164" t="s">
        <v>21</v>
      </c>
      <c r="H164" t="s">
        <v>18</v>
      </c>
      <c r="I164">
        <v>1</v>
      </c>
      <c r="J164" t="s">
        <v>16</v>
      </c>
      <c r="K164" t="s">
        <v>24</v>
      </c>
      <c r="L164">
        <v>38</v>
      </c>
      <c r="M164" t="s">
        <v>15</v>
      </c>
    </row>
    <row r="165" spans="1:13" x14ac:dyDescent="0.3">
      <c r="A165">
        <v>24279</v>
      </c>
      <c r="B165" t="s">
        <v>35</v>
      </c>
      <c r="C165" t="s">
        <v>34</v>
      </c>
      <c r="D165" s="1">
        <v>40000</v>
      </c>
      <c r="E165">
        <v>2</v>
      </c>
      <c r="F165" t="s">
        <v>19</v>
      </c>
      <c r="G165" t="s">
        <v>14</v>
      </c>
      <c r="H165" t="s">
        <v>18</v>
      </c>
      <c r="I165">
        <v>2</v>
      </c>
      <c r="J165" t="s">
        <v>26</v>
      </c>
      <c r="K165" t="s">
        <v>24</v>
      </c>
      <c r="L165">
        <v>52</v>
      </c>
      <c r="M165" t="s">
        <v>18</v>
      </c>
    </row>
    <row r="166" spans="1:13" x14ac:dyDescent="0.3">
      <c r="A166">
        <v>22402</v>
      </c>
      <c r="B166" t="s">
        <v>34</v>
      </c>
      <c r="C166" t="s">
        <v>34</v>
      </c>
      <c r="D166" s="1">
        <v>10000</v>
      </c>
      <c r="E166">
        <v>0</v>
      </c>
      <c r="F166" t="s">
        <v>19</v>
      </c>
      <c r="G166" t="s">
        <v>25</v>
      </c>
      <c r="H166" t="s">
        <v>15</v>
      </c>
      <c r="I166">
        <v>1</v>
      </c>
      <c r="J166" t="s">
        <v>22</v>
      </c>
      <c r="K166" t="s">
        <v>24</v>
      </c>
      <c r="L166">
        <v>25</v>
      </c>
      <c r="M166" t="s">
        <v>15</v>
      </c>
    </row>
    <row r="167" spans="1:13" x14ac:dyDescent="0.3">
      <c r="A167">
        <v>15465</v>
      </c>
      <c r="B167" t="s">
        <v>34</v>
      </c>
      <c r="C167" t="s">
        <v>33</v>
      </c>
      <c r="D167" s="1">
        <v>10000</v>
      </c>
      <c r="E167">
        <v>0</v>
      </c>
      <c r="F167" t="s">
        <v>19</v>
      </c>
      <c r="G167" t="s">
        <v>25</v>
      </c>
      <c r="H167" t="s">
        <v>18</v>
      </c>
      <c r="I167">
        <v>1</v>
      </c>
      <c r="J167" t="s">
        <v>16</v>
      </c>
      <c r="K167" t="s">
        <v>24</v>
      </c>
      <c r="L167">
        <v>25</v>
      </c>
      <c r="M167" t="s">
        <v>18</v>
      </c>
    </row>
    <row r="168" spans="1:13" x14ac:dyDescent="0.3">
      <c r="A168">
        <v>26757</v>
      </c>
      <c r="B168" t="s">
        <v>35</v>
      </c>
      <c r="C168" t="s">
        <v>34</v>
      </c>
      <c r="D168" s="1">
        <v>90000</v>
      </c>
      <c r="E168">
        <v>1</v>
      </c>
      <c r="F168" t="s">
        <v>13</v>
      </c>
      <c r="G168" t="s">
        <v>21</v>
      </c>
      <c r="H168" t="s">
        <v>15</v>
      </c>
      <c r="I168">
        <v>1</v>
      </c>
      <c r="J168" t="s">
        <v>22</v>
      </c>
      <c r="K168" t="s">
        <v>24</v>
      </c>
      <c r="L168">
        <v>47</v>
      </c>
      <c r="M168" t="s">
        <v>15</v>
      </c>
    </row>
    <row r="169" spans="1:13" x14ac:dyDescent="0.3">
      <c r="A169">
        <v>14233</v>
      </c>
      <c r="B169" t="s">
        <v>35</v>
      </c>
      <c r="C169" t="s">
        <v>34</v>
      </c>
      <c r="D169" s="1">
        <v>100000</v>
      </c>
      <c r="E169">
        <v>0</v>
      </c>
      <c r="F169" t="s">
        <v>27</v>
      </c>
      <c r="G169" t="s">
        <v>28</v>
      </c>
      <c r="H169" t="s">
        <v>15</v>
      </c>
      <c r="I169">
        <v>3</v>
      </c>
      <c r="J169" t="s">
        <v>30</v>
      </c>
      <c r="K169" t="s">
        <v>24</v>
      </c>
      <c r="L169">
        <v>35</v>
      </c>
      <c r="M169" t="s">
        <v>18</v>
      </c>
    </row>
    <row r="170" spans="1:13" x14ac:dyDescent="0.3">
      <c r="A170">
        <v>14058</v>
      </c>
      <c r="B170" t="s">
        <v>35</v>
      </c>
      <c r="C170" t="s">
        <v>34</v>
      </c>
      <c r="D170" s="1">
        <v>70000</v>
      </c>
      <c r="E170">
        <v>0</v>
      </c>
      <c r="F170" t="s">
        <v>13</v>
      </c>
      <c r="G170" t="s">
        <v>21</v>
      </c>
      <c r="H170" t="s">
        <v>18</v>
      </c>
      <c r="I170">
        <v>1</v>
      </c>
      <c r="J170" t="s">
        <v>23</v>
      </c>
      <c r="K170" t="s">
        <v>24</v>
      </c>
      <c r="L170">
        <v>41</v>
      </c>
      <c r="M170" t="s">
        <v>15</v>
      </c>
    </row>
    <row r="171" spans="1:13" x14ac:dyDescent="0.3">
      <c r="A171">
        <v>12273</v>
      </c>
      <c r="B171" t="s">
        <v>34</v>
      </c>
      <c r="C171" t="s">
        <v>34</v>
      </c>
      <c r="D171" s="1">
        <v>30000</v>
      </c>
      <c r="E171">
        <v>1</v>
      </c>
      <c r="F171" t="s">
        <v>13</v>
      </c>
      <c r="G171" t="s">
        <v>20</v>
      </c>
      <c r="H171" t="s">
        <v>15</v>
      </c>
      <c r="I171">
        <v>0</v>
      </c>
      <c r="J171" t="s">
        <v>16</v>
      </c>
      <c r="K171" t="s">
        <v>17</v>
      </c>
      <c r="L171">
        <v>47</v>
      </c>
      <c r="M171" t="s">
        <v>18</v>
      </c>
    </row>
    <row r="172" spans="1:13" x14ac:dyDescent="0.3">
      <c r="A172">
        <v>17203</v>
      </c>
      <c r="B172" t="s">
        <v>34</v>
      </c>
      <c r="C172" t="s">
        <v>33</v>
      </c>
      <c r="D172" s="1">
        <v>130000</v>
      </c>
      <c r="E172">
        <v>4</v>
      </c>
      <c r="F172" t="s">
        <v>19</v>
      </c>
      <c r="G172" t="s">
        <v>21</v>
      </c>
      <c r="H172" t="s">
        <v>15</v>
      </c>
      <c r="I172">
        <v>4</v>
      </c>
      <c r="J172" t="s">
        <v>23</v>
      </c>
      <c r="K172" t="s">
        <v>17</v>
      </c>
      <c r="L172">
        <v>61</v>
      </c>
      <c r="M172" t="s">
        <v>15</v>
      </c>
    </row>
    <row r="173" spans="1:13" x14ac:dyDescent="0.3">
      <c r="A173">
        <v>18144</v>
      </c>
      <c r="B173" t="s">
        <v>34</v>
      </c>
      <c r="C173" t="s">
        <v>33</v>
      </c>
      <c r="D173" s="1">
        <v>80000</v>
      </c>
      <c r="E173">
        <v>5</v>
      </c>
      <c r="F173" t="s">
        <v>13</v>
      </c>
      <c r="G173" t="s">
        <v>28</v>
      </c>
      <c r="H173" t="s">
        <v>15</v>
      </c>
      <c r="I173">
        <v>2</v>
      </c>
      <c r="J173" t="s">
        <v>22</v>
      </c>
      <c r="K173" t="s">
        <v>17</v>
      </c>
      <c r="L173">
        <v>61</v>
      </c>
      <c r="M173" t="s">
        <v>18</v>
      </c>
    </row>
    <row r="174" spans="1:13" x14ac:dyDescent="0.3">
      <c r="A174">
        <v>23963</v>
      </c>
      <c r="B174" t="s">
        <v>34</v>
      </c>
      <c r="C174" t="s">
        <v>34</v>
      </c>
      <c r="D174" s="1">
        <v>10000</v>
      </c>
      <c r="E174">
        <v>0</v>
      </c>
      <c r="F174" t="s">
        <v>29</v>
      </c>
      <c r="G174" t="s">
        <v>25</v>
      </c>
      <c r="H174" t="s">
        <v>18</v>
      </c>
      <c r="I174">
        <v>2</v>
      </c>
      <c r="J174" t="s">
        <v>16</v>
      </c>
      <c r="K174" t="s">
        <v>17</v>
      </c>
      <c r="L174">
        <v>33</v>
      </c>
      <c r="M174" t="s">
        <v>18</v>
      </c>
    </row>
    <row r="175" spans="1:13" x14ac:dyDescent="0.3">
      <c r="A175">
        <v>17907</v>
      </c>
      <c r="B175" t="s">
        <v>34</v>
      </c>
      <c r="C175" t="s">
        <v>33</v>
      </c>
      <c r="D175" s="1">
        <v>10000</v>
      </c>
      <c r="E175">
        <v>0</v>
      </c>
      <c r="F175" t="s">
        <v>19</v>
      </c>
      <c r="G175" t="s">
        <v>25</v>
      </c>
      <c r="H175" t="s">
        <v>15</v>
      </c>
      <c r="I175">
        <v>1</v>
      </c>
      <c r="J175" t="s">
        <v>22</v>
      </c>
      <c r="K175" t="s">
        <v>24</v>
      </c>
      <c r="L175">
        <v>27</v>
      </c>
      <c r="M175" t="s">
        <v>18</v>
      </c>
    </row>
    <row r="176" spans="1:13" x14ac:dyDescent="0.3">
      <c r="A176">
        <v>19442</v>
      </c>
      <c r="B176" t="s">
        <v>35</v>
      </c>
      <c r="C176" t="s">
        <v>34</v>
      </c>
      <c r="D176" s="1">
        <v>50000</v>
      </c>
      <c r="E176">
        <v>0</v>
      </c>
      <c r="F176" t="s">
        <v>31</v>
      </c>
      <c r="G176" t="s">
        <v>14</v>
      </c>
      <c r="H176" t="s">
        <v>15</v>
      </c>
      <c r="I176">
        <v>0</v>
      </c>
      <c r="J176" t="s">
        <v>16</v>
      </c>
      <c r="K176" t="s">
        <v>17</v>
      </c>
      <c r="L176">
        <v>37</v>
      </c>
      <c r="M176" t="s">
        <v>15</v>
      </c>
    </row>
    <row r="177" spans="1:13" x14ac:dyDescent="0.3">
      <c r="A177">
        <v>17504</v>
      </c>
      <c r="B177" t="s">
        <v>35</v>
      </c>
      <c r="C177" t="s">
        <v>33</v>
      </c>
      <c r="D177" s="1">
        <v>80000</v>
      </c>
      <c r="E177">
        <v>2</v>
      </c>
      <c r="F177" t="s">
        <v>19</v>
      </c>
      <c r="G177" t="s">
        <v>14</v>
      </c>
      <c r="H177" t="s">
        <v>15</v>
      </c>
      <c r="I177">
        <v>2</v>
      </c>
      <c r="J177" t="s">
        <v>23</v>
      </c>
      <c r="K177" t="s">
        <v>24</v>
      </c>
      <c r="L177">
        <v>52</v>
      </c>
      <c r="M177" t="s">
        <v>15</v>
      </c>
    </row>
    <row r="178" spans="1:13" x14ac:dyDescent="0.3">
      <c r="A178">
        <v>12253</v>
      </c>
      <c r="B178" t="s">
        <v>35</v>
      </c>
      <c r="C178" t="s">
        <v>33</v>
      </c>
      <c r="D178" s="1">
        <v>20000</v>
      </c>
      <c r="E178">
        <v>0</v>
      </c>
      <c r="F178" t="s">
        <v>19</v>
      </c>
      <c r="G178" t="s">
        <v>25</v>
      </c>
      <c r="H178" t="s">
        <v>15</v>
      </c>
      <c r="I178">
        <v>0</v>
      </c>
      <c r="J178" t="s">
        <v>16</v>
      </c>
      <c r="K178" t="s">
        <v>24</v>
      </c>
      <c r="L178">
        <v>29</v>
      </c>
      <c r="M178" t="s">
        <v>15</v>
      </c>
    </row>
    <row r="179" spans="1:13" x14ac:dyDescent="0.3">
      <c r="A179">
        <v>27304</v>
      </c>
      <c r="B179" t="s">
        <v>35</v>
      </c>
      <c r="C179" t="s">
        <v>33</v>
      </c>
      <c r="D179" s="1">
        <v>110000</v>
      </c>
      <c r="E179">
        <v>2</v>
      </c>
      <c r="F179" t="s">
        <v>19</v>
      </c>
      <c r="G179" t="s">
        <v>21</v>
      </c>
      <c r="H179" t="s">
        <v>18</v>
      </c>
      <c r="I179">
        <v>3</v>
      </c>
      <c r="J179" t="s">
        <v>23</v>
      </c>
      <c r="K179" t="s">
        <v>17</v>
      </c>
      <c r="L179">
        <v>48</v>
      </c>
      <c r="M179" t="s">
        <v>18</v>
      </c>
    </row>
    <row r="180" spans="1:13" x14ac:dyDescent="0.3">
      <c r="A180">
        <v>14191</v>
      </c>
      <c r="B180" t="s">
        <v>34</v>
      </c>
      <c r="C180" t="s">
        <v>34</v>
      </c>
      <c r="D180" s="1">
        <v>160000</v>
      </c>
      <c r="E180">
        <v>4</v>
      </c>
      <c r="F180" t="s">
        <v>19</v>
      </c>
      <c r="G180" t="s">
        <v>21</v>
      </c>
      <c r="H180" t="s">
        <v>18</v>
      </c>
      <c r="I180">
        <v>2</v>
      </c>
      <c r="J180" t="s">
        <v>30</v>
      </c>
      <c r="K180" t="s">
        <v>17</v>
      </c>
      <c r="L180">
        <v>55</v>
      </c>
      <c r="M180" t="s">
        <v>15</v>
      </c>
    </row>
    <row r="181" spans="1:13" x14ac:dyDescent="0.3">
      <c r="A181">
        <v>12212</v>
      </c>
      <c r="B181" t="s">
        <v>34</v>
      </c>
      <c r="C181" t="s">
        <v>33</v>
      </c>
      <c r="D181" s="1">
        <v>10000</v>
      </c>
      <c r="E181">
        <v>0</v>
      </c>
      <c r="F181" t="s">
        <v>31</v>
      </c>
      <c r="G181" t="s">
        <v>25</v>
      </c>
      <c r="H181" t="s">
        <v>15</v>
      </c>
      <c r="I181">
        <v>0</v>
      </c>
      <c r="J181" t="s">
        <v>16</v>
      </c>
      <c r="K181" t="s">
        <v>17</v>
      </c>
      <c r="L181">
        <v>37</v>
      </c>
      <c r="M181" t="s">
        <v>15</v>
      </c>
    </row>
    <row r="182" spans="1:13" x14ac:dyDescent="0.3">
      <c r="A182">
        <v>25529</v>
      </c>
      <c r="B182" t="s">
        <v>35</v>
      </c>
      <c r="C182" t="s">
        <v>34</v>
      </c>
      <c r="D182" s="1">
        <v>10000</v>
      </c>
      <c r="E182">
        <v>1</v>
      </c>
      <c r="F182" t="s">
        <v>31</v>
      </c>
      <c r="G182" t="s">
        <v>25</v>
      </c>
      <c r="H182" t="s">
        <v>15</v>
      </c>
      <c r="I182">
        <v>0</v>
      </c>
      <c r="J182" t="s">
        <v>16</v>
      </c>
      <c r="K182" t="s">
        <v>17</v>
      </c>
      <c r="L182">
        <v>44</v>
      </c>
      <c r="M182" t="s">
        <v>18</v>
      </c>
    </row>
    <row r="183" spans="1:13" x14ac:dyDescent="0.3">
      <c r="A183">
        <v>22170</v>
      </c>
      <c r="B183" t="s">
        <v>34</v>
      </c>
      <c r="C183" t="s">
        <v>33</v>
      </c>
      <c r="D183" s="1">
        <v>30000</v>
      </c>
      <c r="E183">
        <v>3</v>
      </c>
      <c r="F183" t="s">
        <v>19</v>
      </c>
      <c r="G183" t="s">
        <v>20</v>
      </c>
      <c r="H183" t="s">
        <v>18</v>
      </c>
      <c r="I183">
        <v>2</v>
      </c>
      <c r="J183" t="s">
        <v>26</v>
      </c>
      <c r="K183" t="s">
        <v>24</v>
      </c>
      <c r="L183">
        <v>55</v>
      </c>
      <c r="M183" t="s">
        <v>15</v>
      </c>
    </row>
    <row r="184" spans="1:13" x14ac:dyDescent="0.3">
      <c r="A184">
        <v>19445</v>
      </c>
      <c r="B184" t="s">
        <v>34</v>
      </c>
      <c r="C184" t="s">
        <v>33</v>
      </c>
      <c r="D184" s="1">
        <v>10000</v>
      </c>
      <c r="E184">
        <v>2</v>
      </c>
      <c r="F184" t="s">
        <v>27</v>
      </c>
      <c r="G184" t="s">
        <v>25</v>
      </c>
      <c r="H184" t="s">
        <v>18</v>
      </c>
      <c r="I184">
        <v>1</v>
      </c>
      <c r="J184" t="s">
        <v>16</v>
      </c>
      <c r="K184" t="s">
        <v>17</v>
      </c>
      <c r="L184">
        <v>38</v>
      </c>
      <c r="M184" t="s">
        <v>18</v>
      </c>
    </row>
    <row r="185" spans="1:13" x14ac:dyDescent="0.3">
      <c r="A185">
        <v>15265</v>
      </c>
      <c r="B185" t="s">
        <v>35</v>
      </c>
      <c r="C185" t="s">
        <v>34</v>
      </c>
      <c r="D185" s="1">
        <v>40000</v>
      </c>
      <c r="E185">
        <v>2</v>
      </c>
      <c r="F185" t="s">
        <v>13</v>
      </c>
      <c r="G185" t="s">
        <v>28</v>
      </c>
      <c r="H185" t="s">
        <v>15</v>
      </c>
      <c r="I185">
        <v>2</v>
      </c>
      <c r="J185" t="s">
        <v>23</v>
      </c>
      <c r="K185" t="s">
        <v>24</v>
      </c>
      <c r="L185">
        <v>66</v>
      </c>
      <c r="M185" t="s">
        <v>15</v>
      </c>
    </row>
    <row r="186" spans="1:13" x14ac:dyDescent="0.3">
      <c r="A186">
        <v>28918</v>
      </c>
      <c r="B186" t="s">
        <v>34</v>
      </c>
      <c r="C186" t="s">
        <v>33</v>
      </c>
      <c r="D186" s="1">
        <v>130000</v>
      </c>
      <c r="E186">
        <v>4</v>
      </c>
      <c r="F186" t="s">
        <v>27</v>
      </c>
      <c r="G186" t="s">
        <v>28</v>
      </c>
      <c r="H186" t="s">
        <v>18</v>
      </c>
      <c r="I186">
        <v>4</v>
      </c>
      <c r="J186" t="s">
        <v>30</v>
      </c>
      <c r="K186" t="s">
        <v>17</v>
      </c>
      <c r="L186">
        <v>58</v>
      </c>
      <c r="M186" t="s">
        <v>18</v>
      </c>
    </row>
    <row r="187" spans="1:13" x14ac:dyDescent="0.3">
      <c r="A187">
        <v>15799</v>
      </c>
      <c r="B187" t="s">
        <v>34</v>
      </c>
      <c r="C187" t="s">
        <v>33</v>
      </c>
      <c r="D187" s="1">
        <v>90000</v>
      </c>
      <c r="E187">
        <v>1</v>
      </c>
      <c r="F187" t="s">
        <v>13</v>
      </c>
      <c r="G187" t="s">
        <v>21</v>
      </c>
      <c r="H187" t="s">
        <v>15</v>
      </c>
      <c r="I187">
        <v>1</v>
      </c>
      <c r="J187" t="s">
        <v>22</v>
      </c>
      <c r="K187" t="s">
        <v>24</v>
      </c>
      <c r="L187">
        <v>47</v>
      </c>
      <c r="M187" t="s">
        <v>15</v>
      </c>
    </row>
    <row r="188" spans="1:13" x14ac:dyDescent="0.3">
      <c r="A188">
        <v>11047</v>
      </c>
      <c r="B188" t="s">
        <v>34</v>
      </c>
      <c r="C188" t="s">
        <v>33</v>
      </c>
      <c r="D188" s="1">
        <v>30000</v>
      </c>
      <c r="E188">
        <v>3</v>
      </c>
      <c r="F188" t="s">
        <v>27</v>
      </c>
      <c r="G188" t="s">
        <v>14</v>
      </c>
      <c r="H188" t="s">
        <v>18</v>
      </c>
      <c r="I188">
        <v>2</v>
      </c>
      <c r="J188" t="s">
        <v>26</v>
      </c>
      <c r="K188" t="s">
        <v>24</v>
      </c>
      <c r="L188">
        <v>56</v>
      </c>
      <c r="M188" t="s">
        <v>15</v>
      </c>
    </row>
    <row r="189" spans="1:13" x14ac:dyDescent="0.3">
      <c r="A189">
        <v>18151</v>
      </c>
      <c r="B189" t="s">
        <v>35</v>
      </c>
      <c r="C189" t="s">
        <v>34</v>
      </c>
      <c r="D189" s="1">
        <v>80000</v>
      </c>
      <c r="E189">
        <v>5</v>
      </c>
      <c r="F189" t="s">
        <v>19</v>
      </c>
      <c r="G189" t="s">
        <v>21</v>
      </c>
      <c r="H189" t="s">
        <v>18</v>
      </c>
      <c r="I189">
        <v>2</v>
      </c>
      <c r="J189" t="s">
        <v>30</v>
      </c>
      <c r="K189" t="s">
        <v>17</v>
      </c>
      <c r="L189">
        <v>59</v>
      </c>
      <c r="M189" t="s">
        <v>18</v>
      </c>
    </row>
    <row r="190" spans="1:13" x14ac:dyDescent="0.3">
      <c r="A190">
        <v>20606</v>
      </c>
      <c r="B190" t="s">
        <v>34</v>
      </c>
      <c r="C190" t="s">
        <v>33</v>
      </c>
      <c r="D190" s="1">
        <v>70000</v>
      </c>
      <c r="E190">
        <v>0</v>
      </c>
      <c r="F190" t="s">
        <v>13</v>
      </c>
      <c r="G190" t="s">
        <v>21</v>
      </c>
      <c r="H190" t="s">
        <v>15</v>
      </c>
      <c r="I190">
        <v>4</v>
      </c>
      <c r="J190" t="s">
        <v>30</v>
      </c>
      <c r="K190" t="s">
        <v>24</v>
      </c>
      <c r="L190">
        <v>32</v>
      </c>
      <c r="M190" t="s">
        <v>15</v>
      </c>
    </row>
    <row r="191" spans="1:13" x14ac:dyDescent="0.3">
      <c r="A191">
        <v>19482</v>
      </c>
      <c r="B191" t="s">
        <v>34</v>
      </c>
      <c r="C191" t="s">
        <v>34</v>
      </c>
      <c r="D191" s="1">
        <v>30000</v>
      </c>
      <c r="E191">
        <v>1</v>
      </c>
      <c r="F191" t="s">
        <v>19</v>
      </c>
      <c r="G191" t="s">
        <v>20</v>
      </c>
      <c r="H191" t="s">
        <v>15</v>
      </c>
      <c r="I191">
        <v>1</v>
      </c>
      <c r="J191" t="s">
        <v>16</v>
      </c>
      <c r="K191" t="s">
        <v>17</v>
      </c>
      <c r="L191">
        <v>44</v>
      </c>
      <c r="M191" t="s">
        <v>15</v>
      </c>
    </row>
    <row r="192" spans="1:13" x14ac:dyDescent="0.3">
      <c r="A192">
        <v>16489</v>
      </c>
      <c r="B192" t="s">
        <v>34</v>
      </c>
      <c r="C192" t="s">
        <v>34</v>
      </c>
      <c r="D192" s="1">
        <v>30000</v>
      </c>
      <c r="E192">
        <v>3</v>
      </c>
      <c r="F192" t="s">
        <v>27</v>
      </c>
      <c r="G192" t="s">
        <v>14</v>
      </c>
      <c r="H192" t="s">
        <v>15</v>
      </c>
      <c r="I192">
        <v>2</v>
      </c>
      <c r="J192" t="s">
        <v>23</v>
      </c>
      <c r="K192" t="s">
        <v>24</v>
      </c>
      <c r="L192">
        <v>55</v>
      </c>
      <c r="M192" t="s">
        <v>18</v>
      </c>
    </row>
    <row r="193" spans="1:13" x14ac:dyDescent="0.3">
      <c r="A193">
        <v>26944</v>
      </c>
      <c r="B193" t="s">
        <v>35</v>
      </c>
      <c r="C193" t="s">
        <v>34</v>
      </c>
      <c r="D193" s="1">
        <v>90000</v>
      </c>
      <c r="E193">
        <v>2</v>
      </c>
      <c r="F193" t="s">
        <v>27</v>
      </c>
      <c r="G193" t="s">
        <v>25</v>
      </c>
      <c r="H193" t="s">
        <v>15</v>
      </c>
      <c r="I193">
        <v>0</v>
      </c>
      <c r="J193" t="s">
        <v>16</v>
      </c>
      <c r="K193" t="s">
        <v>17</v>
      </c>
      <c r="L193">
        <v>36</v>
      </c>
      <c r="M193" t="s">
        <v>15</v>
      </c>
    </row>
    <row r="194" spans="1:13" x14ac:dyDescent="0.3">
      <c r="A194">
        <v>15682</v>
      </c>
      <c r="B194" t="s">
        <v>35</v>
      </c>
      <c r="C194" t="s">
        <v>33</v>
      </c>
      <c r="D194" s="1">
        <v>80000</v>
      </c>
      <c r="E194">
        <v>5</v>
      </c>
      <c r="F194" t="s">
        <v>13</v>
      </c>
      <c r="G194" t="s">
        <v>28</v>
      </c>
      <c r="H194" t="s">
        <v>15</v>
      </c>
      <c r="I194">
        <v>2</v>
      </c>
      <c r="J194" t="s">
        <v>30</v>
      </c>
      <c r="K194" t="s">
        <v>17</v>
      </c>
      <c r="L194">
        <v>62</v>
      </c>
      <c r="M194" t="s">
        <v>18</v>
      </c>
    </row>
    <row r="195" spans="1:13" x14ac:dyDescent="0.3">
      <c r="A195">
        <v>26032</v>
      </c>
      <c r="B195" t="s">
        <v>34</v>
      </c>
      <c r="C195" t="s">
        <v>33</v>
      </c>
      <c r="D195" s="1">
        <v>70000</v>
      </c>
      <c r="E195">
        <v>5</v>
      </c>
      <c r="F195" t="s">
        <v>13</v>
      </c>
      <c r="G195" t="s">
        <v>21</v>
      </c>
      <c r="H195" t="s">
        <v>15</v>
      </c>
      <c r="I195">
        <v>4</v>
      </c>
      <c r="J195" t="s">
        <v>30</v>
      </c>
      <c r="K195" t="s">
        <v>24</v>
      </c>
      <c r="L195">
        <v>41</v>
      </c>
      <c r="M195" t="s">
        <v>18</v>
      </c>
    </row>
    <row r="196" spans="1:13" x14ac:dyDescent="0.3">
      <c r="A196">
        <v>17843</v>
      </c>
      <c r="B196" t="s">
        <v>35</v>
      </c>
      <c r="C196" t="s">
        <v>33</v>
      </c>
      <c r="D196" s="1">
        <v>10000</v>
      </c>
      <c r="E196">
        <v>0</v>
      </c>
      <c r="F196" t="s">
        <v>29</v>
      </c>
      <c r="G196" t="s">
        <v>25</v>
      </c>
      <c r="H196" t="s">
        <v>18</v>
      </c>
      <c r="I196">
        <v>2</v>
      </c>
      <c r="J196" t="s">
        <v>16</v>
      </c>
      <c r="K196" t="s">
        <v>17</v>
      </c>
      <c r="L196">
        <v>32</v>
      </c>
      <c r="M196" t="s">
        <v>18</v>
      </c>
    </row>
    <row r="197" spans="1:13" x14ac:dyDescent="0.3">
      <c r="A197">
        <v>25559</v>
      </c>
      <c r="B197" t="s">
        <v>35</v>
      </c>
      <c r="C197" t="s">
        <v>34</v>
      </c>
      <c r="D197" s="1">
        <v>20000</v>
      </c>
      <c r="E197">
        <v>0</v>
      </c>
      <c r="F197" t="s">
        <v>13</v>
      </c>
      <c r="G197" t="s">
        <v>20</v>
      </c>
      <c r="H197" t="s">
        <v>15</v>
      </c>
      <c r="I197">
        <v>0</v>
      </c>
      <c r="J197" t="s">
        <v>16</v>
      </c>
      <c r="K197" t="s">
        <v>24</v>
      </c>
      <c r="L197">
        <v>25</v>
      </c>
      <c r="M197" t="s">
        <v>15</v>
      </c>
    </row>
    <row r="198" spans="1:13" x14ac:dyDescent="0.3">
      <c r="A198">
        <v>16209</v>
      </c>
      <c r="B198" t="s">
        <v>35</v>
      </c>
      <c r="C198" t="s">
        <v>33</v>
      </c>
      <c r="D198" s="1">
        <v>50000</v>
      </c>
      <c r="E198">
        <v>0</v>
      </c>
      <c r="F198" t="s">
        <v>31</v>
      </c>
      <c r="G198" t="s">
        <v>14</v>
      </c>
      <c r="H198" t="s">
        <v>15</v>
      </c>
      <c r="I198">
        <v>0</v>
      </c>
      <c r="J198" t="s">
        <v>26</v>
      </c>
      <c r="K198" t="s">
        <v>17</v>
      </c>
      <c r="L198">
        <v>36</v>
      </c>
      <c r="M198" t="s">
        <v>18</v>
      </c>
    </row>
    <row r="199" spans="1:13" x14ac:dyDescent="0.3">
      <c r="A199">
        <v>11147</v>
      </c>
      <c r="B199" t="s">
        <v>34</v>
      </c>
      <c r="C199" t="s">
        <v>34</v>
      </c>
      <c r="D199" s="1">
        <v>60000</v>
      </c>
      <c r="E199">
        <v>2</v>
      </c>
      <c r="F199" t="s">
        <v>31</v>
      </c>
      <c r="G199" t="s">
        <v>28</v>
      </c>
      <c r="H199" t="s">
        <v>15</v>
      </c>
      <c r="I199">
        <v>1</v>
      </c>
      <c r="J199" t="s">
        <v>16</v>
      </c>
      <c r="K199" t="s">
        <v>24</v>
      </c>
      <c r="L199">
        <v>67</v>
      </c>
      <c r="M199" t="s">
        <v>15</v>
      </c>
    </row>
    <row r="200" spans="1:13" x14ac:dyDescent="0.3">
      <c r="A200">
        <v>15214</v>
      </c>
      <c r="B200" t="s">
        <v>35</v>
      </c>
      <c r="C200" t="s">
        <v>33</v>
      </c>
      <c r="D200" s="1">
        <v>100000</v>
      </c>
      <c r="E200">
        <v>0</v>
      </c>
      <c r="F200" t="s">
        <v>31</v>
      </c>
      <c r="G200" t="s">
        <v>28</v>
      </c>
      <c r="H200" t="s">
        <v>18</v>
      </c>
      <c r="I200">
        <v>1</v>
      </c>
      <c r="J200" t="s">
        <v>26</v>
      </c>
      <c r="K200" t="s">
        <v>24</v>
      </c>
      <c r="L200">
        <v>39</v>
      </c>
      <c r="M200" t="s">
        <v>15</v>
      </c>
    </row>
    <row r="201" spans="1:13" x14ac:dyDescent="0.3">
      <c r="A201">
        <v>11453</v>
      </c>
      <c r="B201" t="s">
        <v>35</v>
      </c>
      <c r="C201" t="s">
        <v>34</v>
      </c>
      <c r="D201" s="1">
        <v>80000</v>
      </c>
      <c r="E201">
        <v>0</v>
      </c>
      <c r="F201" t="s">
        <v>13</v>
      </c>
      <c r="G201" t="s">
        <v>21</v>
      </c>
      <c r="H201" t="s">
        <v>18</v>
      </c>
      <c r="I201">
        <v>3</v>
      </c>
      <c r="J201" t="s">
        <v>30</v>
      </c>
      <c r="K201" t="s">
        <v>24</v>
      </c>
      <c r="L201">
        <v>33</v>
      </c>
      <c r="M201" t="s">
        <v>15</v>
      </c>
    </row>
    <row r="202" spans="1:13" x14ac:dyDescent="0.3">
      <c r="A202">
        <v>24584</v>
      </c>
      <c r="B202" t="s">
        <v>35</v>
      </c>
      <c r="C202" t="s">
        <v>34</v>
      </c>
      <c r="D202" s="1">
        <v>60000</v>
      </c>
      <c r="E202">
        <v>0</v>
      </c>
      <c r="F202" t="s">
        <v>13</v>
      </c>
      <c r="G202" t="s">
        <v>21</v>
      </c>
      <c r="H202" t="s">
        <v>18</v>
      </c>
      <c r="I202">
        <v>3</v>
      </c>
      <c r="J202" t="s">
        <v>22</v>
      </c>
      <c r="K202" t="s">
        <v>24</v>
      </c>
      <c r="L202">
        <v>31</v>
      </c>
      <c r="M202" t="s">
        <v>18</v>
      </c>
    </row>
    <row r="203" spans="1:13" x14ac:dyDescent="0.3">
      <c r="A203">
        <v>12585</v>
      </c>
      <c r="B203" t="s">
        <v>34</v>
      </c>
      <c r="C203" t="s">
        <v>34</v>
      </c>
      <c r="D203" s="1">
        <v>10000</v>
      </c>
      <c r="E203">
        <v>1</v>
      </c>
      <c r="F203" t="s">
        <v>27</v>
      </c>
      <c r="G203" t="s">
        <v>25</v>
      </c>
      <c r="H203" t="s">
        <v>15</v>
      </c>
      <c r="I203">
        <v>0</v>
      </c>
      <c r="J203" t="s">
        <v>22</v>
      </c>
      <c r="K203" t="s">
        <v>24</v>
      </c>
      <c r="L203">
        <v>27</v>
      </c>
      <c r="M203" t="s">
        <v>15</v>
      </c>
    </row>
    <row r="204" spans="1:13" x14ac:dyDescent="0.3">
      <c r="A204">
        <v>18626</v>
      </c>
      <c r="B204" t="s">
        <v>35</v>
      </c>
      <c r="C204" t="s">
        <v>34</v>
      </c>
      <c r="D204" s="1">
        <v>40000</v>
      </c>
      <c r="E204">
        <v>2</v>
      </c>
      <c r="F204" t="s">
        <v>19</v>
      </c>
      <c r="G204" t="s">
        <v>20</v>
      </c>
      <c r="H204" t="s">
        <v>15</v>
      </c>
      <c r="I204">
        <v>0</v>
      </c>
      <c r="J204" t="s">
        <v>26</v>
      </c>
      <c r="K204" t="s">
        <v>17</v>
      </c>
      <c r="L204">
        <v>33</v>
      </c>
      <c r="M204" t="s">
        <v>15</v>
      </c>
    </row>
    <row r="205" spans="1:13" x14ac:dyDescent="0.3">
      <c r="A205">
        <v>29298</v>
      </c>
      <c r="B205" t="s">
        <v>35</v>
      </c>
      <c r="C205" t="s">
        <v>33</v>
      </c>
      <c r="D205" s="1">
        <v>60000</v>
      </c>
      <c r="E205">
        <v>1</v>
      </c>
      <c r="F205" t="s">
        <v>19</v>
      </c>
      <c r="G205" t="s">
        <v>14</v>
      </c>
      <c r="H205" t="s">
        <v>15</v>
      </c>
      <c r="I205">
        <v>1</v>
      </c>
      <c r="J205" t="s">
        <v>23</v>
      </c>
      <c r="K205" t="s">
        <v>24</v>
      </c>
      <c r="L205">
        <v>46</v>
      </c>
      <c r="M205" t="s">
        <v>15</v>
      </c>
    </row>
    <row r="206" spans="1:13" x14ac:dyDescent="0.3">
      <c r="A206">
        <v>24842</v>
      </c>
      <c r="B206" t="s">
        <v>35</v>
      </c>
      <c r="C206" t="s">
        <v>33</v>
      </c>
      <c r="D206" s="1">
        <v>90000</v>
      </c>
      <c r="E206">
        <v>3</v>
      </c>
      <c r="F206" t="s">
        <v>27</v>
      </c>
      <c r="G206" t="s">
        <v>21</v>
      </c>
      <c r="H206" t="s">
        <v>18</v>
      </c>
      <c r="I206">
        <v>1</v>
      </c>
      <c r="J206" t="s">
        <v>22</v>
      </c>
      <c r="K206" t="s">
        <v>17</v>
      </c>
      <c r="L206">
        <v>51</v>
      </c>
      <c r="M206" t="s">
        <v>18</v>
      </c>
    </row>
    <row r="207" spans="1:13" x14ac:dyDescent="0.3">
      <c r="A207">
        <v>15657</v>
      </c>
      <c r="B207" t="s">
        <v>34</v>
      </c>
      <c r="C207" t="s">
        <v>34</v>
      </c>
      <c r="D207" s="1">
        <v>30000</v>
      </c>
      <c r="E207">
        <v>3</v>
      </c>
      <c r="F207" t="s">
        <v>31</v>
      </c>
      <c r="G207" t="s">
        <v>20</v>
      </c>
      <c r="H207" t="s">
        <v>15</v>
      </c>
      <c r="I207">
        <v>0</v>
      </c>
      <c r="J207" t="s">
        <v>16</v>
      </c>
      <c r="K207" t="s">
        <v>17</v>
      </c>
      <c r="L207">
        <v>46</v>
      </c>
      <c r="M207" t="s">
        <v>15</v>
      </c>
    </row>
    <row r="208" spans="1:13" x14ac:dyDescent="0.3">
      <c r="A208">
        <v>11415</v>
      </c>
      <c r="B208" t="s">
        <v>35</v>
      </c>
      <c r="C208" t="s">
        <v>34</v>
      </c>
      <c r="D208" s="1">
        <v>90000</v>
      </c>
      <c r="E208">
        <v>5</v>
      </c>
      <c r="F208" t="s">
        <v>19</v>
      </c>
      <c r="G208" t="s">
        <v>21</v>
      </c>
      <c r="H208" t="s">
        <v>18</v>
      </c>
      <c r="I208">
        <v>2</v>
      </c>
      <c r="J208" t="s">
        <v>30</v>
      </c>
      <c r="K208" t="s">
        <v>17</v>
      </c>
      <c r="L208">
        <v>62</v>
      </c>
      <c r="M208" t="s">
        <v>18</v>
      </c>
    </row>
    <row r="209" spans="1:13" x14ac:dyDescent="0.3">
      <c r="A209">
        <v>28729</v>
      </c>
      <c r="B209" t="s">
        <v>35</v>
      </c>
      <c r="C209" t="s">
        <v>33</v>
      </c>
      <c r="D209" s="1">
        <v>20000</v>
      </c>
      <c r="E209">
        <v>0</v>
      </c>
      <c r="F209" t="s">
        <v>29</v>
      </c>
      <c r="G209" t="s">
        <v>25</v>
      </c>
      <c r="H209" t="s">
        <v>15</v>
      </c>
      <c r="I209">
        <v>2</v>
      </c>
      <c r="J209" t="s">
        <v>26</v>
      </c>
      <c r="K209" t="s">
        <v>17</v>
      </c>
      <c r="L209">
        <v>26</v>
      </c>
      <c r="M209" t="s">
        <v>15</v>
      </c>
    </row>
    <row r="210" spans="1:13" x14ac:dyDescent="0.3">
      <c r="A210">
        <v>22633</v>
      </c>
      <c r="B210" t="s">
        <v>35</v>
      </c>
      <c r="C210" t="s">
        <v>33</v>
      </c>
      <c r="D210" s="1">
        <v>40000</v>
      </c>
      <c r="E210">
        <v>0</v>
      </c>
      <c r="F210" t="s">
        <v>31</v>
      </c>
      <c r="G210" t="s">
        <v>20</v>
      </c>
      <c r="H210" t="s">
        <v>15</v>
      </c>
      <c r="I210">
        <v>0</v>
      </c>
      <c r="J210" t="s">
        <v>16</v>
      </c>
      <c r="K210" t="s">
        <v>17</v>
      </c>
      <c r="L210">
        <v>37</v>
      </c>
      <c r="M210" t="s">
        <v>15</v>
      </c>
    </row>
    <row r="211" spans="1:13" x14ac:dyDescent="0.3">
      <c r="A211">
        <v>25649</v>
      </c>
      <c r="B211" t="s">
        <v>35</v>
      </c>
      <c r="C211" t="s">
        <v>33</v>
      </c>
      <c r="D211" s="1">
        <v>30000</v>
      </c>
      <c r="E211">
        <v>3</v>
      </c>
      <c r="F211" t="s">
        <v>19</v>
      </c>
      <c r="G211" t="s">
        <v>20</v>
      </c>
      <c r="H211" t="s">
        <v>15</v>
      </c>
      <c r="I211">
        <v>0</v>
      </c>
      <c r="J211" t="s">
        <v>16</v>
      </c>
      <c r="K211" t="s">
        <v>17</v>
      </c>
      <c r="L211">
        <v>42</v>
      </c>
      <c r="M211" t="s">
        <v>15</v>
      </c>
    </row>
    <row r="212" spans="1:13" x14ac:dyDescent="0.3">
      <c r="A212">
        <v>14669</v>
      </c>
      <c r="B212" t="s">
        <v>34</v>
      </c>
      <c r="C212" t="s">
        <v>33</v>
      </c>
      <c r="D212" s="1">
        <v>80000</v>
      </c>
      <c r="E212">
        <v>4</v>
      </c>
      <c r="F212" t="s">
        <v>31</v>
      </c>
      <c r="G212" t="s">
        <v>28</v>
      </c>
      <c r="H212" t="s">
        <v>15</v>
      </c>
      <c r="I212">
        <v>1</v>
      </c>
      <c r="J212" t="s">
        <v>16</v>
      </c>
      <c r="K212" t="s">
        <v>24</v>
      </c>
      <c r="L212">
        <v>36</v>
      </c>
      <c r="M212" t="s">
        <v>18</v>
      </c>
    </row>
    <row r="213" spans="1:13" x14ac:dyDescent="0.3">
      <c r="A213">
        <v>19299</v>
      </c>
      <c r="B213" t="s">
        <v>34</v>
      </c>
      <c r="C213" t="s">
        <v>33</v>
      </c>
      <c r="D213" s="1">
        <v>50000</v>
      </c>
      <c r="E213">
        <v>0</v>
      </c>
      <c r="F213" t="s">
        <v>31</v>
      </c>
      <c r="G213" t="s">
        <v>14</v>
      </c>
      <c r="H213" t="s">
        <v>15</v>
      </c>
      <c r="I213">
        <v>0</v>
      </c>
      <c r="J213" t="s">
        <v>16</v>
      </c>
      <c r="K213" t="s">
        <v>17</v>
      </c>
      <c r="L213">
        <v>36</v>
      </c>
      <c r="M213" t="s">
        <v>15</v>
      </c>
    </row>
    <row r="214" spans="1:13" x14ac:dyDescent="0.3">
      <c r="A214">
        <v>20946</v>
      </c>
      <c r="B214" t="s">
        <v>35</v>
      </c>
      <c r="C214" t="s">
        <v>33</v>
      </c>
      <c r="D214" s="1">
        <v>30000</v>
      </c>
      <c r="E214">
        <v>0</v>
      </c>
      <c r="F214" t="s">
        <v>19</v>
      </c>
      <c r="G214" t="s">
        <v>20</v>
      </c>
      <c r="H214" t="s">
        <v>18</v>
      </c>
      <c r="I214">
        <v>1</v>
      </c>
      <c r="J214" t="s">
        <v>22</v>
      </c>
      <c r="K214" t="s">
        <v>17</v>
      </c>
      <c r="L214">
        <v>30</v>
      </c>
      <c r="M214" t="s">
        <v>18</v>
      </c>
    </row>
    <row r="215" spans="1:13" x14ac:dyDescent="0.3">
      <c r="A215">
        <v>11451</v>
      </c>
      <c r="B215" t="s">
        <v>35</v>
      </c>
      <c r="C215" t="s">
        <v>34</v>
      </c>
      <c r="D215" s="1">
        <v>70000</v>
      </c>
      <c r="E215">
        <v>0</v>
      </c>
      <c r="F215" t="s">
        <v>13</v>
      </c>
      <c r="G215" t="s">
        <v>21</v>
      </c>
      <c r="H215" t="s">
        <v>18</v>
      </c>
      <c r="I215">
        <v>4</v>
      </c>
      <c r="J215" t="s">
        <v>30</v>
      </c>
      <c r="K215" t="s">
        <v>24</v>
      </c>
      <c r="L215">
        <v>31</v>
      </c>
      <c r="M215" t="s">
        <v>15</v>
      </c>
    </row>
    <row r="216" spans="1:13" x14ac:dyDescent="0.3">
      <c r="A216">
        <v>25553</v>
      </c>
      <c r="B216" t="s">
        <v>34</v>
      </c>
      <c r="C216" t="s">
        <v>34</v>
      </c>
      <c r="D216" s="1">
        <v>30000</v>
      </c>
      <c r="E216">
        <v>1</v>
      </c>
      <c r="F216" t="s">
        <v>13</v>
      </c>
      <c r="G216" t="s">
        <v>20</v>
      </c>
      <c r="H216" t="s">
        <v>15</v>
      </c>
      <c r="I216">
        <v>0</v>
      </c>
      <c r="J216" t="s">
        <v>16</v>
      </c>
      <c r="K216" t="s">
        <v>17</v>
      </c>
      <c r="L216">
        <v>65</v>
      </c>
      <c r="M216" t="s">
        <v>15</v>
      </c>
    </row>
    <row r="217" spans="1:13" x14ac:dyDescent="0.3">
      <c r="A217">
        <v>27951</v>
      </c>
      <c r="B217" t="s">
        <v>35</v>
      </c>
      <c r="C217" t="s">
        <v>34</v>
      </c>
      <c r="D217" s="1">
        <v>80000</v>
      </c>
      <c r="E217">
        <v>4</v>
      </c>
      <c r="F217" t="s">
        <v>19</v>
      </c>
      <c r="G217" t="s">
        <v>21</v>
      </c>
      <c r="H217" t="s">
        <v>18</v>
      </c>
      <c r="I217">
        <v>2</v>
      </c>
      <c r="J217" t="s">
        <v>22</v>
      </c>
      <c r="K217" t="s">
        <v>17</v>
      </c>
      <c r="L217">
        <v>54</v>
      </c>
      <c r="M217" t="s">
        <v>15</v>
      </c>
    </row>
    <row r="218" spans="1:13" x14ac:dyDescent="0.3">
      <c r="A218">
        <v>25026</v>
      </c>
      <c r="B218" t="s">
        <v>34</v>
      </c>
      <c r="C218" t="s">
        <v>34</v>
      </c>
      <c r="D218" s="1">
        <v>20000</v>
      </c>
      <c r="E218">
        <v>2</v>
      </c>
      <c r="F218" t="s">
        <v>29</v>
      </c>
      <c r="G218" t="s">
        <v>20</v>
      </c>
      <c r="H218" t="s">
        <v>15</v>
      </c>
      <c r="I218">
        <v>3</v>
      </c>
      <c r="J218" t="s">
        <v>23</v>
      </c>
      <c r="K218" t="s">
        <v>24</v>
      </c>
      <c r="L218">
        <v>54</v>
      </c>
      <c r="M218" t="s">
        <v>18</v>
      </c>
    </row>
    <row r="219" spans="1:13" x14ac:dyDescent="0.3">
      <c r="A219">
        <v>13673</v>
      </c>
      <c r="B219" t="s">
        <v>35</v>
      </c>
      <c r="C219" t="s">
        <v>33</v>
      </c>
      <c r="D219" s="1">
        <v>20000</v>
      </c>
      <c r="E219">
        <v>0</v>
      </c>
      <c r="F219" t="s">
        <v>29</v>
      </c>
      <c r="G219" t="s">
        <v>25</v>
      </c>
      <c r="H219" t="s">
        <v>18</v>
      </c>
      <c r="I219">
        <v>2</v>
      </c>
      <c r="J219" t="s">
        <v>16</v>
      </c>
      <c r="K219" t="s">
        <v>17</v>
      </c>
      <c r="L219">
        <v>25</v>
      </c>
      <c r="M219" t="s">
        <v>18</v>
      </c>
    </row>
    <row r="220" spans="1:13" x14ac:dyDescent="0.3">
      <c r="A220">
        <v>16043</v>
      </c>
      <c r="B220" t="s">
        <v>35</v>
      </c>
      <c r="C220" t="s">
        <v>34</v>
      </c>
      <c r="D220" s="1">
        <v>10000</v>
      </c>
      <c r="E220">
        <v>1</v>
      </c>
      <c r="F220" t="s">
        <v>13</v>
      </c>
      <c r="G220" t="s">
        <v>25</v>
      </c>
      <c r="H220" t="s">
        <v>15</v>
      </c>
      <c r="I220">
        <v>0</v>
      </c>
      <c r="J220" t="s">
        <v>16</v>
      </c>
      <c r="K220" t="s">
        <v>17</v>
      </c>
      <c r="L220">
        <v>48</v>
      </c>
      <c r="M220" t="s">
        <v>18</v>
      </c>
    </row>
    <row r="221" spans="1:13" x14ac:dyDescent="0.3">
      <c r="A221">
        <v>22399</v>
      </c>
      <c r="B221" t="s">
        <v>35</v>
      </c>
      <c r="C221" t="s">
        <v>34</v>
      </c>
      <c r="D221" s="1">
        <v>10000</v>
      </c>
      <c r="E221">
        <v>0</v>
      </c>
      <c r="F221" t="s">
        <v>19</v>
      </c>
      <c r="G221" t="s">
        <v>25</v>
      </c>
      <c r="H221" t="s">
        <v>15</v>
      </c>
      <c r="I221">
        <v>1</v>
      </c>
      <c r="J221" t="s">
        <v>26</v>
      </c>
      <c r="K221" t="s">
        <v>24</v>
      </c>
      <c r="L221">
        <v>26</v>
      </c>
      <c r="M221" t="s">
        <v>15</v>
      </c>
    </row>
    <row r="222" spans="1:13" x14ac:dyDescent="0.3">
      <c r="A222">
        <v>27696</v>
      </c>
      <c r="B222" t="s">
        <v>34</v>
      </c>
      <c r="C222" t="s">
        <v>34</v>
      </c>
      <c r="D222" s="1">
        <v>60000</v>
      </c>
      <c r="E222">
        <v>1</v>
      </c>
      <c r="F222" t="s">
        <v>13</v>
      </c>
      <c r="G222" t="s">
        <v>21</v>
      </c>
      <c r="H222" t="s">
        <v>15</v>
      </c>
      <c r="I222">
        <v>1</v>
      </c>
      <c r="J222" t="s">
        <v>23</v>
      </c>
      <c r="K222" t="s">
        <v>24</v>
      </c>
      <c r="L222">
        <v>43</v>
      </c>
      <c r="M222" t="s">
        <v>15</v>
      </c>
    </row>
    <row r="223" spans="1:13" x14ac:dyDescent="0.3">
      <c r="A223">
        <v>25313</v>
      </c>
      <c r="B223" t="s">
        <v>35</v>
      </c>
      <c r="C223" t="s">
        <v>34</v>
      </c>
      <c r="D223" s="1">
        <v>10000</v>
      </c>
      <c r="E223">
        <v>0</v>
      </c>
      <c r="F223" t="s">
        <v>29</v>
      </c>
      <c r="G223" t="s">
        <v>25</v>
      </c>
      <c r="H223" t="s">
        <v>18</v>
      </c>
      <c r="I223">
        <v>2</v>
      </c>
      <c r="J223" t="s">
        <v>26</v>
      </c>
      <c r="K223" t="s">
        <v>17</v>
      </c>
      <c r="L223">
        <v>35</v>
      </c>
      <c r="M223" t="s">
        <v>18</v>
      </c>
    </row>
    <row r="224" spans="1:13" x14ac:dyDescent="0.3">
      <c r="A224">
        <v>13813</v>
      </c>
      <c r="B224" t="s">
        <v>34</v>
      </c>
      <c r="C224" t="s">
        <v>33</v>
      </c>
      <c r="D224" s="1">
        <v>30000</v>
      </c>
      <c r="E224">
        <v>3</v>
      </c>
      <c r="F224" t="s">
        <v>19</v>
      </c>
      <c r="G224" t="s">
        <v>20</v>
      </c>
      <c r="H224" t="s">
        <v>18</v>
      </c>
      <c r="I224">
        <v>0</v>
      </c>
      <c r="J224" t="s">
        <v>16</v>
      </c>
      <c r="K224" t="s">
        <v>17</v>
      </c>
      <c r="L224">
        <v>42</v>
      </c>
      <c r="M224" t="s">
        <v>18</v>
      </c>
    </row>
    <row r="225" spans="1:13" x14ac:dyDescent="0.3">
      <c r="A225">
        <v>18711</v>
      </c>
      <c r="B225" t="s">
        <v>35</v>
      </c>
      <c r="C225" t="s">
        <v>33</v>
      </c>
      <c r="D225" s="1">
        <v>70000</v>
      </c>
      <c r="E225">
        <v>5</v>
      </c>
      <c r="F225" t="s">
        <v>13</v>
      </c>
      <c r="G225" t="s">
        <v>21</v>
      </c>
      <c r="H225" t="s">
        <v>15</v>
      </c>
      <c r="I225">
        <v>4</v>
      </c>
      <c r="J225" t="s">
        <v>30</v>
      </c>
      <c r="K225" t="s">
        <v>24</v>
      </c>
      <c r="L225">
        <v>39</v>
      </c>
      <c r="M225" t="s">
        <v>18</v>
      </c>
    </row>
    <row r="226" spans="1:13" x14ac:dyDescent="0.3">
      <c r="A226">
        <v>19650</v>
      </c>
      <c r="B226" t="s">
        <v>34</v>
      </c>
      <c r="C226" t="s">
        <v>33</v>
      </c>
      <c r="D226" s="1">
        <v>30000</v>
      </c>
      <c r="E226">
        <v>2</v>
      </c>
      <c r="F226" t="s">
        <v>19</v>
      </c>
      <c r="G226" t="s">
        <v>20</v>
      </c>
      <c r="H226" t="s">
        <v>18</v>
      </c>
      <c r="I226">
        <v>2</v>
      </c>
      <c r="J226" t="s">
        <v>16</v>
      </c>
      <c r="K226" t="s">
        <v>24</v>
      </c>
      <c r="L226">
        <v>67</v>
      </c>
      <c r="M226" t="s">
        <v>18</v>
      </c>
    </row>
    <row r="227" spans="1:13" x14ac:dyDescent="0.3">
      <c r="A227">
        <v>14135</v>
      </c>
      <c r="B227" t="s">
        <v>34</v>
      </c>
      <c r="C227" t="s">
        <v>34</v>
      </c>
      <c r="D227" s="1">
        <v>20000</v>
      </c>
      <c r="E227">
        <v>1</v>
      </c>
      <c r="F227" t="s">
        <v>19</v>
      </c>
      <c r="G227" t="s">
        <v>25</v>
      </c>
      <c r="H227" t="s">
        <v>15</v>
      </c>
      <c r="I227">
        <v>0</v>
      </c>
      <c r="J227" t="s">
        <v>26</v>
      </c>
      <c r="K227" t="s">
        <v>17</v>
      </c>
      <c r="L227">
        <v>35</v>
      </c>
      <c r="M227" t="s">
        <v>18</v>
      </c>
    </row>
    <row r="228" spans="1:13" x14ac:dyDescent="0.3">
      <c r="A228">
        <v>12833</v>
      </c>
      <c r="B228" t="s">
        <v>35</v>
      </c>
      <c r="C228" t="s">
        <v>33</v>
      </c>
      <c r="D228" s="1">
        <v>20000</v>
      </c>
      <c r="E228">
        <v>3</v>
      </c>
      <c r="F228" t="s">
        <v>27</v>
      </c>
      <c r="G228" t="s">
        <v>25</v>
      </c>
      <c r="H228" t="s">
        <v>15</v>
      </c>
      <c r="I228">
        <v>1</v>
      </c>
      <c r="J228" t="s">
        <v>16</v>
      </c>
      <c r="K228" t="s">
        <v>17</v>
      </c>
      <c r="L228">
        <v>42</v>
      </c>
      <c r="M228" t="s">
        <v>15</v>
      </c>
    </row>
    <row r="229" spans="1:13" x14ac:dyDescent="0.3">
      <c r="A229">
        <v>26849</v>
      </c>
      <c r="B229" t="s">
        <v>34</v>
      </c>
      <c r="C229" t="s">
        <v>34</v>
      </c>
      <c r="D229" s="1">
        <v>10000</v>
      </c>
      <c r="E229">
        <v>3</v>
      </c>
      <c r="F229" t="s">
        <v>29</v>
      </c>
      <c r="G229" t="s">
        <v>25</v>
      </c>
      <c r="H229" t="s">
        <v>15</v>
      </c>
      <c r="I229">
        <v>2</v>
      </c>
      <c r="J229" t="s">
        <v>16</v>
      </c>
      <c r="K229" t="s">
        <v>17</v>
      </c>
      <c r="L229">
        <v>43</v>
      </c>
      <c r="M229" t="s">
        <v>18</v>
      </c>
    </row>
    <row r="230" spans="1:13" x14ac:dyDescent="0.3">
      <c r="A230">
        <v>20962</v>
      </c>
      <c r="B230" t="s">
        <v>34</v>
      </c>
      <c r="C230" t="s">
        <v>33</v>
      </c>
      <c r="D230" s="1">
        <v>20000</v>
      </c>
      <c r="E230">
        <v>1</v>
      </c>
      <c r="F230" t="s">
        <v>31</v>
      </c>
      <c r="G230" t="s">
        <v>20</v>
      </c>
      <c r="H230" t="s">
        <v>15</v>
      </c>
      <c r="I230">
        <v>0</v>
      </c>
      <c r="J230" t="s">
        <v>16</v>
      </c>
      <c r="K230" t="s">
        <v>17</v>
      </c>
      <c r="L230">
        <v>45</v>
      </c>
      <c r="M230" t="s">
        <v>18</v>
      </c>
    </row>
    <row r="231" spans="1:13" x14ac:dyDescent="0.3">
      <c r="A231">
        <v>28915</v>
      </c>
      <c r="B231" t="s">
        <v>35</v>
      </c>
      <c r="C231" t="s">
        <v>34</v>
      </c>
      <c r="D231" s="1">
        <v>80000</v>
      </c>
      <c r="E231">
        <v>5</v>
      </c>
      <c r="F231" t="s">
        <v>27</v>
      </c>
      <c r="G231" t="s">
        <v>28</v>
      </c>
      <c r="H231" t="s">
        <v>15</v>
      </c>
      <c r="I231">
        <v>3</v>
      </c>
      <c r="J231" t="s">
        <v>30</v>
      </c>
      <c r="K231" t="s">
        <v>17</v>
      </c>
      <c r="L231">
        <v>57</v>
      </c>
      <c r="M231" t="s">
        <v>18</v>
      </c>
    </row>
    <row r="232" spans="1:13" x14ac:dyDescent="0.3">
      <c r="A232">
        <v>22830</v>
      </c>
      <c r="B232" t="s">
        <v>34</v>
      </c>
      <c r="C232" t="s">
        <v>34</v>
      </c>
      <c r="D232" s="1">
        <v>120000</v>
      </c>
      <c r="E232">
        <v>4</v>
      </c>
      <c r="F232" t="s">
        <v>19</v>
      </c>
      <c r="G232" t="s">
        <v>28</v>
      </c>
      <c r="H232" t="s">
        <v>15</v>
      </c>
      <c r="I232">
        <v>3</v>
      </c>
      <c r="J232" t="s">
        <v>30</v>
      </c>
      <c r="K232" t="s">
        <v>17</v>
      </c>
      <c r="L232">
        <v>56</v>
      </c>
      <c r="M232" t="s">
        <v>18</v>
      </c>
    </row>
    <row r="233" spans="1:13" x14ac:dyDescent="0.3">
      <c r="A233">
        <v>14777</v>
      </c>
      <c r="B233" t="s">
        <v>34</v>
      </c>
      <c r="C233" t="s">
        <v>33</v>
      </c>
      <c r="D233" s="1">
        <v>40000</v>
      </c>
      <c r="E233">
        <v>0</v>
      </c>
      <c r="F233" t="s">
        <v>13</v>
      </c>
      <c r="G233" t="s">
        <v>20</v>
      </c>
      <c r="H233" t="s">
        <v>15</v>
      </c>
      <c r="I233">
        <v>0</v>
      </c>
      <c r="J233" t="s">
        <v>16</v>
      </c>
      <c r="K233" t="s">
        <v>17</v>
      </c>
      <c r="L233">
        <v>38</v>
      </c>
      <c r="M233" t="s">
        <v>15</v>
      </c>
    </row>
    <row r="234" spans="1:13" x14ac:dyDescent="0.3">
      <c r="A234">
        <v>12591</v>
      </c>
      <c r="B234" t="s">
        <v>34</v>
      </c>
      <c r="C234" t="s">
        <v>33</v>
      </c>
      <c r="D234" s="1">
        <v>30000</v>
      </c>
      <c r="E234">
        <v>4</v>
      </c>
      <c r="F234" t="s">
        <v>31</v>
      </c>
      <c r="G234" t="s">
        <v>20</v>
      </c>
      <c r="H234" t="s">
        <v>15</v>
      </c>
      <c r="I234">
        <v>0</v>
      </c>
      <c r="J234" t="s">
        <v>16</v>
      </c>
      <c r="K234" t="s">
        <v>17</v>
      </c>
      <c r="L234">
        <v>45</v>
      </c>
      <c r="M234" t="s">
        <v>18</v>
      </c>
    </row>
    <row r="235" spans="1:13" x14ac:dyDescent="0.3">
      <c r="A235">
        <v>24174</v>
      </c>
      <c r="B235" t="s">
        <v>34</v>
      </c>
      <c r="C235" t="s">
        <v>34</v>
      </c>
      <c r="D235" s="1">
        <v>20000</v>
      </c>
      <c r="E235">
        <v>0</v>
      </c>
      <c r="F235" t="s">
        <v>13</v>
      </c>
      <c r="G235" t="s">
        <v>20</v>
      </c>
      <c r="H235" t="s">
        <v>15</v>
      </c>
      <c r="I235">
        <v>0</v>
      </c>
      <c r="J235" t="s">
        <v>16</v>
      </c>
      <c r="K235" t="s">
        <v>24</v>
      </c>
      <c r="L235">
        <v>27</v>
      </c>
      <c r="M235" t="s">
        <v>15</v>
      </c>
    </row>
    <row r="236" spans="1:13" x14ac:dyDescent="0.3">
      <c r="A236">
        <v>24611</v>
      </c>
      <c r="B236" t="s">
        <v>35</v>
      </c>
      <c r="C236" t="s">
        <v>34</v>
      </c>
      <c r="D236" s="1">
        <v>90000</v>
      </c>
      <c r="E236">
        <v>0</v>
      </c>
      <c r="F236" t="s">
        <v>13</v>
      </c>
      <c r="G236" t="s">
        <v>21</v>
      </c>
      <c r="H236" t="s">
        <v>18</v>
      </c>
      <c r="I236">
        <v>4</v>
      </c>
      <c r="J236" t="s">
        <v>30</v>
      </c>
      <c r="K236" t="s">
        <v>24</v>
      </c>
      <c r="L236">
        <v>35</v>
      </c>
      <c r="M236" t="s">
        <v>15</v>
      </c>
    </row>
    <row r="237" spans="1:13" x14ac:dyDescent="0.3">
      <c r="A237">
        <v>11340</v>
      </c>
      <c r="B237" t="s">
        <v>34</v>
      </c>
      <c r="C237" t="s">
        <v>33</v>
      </c>
      <c r="D237" s="1">
        <v>10000</v>
      </c>
      <c r="E237">
        <v>1</v>
      </c>
      <c r="F237" t="s">
        <v>31</v>
      </c>
      <c r="G237" t="s">
        <v>20</v>
      </c>
      <c r="H237" t="s">
        <v>15</v>
      </c>
      <c r="I237">
        <v>0</v>
      </c>
      <c r="J237" t="s">
        <v>16</v>
      </c>
      <c r="K237" t="s">
        <v>17</v>
      </c>
      <c r="L237">
        <v>70</v>
      </c>
      <c r="M237" t="s">
        <v>15</v>
      </c>
    </row>
    <row r="238" spans="1:13" x14ac:dyDescent="0.3">
      <c r="A238">
        <v>25693</v>
      </c>
      <c r="B238" t="s">
        <v>35</v>
      </c>
      <c r="C238" t="s">
        <v>33</v>
      </c>
      <c r="D238" s="1">
        <v>30000</v>
      </c>
      <c r="E238">
        <v>5</v>
      </c>
      <c r="F238" t="s">
        <v>31</v>
      </c>
      <c r="G238" t="s">
        <v>20</v>
      </c>
      <c r="H238" t="s">
        <v>15</v>
      </c>
      <c r="I238">
        <v>0</v>
      </c>
      <c r="J238" t="s">
        <v>16</v>
      </c>
      <c r="K238" t="s">
        <v>17</v>
      </c>
      <c r="L238">
        <v>44</v>
      </c>
      <c r="M238" t="s">
        <v>15</v>
      </c>
    </row>
    <row r="239" spans="1:13" x14ac:dyDescent="0.3">
      <c r="A239">
        <v>25555</v>
      </c>
      <c r="B239" t="s">
        <v>34</v>
      </c>
      <c r="C239" t="s">
        <v>33</v>
      </c>
      <c r="D239" s="1">
        <v>10000</v>
      </c>
      <c r="E239">
        <v>0</v>
      </c>
      <c r="F239" t="s">
        <v>19</v>
      </c>
      <c r="G239" t="s">
        <v>25</v>
      </c>
      <c r="H239" t="s">
        <v>18</v>
      </c>
      <c r="I239">
        <v>1</v>
      </c>
      <c r="J239" t="s">
        <v>16</v>
      </c>
      <c r="K239" t="s">
        <v>24</v>
      </c>
      <c r="L239">
        <v>26</v>
      </c>
      <c r="M239" t="s">
        <v>15</v>
      </c>
    </row>
    <row r="240" spans="1:13" x14ac:dyDescent="0.3">
      <c r="A240">
        <v>22006</v>
      </c>
      <c r="B240" t="s">
        <v>34</v>
      </c>
      <c r="C240" t="s">
        <v>34</v>
      </c>
      <c r="D240" s="1">
        <v>70000</v>
      </c>
      <c r="E240">
        <v>5</v>
      </c>
      <c r="F240" t="s">
        <v>19</v>
      </c>
      <c r="G240" t="s">
        <v>14</v>
      </c>
      <c r="H240" t="s">
        <v>15</v>
      </c>
      <c r="I240">
        <v>3</v>
      </c>
      <c r="J240" t="s">
        <v>23</v>
      </c>
      <c r="K240" t="s">
        <v>24</v>
      </c>
      <c r="L240">
        <v>46</v>
      </c>
      <c r="M240" t="s">
        <v>18</v>
      </c>
    </row>
    <row r="241" spans="1:13" x14ac:dyDescent="0.3">
      <c r="A241">
        <v>20060</v>
      </c>
      <c r="B241" t="s">
        <v>35</v>
      </c>
      <c r="C241" t="s">
        <v>33</v>
      </c>
      <c r="D241" s="1">
        <v>30000</v>
      </c>
      <c r="E241">
        <v>0</v>
      </c>
      <c r="F241" t="s">
        <v>27</v>
      </c>
      <c r="G241" t="s">
        <v>25</v>
      </c>
      <c r="H241" t="s">
        <v>18</v>
      </c>
      <c r="I241">
        <v>1</v>
      </c>
      <c r="J241" t="s">
        <v>22</v>
      </c>
      <c r="K241" t="s">
        <v>17</v>
      </c>
      <c r="L241">
        <v>34</v>
      </c>
      <c r="M241" t="s">
        <v>15</v>
      </c>
    </row>
    <row r="242" spans="1:13" x14ac:dyDescent="0.3">
      <c r="A242">
        <v>17702</v>
      </c>
      <c r="B242" t="s">
        <v>34</v>
      </c>
      <c r="C242" t="s">
        <v>34</v>
      </c>
      <c r="D242" s="1">
        <v>10000</v>
      </c>
      <c r="E242">
        <v>1</v>
      </c>
      <c r="F242" t="s">
        <v>31</v>
      </c>
      <c r="G242" t="s">
        <v>25</v>
      </c>
      <c r="H242" t="s">
        <v>15</v>
      </c>
      <c r="I242">
        <v>0</v>
      </c>
      <c r="J242" t="s">
        <v>16</v>
      </c>
      <c r="K242" t="s">
        <v>17</v>
      </c>
      <c r="L242">
        <v>37</v>
      </c>
      <c r="M242" t="s">
        <v>18</v>
      </c>
    </row>
    <row r="243" spans="1:13" x14ac:dyDescent="0.3">
      <c r="A243">
        <v>12503</v>
      </c>
      <c r="B243" t="s">
        <v>35</v>
      </c>
      <c r="C243" t="s">
        <v>33</v>
      </c>
      <c r="D243" s="1">
        <v>30000</v>
      </c>
      <c r="E243">
        <v>3</v>
      </c>
      <c r="F243" t="s">
        <v>19</v>
      </c>
      <c r="G243" t="s">
        <v>20</v>
      </c>
      <c r="H243" t="s">
        <v>15</v>
      </c>
      <c r="I243">
        <v>2</v>
      </c>
      <c r="J243" t="s">
        <v>16</v>
      </c>
      <c r="K243" t="s">
        <v>17</v>
      </c>
      <c r="L243">
        <v>27</v>
      </c>
      <c r="M243" t="s">
        <v>18</v>
      </c>
    </row>
    <row r="244" spans="1:13" x14ac:dyDescent="0.3">
      <c r="A244">
        <v>23908</v>
      </c>
      <c r="B244" t="s">
        <v>35</v>
      </c>
      <c r="C244" t="s">
        <v>34</v>
      </c>
      <c r="D244" s="1">
        <v>30000</v>
      </c>
      <c r="E244">
        <v>1</v>
      </c>
      <c r="F244" t="s">
        <v>13</v>
      </c>
      <c r="G244" t="s">
        <v>20</v>
      </c>
      <c r="H244" t="s">
        <v>18</v>
      </c>
      <c r="I244">
        <v>1</v>
      </c>
      <c r="J244" t="s">
        <v>16</v>
      </c>
      <c r="K244" t="s">
        <v>17</v>
      </c>
      <c r="L244">
        <v>39</v>
      </c>
      <c r="M244" t="s">
        <v>15</v>
      </c>
    </row>
    <row r="245" spans="1:13" x14ac:dyDescent="0.3">
      <c r="A245">
        <v>22527</v>
      </c>
      <c r="B245" t="s">
        <v>35</v>
      </c>
      <c r="C245" t="s">
        <v>33</v>
      </c>
      <c r="D245" s="1">
        <v>20000</v>
      </c>
      <c r="E245">
        <v>0</v>
      </c>
      <c r="F245" t="s">
        <v>27</v>
      </c>
      <c r="G245" t="s">
        <v>25</v>
      </c>
      <c r="H245" t="s">
        <v>18</v>
      </c>
      <c r="I245">
        <v>1</v>
      </c>
      <c r="J245" t="s">
        <v>22</v>
      </c>
      <c r="K245" t="s">
        <v>17</v>
      </c>
      <c r="L245">
        <v>29</v>
      </c>
      <c r="M245" t="s">
        <v>18</v>
      </c>
    </row>
    <row r="246" spans="1:13" x14ac:dyDescent="0.3">
      <c r="A246">
        <v>19057</v>
      </c>
      <c r="B246" t="s">
        <v>34</v>
      </c>
      <c r="C246" t="s">
        <v>33</v>
      </c>
      <c r="D246" s="1">
        <v>120000</v>
      </c>
      <c r="E246">
        <v>3</v>
      </c>
      <c r="F246" t="s">
        <v>13</v>
      </c>
      <c r="G246" t="s">
        <v>28</v>
      </c>
      <c r="H246" t="s">
        <v>18</v>
      </c>
      <c r="I246">
        <v>2</v>
      </c>
      <c r="J246" t="s">
        <v>30</v>
      </c>
      <c r="K246" t="s">
        <v>17</v>
      </c>
      <c r="L246">
        <v>52</v>
      </c>
      <c r="M246" t="s">
        <v>15</v>
      </c>
    </row>
    <row r="247" spans="1:13" x14ac:dyDescent="0.3">
      <c r="A247">
        <v>18494</v>
      </c>
      <c r="B247" t="s">
        <v>34</v>
      </c>
      <c r="C247" t="s">
        <v>34</v>
      </c>
      <c r="D247" s="1">
        <v>110000</v>
      </c>
      <c r="E247">
        <v>5</v>
      </c>
      <c r="F247" t="s">
        <v>13</v>
      </c>
      <c r="G247" t="s">
        <v>28</v>
      </c>
      <c r="H247" t="s">
        <v>15</v>
      </c>
      <c r="I247">
        <v>4</v>
      </c>
      <c r="J247" t="s">
        <v>22</v>
      </c>
      <c r="K247" t="s">
        <v>24</v>
      </c>
      <c r="L247">
        <v>48</v>
      </c>
      <c r="M247" t="s">
        <v>15</v>
      </c>
    </row>
    <row r="248" spans="1:13" x14ac:dyDescent="0.3">
      <c r="A248">
        <v>11249</v>
      </c>
      <c r="B248" t="s">
        <v>34</v>
      </c>
      <c r="C248" t="s">
        <v>33</v>
      </c>
      <c r="D248" s="1">
        <v>130000</v>
      </c>
      <c r="E248">
        <v>3</v>
      </c>
      <c r="F248" t="s">
        <v>19</v>
      </c>
      <c r="G248" t="s">
        <v>21</v>
      </c>
      <c r="H248" t="s">
        <v>15</v>
      </c>
      <c r="I248">
        <v>3</v>
      </c>
      <c r="J248" t="s">
        <v>16</v>
      </c>
      <c r="K248" t="s">
        <v>17</v>
      </c>
      <c r="L248">
        <v>51</v>
      </c>
      <c r="M248" t="s">
        <v>15</v>
      </c>
    </row>
    <row r="249" spans="1:13" x14ac:dyDescent="0.3">
      <c r="A249">
        <v>21568</v>
      </c>
      <c r="B249" t="s">
        <v>34</v>
      </c>
      <c r="C249" t="s">
        <v>33</v>
      </c>
      <c r="D249" s="1">
        <v>100000</v>
      </c>
      <c r="E249">
        <v>0</v>
      </c>
      <c r="F249" t="s">
        <v>27</v>
      </c>
      <c r="G249" t="s">
        <v>28</v>
      </c>
      <c r="H249" t="s">
        <v>15</v>
      </c>
      <c r="I249">
        <v>4</v>
      </c>
      <c r="J249" t="s">
        <v>30</v>
      </c>
      <c r="K249" t="s">
        <v>24</v>
      </c>
      <c r="L249">
        <v>34</v>
      </c>
      <c r="M249" t="s">
        <v>15</v>
      </c>
    </row>
    <row r="250" spans="1:13" x14ac:dyDescent="0.3">
      <c r="A250">
        <v>13981</v>
      </c>
      <c r="B250" t="s">
        <v>34</v>
      </c>
      <c r="C250" t="s">
        <v>33</v>
      </c>
      <c r="D250" s="1">
        <v>10000</v>
      </c>
      <c r="E250">
        <v>5</v>
      </c>
      <c r="F250" t="s">
        <v>27</v>
      </c>
      <c r="G250" t="s">
        <v>14</v>
      </c>
      <c r="H250" t="s">
        <v>18</v>
      </c>
      <c r="I250">
        <v>3</v>
      </c>
      <c r="J250" t="s">
        <v>26</v>
      </c>
      <c r="K250" t="s">
        <v>24</v>
      </c>
      <c r="L250">
        <v>62</v>
      </c>
      <c r="M250" t="s">
        <v>18</v>
      </c>
    </row>
    <row r="251" spans="1:13" x14ac:dyDescent="0.3">
      <c r="A251">
        <v>23432</v>
      </c>
      <c r="B251" t="s">
        <v>35</v>
      </c>
      <c r="C251" t="s">
        <v>34</v>
      </c>
      <c r="D251" s="1">
        <v>70000</v>
      </c>
      <c r="E251">
        <v>0</v>
      </c>
      <c r="F251" t="s">
        <v>13</v>
      </c>
      <c r="G251" t="s">
        <v>21</v>
      </c>
      <c r="H251" t="s">
        <v>15</v>
      </c>
      <c r="I251">
        <v>1</v>
      </c>
      <c r="J251" t="s">
        <v>23</v>
      </c>
      <c r="K251" t="s">
        <v>24</v>
      </c>
      <c r="L251">
        <v>37</v>
      </c>
      <c r="M251" t="s">
        <v>15</v>
      </c>
    </row>
    <row r="252" spans="1:13" x14ac:dyDescent="0.3">
      <c r="A252">
        <v>22931</v>
      </c>
      <c r="B252" t="s">
        <v>34</v>
      </c>
      <c r="C252" t="s">
        <v>34</v>
      </c>
      <c r="D252" s="1">
        <v>100000</v>
      </c>
      <c r="E252">
        <v>5</v>
      </c>
      <c r="F252" t="s">
        <v>31</v>
      </c>
      <c r="G252" t="s">
        <v>28</v>
      </c>
      <c r="H252" t="s">
        <v>18</v>
      </c>
      <c r="I252">
        <v>1</v>
      </c>
      <c r="J252" t="s">
        <v>26</v>
      </c>
      <c r="K252" t="s">
        <v>24</v>
      </c>
      <c r="L252">
        <v>78</v>
      </c>
      <c r="M252" t="s">
        <v>15</v>
      </c>
    </row>
    <row r="253" spans="1:13" x14ac:dyDescent="0.3">
      <c r="A253">
        <v>18172</v>
      </c>
      <c r="B253" t="s">
        <v>34</v>
      </c>
      <c r="C253" t="s">
        <v>34</v>
      </c>
      <c r="D253" s="1">
        <v>130000</v>
      </c>
      <c r="E253">
        <v>4</v>
      </c>
      <c r="F253" t="s">
        <v>27</v>
      </c>
      <c r="G253" t="s">
        <v>21</v>
      </c>
      <c r="H253" t="s">
        <v>15</v>
      </c>
      <c r="I253">
        <v>3</v>
      </c>
      <c r="J253" t="s">
        <v>16</v>
      </c>
      <c r="K253" t="s">
        <v>17</v>
      </c>
      <c r="L253">
        <v>55</v>
      </c>
      <c r="M253" t="s">
        <v>18</v>
      </c>
    </row>
    <row r="254" spans="1:13" x14ac:dyDescent="0.3">
      <c r="A254">
        <v>12666</v>
      </c>
      <c r="B254" t="s">
        <v>35</v>
      </c>
      <c r="C254" t="s">
        <v>34</v>
      </c>
      <c r="D254" s="1">
        <v>60000</v>
      </c>
      <c r="E254">
        <v>0</v>
      </c>
      <c r="F254" t="s">
        <v>13</v>
      </c>
      <c r="G254" t="s">
        <v>21</v>
      </c>
      <c r="H254" t="s">
        <v>18</v>
      </c>
      <c r="I254">
        <v>4</v>
      </c>
      <c r="J254" t="s">
        <v>22</v>
      </c>
      <c r="K254" t="s">
        <v>24</v>
      </c>
      <c r="L254">
        <v>31</v>
      </c>
      <c r="M254" t="s">
        <v>18</v>
      </c>
    </row>
    <row r="255" spans="1:13" x14ac:dyDescent="0.3">
      <c r="A255">
        <v>20598</v>
      </c>
      <c r="B255" t="s">
        <v>34</v>
      </c>
      <c r="C255" t="s">
        <v>34</v>
      </c>
      <c r="D255" s="1">
        <v>100000</v>
      </c>
      <c r="E255">
        <v>3</v>
      </c>
      <c r="F255" t="s">
        <v>29</v>
      </c>
      <c r="G255" t="s">
        <v>21</v>
      </c>
      <c r="H255" t="s">
        <v>15</v>
      </c>
      <c r="I255">
        <v>0</v>
      </c>
      <c r="J255" t="s">
        <v>30</v>
      </c>
      <c r="K255" t="s">
        <v>17</v>
      </c>
      <c r="L255">
        <v>59</v>
      </c>
      <c r="M255" t="s">
        <v>15</v>
      </c>
    </row>
    <row r="256" spans="1:13" x14ac:dyDescent="0.3">
      <c r="A256">
        <v>21375</v>
      </c>
      <c r="B256" t="s">
        <v>35</v>
      </c>
      <c r="C256" t="s">
        <v>34</v>
      </c>
      <c r="D256" s="1">
        <v>20000</v>
      </c>
      <c r="E256">
        <v>2</v>
      </c>
      <c r="F256" t="s">
        <v>29</v>
      </c>
      <c r="G256" t="s">
        <v>20</v>
      </c>
      <c r="H256" t="s">
        <v>15</v>
      </c>
      <c r="I256">
        <v>2</v>
      </c>
      <c r="J256" t="s">
        <v>23</v>
      </c>
      <c r="K256" t="s">
        <v>24</v>
      </c>
      <c r="L256">
        <v>57</v>
      </c>
      <c r="M256" t="s">
        <v>18</v>
      </c>
    </row>
    <row r="257" spans="1:13" x14ac:dyDescent="0.3">
      <c r="A257">
        <v>20839</v>
      </c>
      <c r="B257" t="s">
        <v>35</v>
      </c>
      <c r="C257" t="s">
        <v>33</v>
      </c>
      <c r="D257" s="1">
        <v>30000</v>
      </c>
      <c r="E257">
        <v>3</v>
      </c>
      <c r="F257" t="s">
        <v>31</v>
      </c>
      <c r="G257" t="s">
        <v>20</v>
      </c>
      <c r="H257" t="s">
        <v>15</v>
      </c>
      <c r="I257">
        <v>0</v>
      </c>
      <c r="J257" t="s">
        <v>16</v>
      </c>
      <c r="K257" t="s">
        <v>17</v>
      </c>
      <c r="L257">
        <v>47</v>
      </c>
      <c r="M257" t="s">
        <v>15</v>
      </c>
    </row>
    <row r="258" spans="1:13" x14ac:dyDescent="0.3">
      <c r="A258">
        <v>21738</v>
      </c>
      <c r="B258" t="s">
        <v>34</v>
      </c>
      <c r="C258" t="s">
        <v>34</v>
      </c>
      <c r="D258" s="1">
        <v>20000</v>
      </c>
      <c r="E258">
        <v>1</v>
      </c>
      <c r="F258" t="s">
        <v>31</v>
      </c>
      <c r="G258" t="s">
        <v>20</v>
      </c>
      <c r="H258" t="s">
        <v>15</v>
      </c>
      <c r="I258">
        <v>0</v>
      </c>
      <c r="J258" t="s">
        <v>16</v>
      </c>
      <c r="K258" t="s">
        <v>17</v>
      </c>
      <c r="L258">
        <v>43</v>
      </c>
      <c r="M258" t="s">
        <v>18</v>
      </c>
    </row>
    <row r="259" spans="1:13" x14ac:dyDescent="0.3">
      <c r="A259">
        <v>14164</v>
      </c>
      <c r="B259" t="s">
        <v>35</v>
      </c>
      <c r="C259" t="s">
        <v>33</v>
      </c>
      <c r="D259" s="1">
        <v>50000</v>
      </c>
      <c r="E259">
        <v>0</v>
      </c>
      <c r="F259" t="s">
        <v>31</v>
      </c>
      <c r="G259" t="s">
        <v>14</v>
      </c>
      <c r="H259" t="s">
        <v>15</v>
      </c>
      <c r="I259">
        <v>0</v>
      </c>
      <c r="J259" t="s">
        <v>16</v>
      </c>
      <c r="K259" t="s">
        <v>17</v>
      </c>
      <c r="L259">
        <v>36</v>
      </c>
      <c r="M259" t="s">
        <v>15</v>
      </c>
    </row>
    <row r="260" spans="1:13" x14ac:dyDescent="0.3">
      <c r="A260">
        <v>14193</v>
      </c>
      <c r="B260" t="s">
        <v>35</v>
      </c>
      <c r="C260" t="s">
        <v>33</v>
      </c>
      <c r="D260" s="1">
        <v>100000</v>
      </c>
      <c r="E260">
        <v>3</v>
      </c>
      <c r="F260" t="s">
        <v>19</v>
      </c>
      <c r="G260" t="s">
        <v>28</v>
      </c>
      <c r="H260" t="s">
        <v>15</v>
      </c>
      <c r="I260">
        <v>4</v>
      </c>
      <c r="J260" t="s">
        <v>30</v>
      </c>
      <c r="K260" t="s">
        <v>17</v>
      </c>
      <c r="L260">
        <v>56</v>
      </c>
      <c r="M260" t="s">
        <v>18</v>
      </c>
    </row>
    <row r="261" spans="1:13" x14ac:dyDescent="0.3">
      <c r="A261">
        <v>12705</v>
      </c>
      <c r="B261" t="s">
        <v>34</v>
      </c>
      <c r="C261" t="s">
        <v>34</v>
      </c>
      <c r="D261" s="1">
        <v>150000</v>
      </c>
      <c r="E261">
        <v>0</v>
      </c>
      <c r="F261" t="s">
        <v>13</v>
      </c>
      <c r="G261" t="s">
        <v>28</v>
      </c>
      <c r="H261" t="s">
        <v>15</v>
      </c>
      <c r="I261">
        <v>4</v>
      </c>
      <c r="J261" t="s">
        <v>16</v>
      </c>
      <c r="K261" t="s">
        <v>24</v>
      </c>
      <c r="L261">
        <v>37</v>
      </c>
      <c r="M261" t="s">
        <v>15</v>
      </c>
    </row>
    <row r="262" spans="1:13" x14ac:dyDescent="0.3">
      <c r="A262">
        <v>22672</v>
      </c>
      <c r="B262" t="s">
        <v>35</v>
      </c>
      <c r="C262" t="s">
        <v>33</v>
      </c>
      <c r="D262" s="1">
        <v>30000</v>
      </c>
      <c r="E262">
        <v>2</v>
      </c>
      <c r="F262" t="s">
        <v>19</v>
      </c>
      <c r="G262" t="s">
        <v>20</v>
      </c>
      <c r="H262" t="s">
        <v>15</v>
      </c>
      <c r="I262">
        <v>0</v>
      </c>
      <c r="J262" t="s">
        <v>16</v>
      </c>
      <c r="K262" t="s">
        <v>17</v>
      </c>
      <c r="L262">
        <v>43</v>
      </c>
      <c r="M262" t="s">
        <v>18</v>
      </c>
    </row>
    <row r="263" spans="1:13" x14ac:dyDescent="0.3">
      <c r="A263">
        <v>26219</v>
      </c>
      <c r="B263" t="s">
        <v>34</v>
      </c>
      <c r="C263" t="s">
        <v>33</v>
      </c>
      <c r="D263" s="1">
        <v>40000</v>
      </c>
      <c r="E263">
        <v>1</v>
      </c>
      <c r="F263" t="s">
        <v>13</v>
      </c>
      <c r="G263" t="s">
        <v>14</v>
      </c>
      <c r="H263" t="s">
        <v>15</v>
      </c>
      <c r="I263">
        <v>1</v>
      </c>
      <c r="J263" t="s">
        <v>26</v>
      </c>
      <c r="K263" t="s">
        <v>17</v>
      </c>
      <c r="L263">
        <v>33</v>
      </c>
      <c r="M263" t="s">
        <v>15</v>
      </c>
    </row>
    <row r="264" spans="1:13" x14ac:dyDescent="0.3">
      <c r="A264">
        <v>28468</v>
      </c>
      <c r="B264" t="s">
        <v>34</v>
      </c>
      <c r="C264" t="s">
        <v>33</v>
      </c>
      <c r="D264" s="1">
        <v>10000</v>
      </c>
      <c r="E264">
        <v>2</v>
      </c>
      <c r="F264" t="s">
        <v>19</v>
      </c>
      <c r="G264" t="s">
        <v>25</v>
      </c>
      <c r="H264" t="s">
        <v>15</v>
      </c>
      <c r="I264">
        <v>0</v>
      </c>
      <c r="J264" t="s">
        <v>26</v>
      </c>
      <c r="K264" t="s">
        <v>17</v>
      </c>
      <c r="L264">
        <v>51</v>
      </c>
      <c r="M264" t="s">
        <v>18</v>
      </c>
    </row>
    <row r="265" spans="1:13" x14ac:dyDescent="0.3">
      <c r="A265">
        <v>23419</v>
      </c>
      <c r="B265" t="s">
        <v>35</v>
      </c>
      <c r="C265" t="s">
        <v>33</v>
      </c>
      <c r="D265" s="1">
        <v>70000</v>
      </c>
      <c r="E265">
        <v>5</v>
      </c>
      <c r="F265" t="s">
        <v>13</v>
      </c>
      <c r="G265" t="s">
        <v>21</v>
      </c>
      <c r="H265" t="s">
        <v>15</v>
      </c>
      <c r="I265">
        <v>3</v>
      </c>
      <c r="J265" t="s">
        <v>30</v>
      </c>
      <c r="K265" t="s">
        <v>24</v>
      </c>
      <c r="L265">
        <v>39</v>
      </c>
      <c r="M265" t="s">
        <v>18</v>
      </c>
    </row>
    <row r="266" spans="1:13" x14ac:dyDescent="0.3">
      <c r="A266">
        <v>17964</v>
      </c>
      <c r="B266" t="s">
        <v>34</v>
      </c>
      <c r="C266" t="s">
        <v>34</v>
      </c>
      <c r="D266" s="1">
        <v>40000</v>
      </c>
      <c r="E266">
        <v>0</v>
      </c>
      <c r="F266" t="s">
        <v>31</v>
      </c>
      <c r="G266" t="s">
        <v>20</v>
      </c>
      <c r="H266" t="s">
        <v>15</v>
      </c>
      <c r="I266">
        <v>0</v>
      </c>
      <c r="J266" t="s">
        <v>16</v>
      </c>
      <c r="K266" t="s">
        <v>17</v>
      </c>
      <c r="L266">
        <v>37</v>
      </c>
      <c r="M266" t="s">
        <v>15</v>
      </c>
    </row>
    <row r="267" spans="1:13" x14ac:dyDescent="0.3">
      <c r="A267">
        <v>20919</v>
      </c>
      <c r="B267" t="s">
        <v>35</v>
      </c>
      <c r="C267" t="s">
        <v>33</v>
      </c>
      <c r="D267" s="1">
        <v>30000</v>
      </c>
      <c r="E267">
        <v>2</v>
      </c>
      <c r="F267" t="s">
        <v>19</v>
      </c>
      <c r="G267" t="s">
        <v>20</v>
      </c>
      <c r="H267" t="s">
        <v>15</v>
      </c>
      <c r="I267">
        <v>2</v>
      </c>
      <c r="J267" t="s">
        <v>16</v>
      </c>
      <c r="K267" t="s">
        <v>17</v>
      </c>
      <c r="L267">
        <v>42</v>
      </c>
      <c r="M267" t="s">
        <v>18</v>
      </c>
    </row>
    <row r="268" spans="1:13" x14ac:dyDescent="0.3">
      <c r="A268">
        <v>20927</v>
      </c>
      <c r="B268" t="s">
        <v>35</v>
      </c>
      <c r="C268" t="s">
        <v>33</v>
      </c>
      <c r="D268" s="1">
        <v>20000</v>
      </c>
      <c r="E268">
        <v>5</v>
      </c>
      <c r="F268" t="s">
        <v>27</v>
      </c>
      <c r="G268" t="s">
        <v>25</v>
      </c>
      <c r="H268" t="s">
        <v>15</v>
      </c>
      <c r="I268">
        <v>2</v>
      </c>
      <c r="J268" t="s">
        <v>16</v>
      </c>
      <c r="K268" t="s">
        <v>17</v>
      </c>
      <c r="L268">
        <v>27</v>
      </c>
      <c r="M268" t="s">
        <v>18</v>
      </c>
    </row>
    <row r="269" spans="1:13" x14ac:dyDescent="0.3">
      <c r="A269">
        <v>13133</v>
      </c>
      <c r="B269" t="s">
        <v>35</v>
      </c>
      <c r="C269" t="s">
        <v>34</v>
      </c>
      <c r="D269" s="1">
        <v>100000</v>
      </c>
      <c r="E269">
        <v>5</v>
      </c>
      <c r="F269" t="s">
        <v>13</v>
      </c>
      <c r="G269" t="s">
        <v>21</v>
      </c>
      <c r="H269" t="s">
        <v>15</v>
      </c>
      <c r="I269">
        <v>1</v>
      </c>
      <c r="J269" t="s">
        <v>23</v>
      </c>
      <c r="K269" t="s">
        <v>24</v>
      </c>
      <c r="L269">
        <v>47</v>
      </c>
      <c r="M269" t="s">
        <v>15</v>
      </c>
    </row>
    <row r="270" spans="1:13" x14ac:dyDescent="0.3">
      <c r="A270">
        <v>19626</v>
      </c>
      <c r="B270" t="s">
        <v>34</v>
      </c>
      <c r="C270" t="s">
        <v>34</v>
      </c>
      <c r="D270" s="1">
        <v>70000</v>
      </c>
      <c r="E270">
        <v>5</v>
      </c>
      <c r="F270" t="s">
        <v>19</v>
      </c>
      <c r="G270" t="s">
        <v>14</v>
      </c>
      <c r="H270" t="s">
        <v>15</v>
      </c>
      <c r="I270">
        <v>3</v>
      </c>
      <c r="J270" t="s">
        <v>23</v>
      </c>
      <c r="K270" t="s">
        <v>24</v>
      </c>
      <c r="L270">
        <v>45</v>
      </c>
      <c r="M270" t="s">
        <v>18</v>
      </c>
    </row>
    <row r="271" spans="1:13" x14ac:dyDescent="0.3">
      <c r="A271">
        <v>21039</v>
      </c>
      <c r="B271" t="s">
        <v>35</v>
      </c>
      <c r="C271" t="s">
        <v>33</v>
      </c>
      <c r="D271" s="1">
        <v>50000</v>
      </c>
      <c r="E271">
        <v>0</v>
      </c>
      <c r="F271" t="s">
        <v>31</v>
      </c>
      <c r="G271" t="s">
        <v>14</v>
      </c>
      <c r="H271" t="s">
        <v>18</v>
      </c>
      <c r="I271">
        <v>0</v>
      </c>
      <c r="J271" t="s">
        <v>16</v>
      </c>
      <c r="K271" t="s">
        <v>17</v>
      </c>
      <c r="L271">
        <v>37</v>
      </c>
      <c r="M271" t="s">
        <v>15</v>
      </c>
    </row>
    <row r="272" spans="1:13" x14ac:dyDescent="0.3">
      <c r="A272">
        <v>12231</v>
      </c>
      <c r="B272" t="s">
        <v>35</v>
      </c>
      <c r="C272" t="s">
        <v>33</v>
      </c>
      <c r="D272" s="1">
        <v>10000</v>
      </c>
      <c r="E272">
        <v>2</v>
      </c>
      <c r="F272" t="s">
        <v>19</v>
      </c>
      <c r="G272" t="s">
        <v>25</v>
      </c>
      <c r="H272" t="s">
        <v>15</v>
      </c>
      <c r="I272">
        <v>0</v>
      </c>
      <c r="J272" t="s">
        <v>16</v>
      </c>
      <c r="K272" t="s">
        <v>17</v>
      </c>
      <c r="L272">
        <v>51</v>
      </c>
      <c r="M272" t="s">
        <v>15</v>
      </c>
    </row>
    <row r="273" spans="1:13" x14ac:dyDescent="0.3">
      <c r="A273">
        <v>25665</v>
      </c>
      <c r="B273" t="s">
        <v>35</v>
      </c>
      <c r="C273" t="s">
        <v>33</v>
      </c>
      <c r="D273" s="1">
        <v>20000</v>
      </c>
      <c r="E273">
        <v>0</v>
      </c>
      <c r="F273" t="s">
        <v>27</v>
      </c>
      <c r="G273" t="s">
        <v>25</v>
      </c>
      <c r="H273" t="s">
        <v>18</v>
      </c>
      <c r="I273">
        <v>1</v>
      </c>
      <c r="J273" t="s">
        <v>26</v>
      </c>
      <c r="K273" t="s">
        <v>17</v>
      </c>
      <c r="L273">
        <v>28</v>
      </c>
      <c r="M273" t="s">
        <v>18</v>
      </c>
    </row>
    <row r="274" spans="1:13" x14ac:dyDescent="0.3">
      <c r="A274">
        <v>24061</v>
      </c>
      <c r="B274" t="s">
        <v>34</v>
      </c>
      <c r="C274" t="s">
        <v>34</v>
      </c>
      <c r="D274" s="1">
        <v>10000</v>
      </c>
      <c r="E274">
        <v>4</v>
      </c>
      <c r="F274" t="s">
        <v>29</v>
      </c>
      <c r="G274" t="s">
        <v>25</v>
      </c>
      <c r="H274" t="s">
        <v>15</v>
      </c>
      <c r="I274">
        <v>1</v>
      </c>
      <c r="J274" t="s">
        <v>16</v>
      </c>
      <c r="K274" t="s">
        <v>17</v>
      </c>
      <c r="L274">
        <v>40</v>
      </c>
      <c r="M274" t="s">
        <v>15</v>
      </c>
    </row>
    <row r="275" spans="1:13" x14ac:dyDescent="0.3">
      <c r="A275">
        <v>26879</v>
      </c>
      <c r="B275" t="s">
        <v>35</v>
      </c>
      <c r="C275" t="s">
        <v>33</v>
      </c>
      <c r="D275" s="1">
        <v>20000</v>
      </c>
      <c r="E275">
        <v>0</v>
      </c>
      <c r="F275" t="s">
        <v>27</v>
      </c>
      <c r="G275" t="s">
        <v>25</v>
      </c>
      <c r="H275" t="s">
        <v>18</v>
      </c>
      <c r="I275">
        <v>1</v>
      </c>
      <c r="J275" t="s">
        <v>22</v>
      </c>
      <c r="K275" t="s">
        <v>17</v>
      </c>
      <c r="L275">
        <v>30</v>
      </c>
      <c r="M275" t="s">
        <v>18</v>
      </c>
    </row>
    <row r="276" spans="1:13" x14ac:dyDescent="0.3">
      <c r="A276">
        <v>12284</v>
      </c>
      <c r="B276" t="s">
        <v>34</v>
      </c>
      <c r="C276" t="s">
        <v>33</v>
      </c>
      <c r="D276" s="1">
        <v>30000</v>
      </c>
      <c r="E276">
        <v>0</v>
      </c>
      <c r="F276" t="s">
        <v>13</v>
      </c>
      <c r="G276" t="s">
        <v>20</v>
      </c>
      <c r="H276" t="s">
        <v>18</v>
      </c>
      <c r="I276">
        <v>0</v>
      </c>
      <c r="J276" t="s">
        <v>16</v>
      </c>
      <c r="K276" t="s">
        <v>17</v>
      </c>
      <c r="L276">
        <v>36</v>
      </c>
      <c r="M276" t="s">
        <v>15</v>
      </c>
    </row>
    <row r="277" spans="1:13" x14ac:dyDescent="0.3">
      <c r="A277">
        <v>26654</v>
      </c>
      <c r="B277" t="s">
        <v>34</v>
      </c>
      <c r="C277" t="s">
        <v>33</v>
      </c>
      <c r="D277" s="1">
        <v>90000</v>
      </c>
      <c r="E277">
        <v>1</v>
      </c>
      <c r="F277" t="s">
        <v>31</v>
      </c>
      <c r="G277" t="s">
        <v>28</v>
      </c>
      <c r="H277" t="s">
        <v>15</v>
      </c>
      <c r="I277">
        <v>0</v>
      </c>
      <c r="J277" t="s">
        <v>16</v>
      </c>
      <c r="K277" t="s">
        <v>24</v>
      </c>
      <c r="L277">
        <v>37</v>
      </c>
      <c r="M277" t="s">
        <v>15</v>
      </c>
    </row>
    <row r="278" spans="1:13" x14ac:dyDescent="0.3">
      <c r="A278">
        <v>14545</v>
      </c>
      <c r="B278" t="s">
        <v>34</v>
      </c>
      <c r="C278" t="s">
        <v>33</v>
      </c>
      <c r="D278" s="1">
        <v>10000</v>
      </c>
      <c r="E278">
        <v>2</v>
      </c>
      <c r="F278" t="s">
        <v>19</v>
      </c>
      <c r="G278" t="s">
        <v>25</v>
      </c>
      <c r="H278" t="s">
        <v>15</v>
      </c>
      <c r="I278">
        <v>0</v>
      </c>
      <c r="J278" t="s">
        <v>26</v>
      </c>
      <c r="K278" t="s">
        <v>17</v>
      </c>
      <c r="L278">
        <v>49</v>
      </c>
      <c r="M278" t="s">
        <v>18</v>
      </c>
    </row>
    <row r="279" spans="1:13" x14ac:dyDescent="0.3">
      <c r="A279">
        <v>24201</v>
      </c>
      <c r="B279" t="s">
        <v>34</v>
      </c>
      <c r="C279" t="s">
        <v>33</v>
      </c>
      <c r="D279" s="1">
        <v>10000</v>
      </c>
      <c r="E279">
        <v>2</v>
      </c>
      <c r="F279" t="s">
        <v>27</v>
      </c>
      <c r="G279" t="s">
        <v>25</v>
      </c>
      <c r="H279" t="s">
        <v>15</v>
      </c>
      <c r="I279">
        <v>0</v>
      </c>
      <c r="J279" t="s">
        <v>16</v>
      </c>
      <c r="K279" t="s">
        <v>17</v>
      </c>
      <c r="L279">
        <v>37</v>
      </c>
      <c r="M279" t="s">
        <v>15</v>
      </c>
    </row>
    <row r="280" spans="1:13" x14ac:dyDescent="0.3">
      <c r="A280">
        <v>20625</v>
      </c>
      <c r="B280" t="s">
        <v>34</v>
      </c>
      <c r="C280" t="s">
        <v>34</v>
      </c>
      <c r="D280" s="1">
        <v>100000</v>
      </c>
      <c r="E280">
        <v>0</v>
      </c>
      <c r="F280" t="s">
        <v>27</v>
      </c>
      <c r="G280" t="s">
        <v>28</v>
      </c>
      <c r="H280" t="s">
        <v>15</v>
      </c>
      <c r="I280">
        <v>3</v>
      </c>
      <c r="J280" t="s">
        <v>30</v>
      </c>
      <c r="K280" t="s">
        <v>24</v>
      </c>
      <c r="L280">
        <v>35</v>
      </c>
      <c r="M280" t="s">
        <v>15</v>
      </c>
    </row>
    <row r="281" spans="1:13" x14ac:dyDescent="0.3">
      <c r="A281">
        <v>16390</v>
      </c>
      <c r="B281" t="s">
        <v>35</v>
      </c>
      <c r="C281" t="s">
        <v>34</v>
      </c>
      <c r="D281" s="1">
        <v>30000</v>
      </c>
      <c r="E281">
        <v>1</v>
      </c>
      <c r="F281" t="s">
        <v>13</v>
      </c>
      <c r="G281" t="s">
        <v>20</v>
      </c>
      <c r="H281" t="s">
        <v>18</v>
      </c>
      <c r="I281">
        <v>0</v>
      </c>
      <c r="J281" t="s">
        <v>16</v>
      </c>
      <c r="K281" t="s">
        <v>17</v>
      </c>
      <c r="L281">
        <v>38</v>
      </c>
      <c r="M281" t="s">
        <v>15</v>
      </c>
    </row>
    <row r="282" spans="1:13" x14ac:dyDescent="0.3">
      <c r="A282">
        <v>14804</v>
      </c>
      <c r="B282" t="s">
        <v>35</v>
      </c>
      <c r="C282" t="s">
        <v>33</v>
      </c>
      <c r="D282" s="1">
        <v>10000</v>
      </c>
      <c r="E282">
        <v>3</v>
      </c>
      <c r="F282" t="s">
        <v>29</v>
      </c>
      <c r="G282" t="s">
        <v>25</v>
      </c>
      <c r="H282" t="s">
        <v>15</v>
      </c>
      <c r="I282">
        <v>2</v>
      </c>
      <c r="J282" t="s">
        <v>16</v>
      </c>
      <c r="K282" t="s">
        <v>17</v>
      </c>
      <c r="L282">
        <v>43</v>
      </c>
      <c r="M282" t="s">
        <v>18</v>
      </c>
    </row>
    <row r="283" spans="1:13" x14ac:dyDescent="0.3">
      <c r="A283">
        <v>12629</v>
      </c>
      <c r="B283" t="s">
        <v>35</v>
      </c>
      <c r="C283" t="s">
        <v>34</v>
      </c>
      <c r="D283" s="1">
        <v>20000</v>
      </c>
      <c r="E283">
        <v>1</v>
      </c>
      <c r="F283" t="s">
        <v>19</v>
      </c>
      <c r="G283" t="s">
        <v>25</v>
      </c>
      <c r="H283" t="s">
        <v>18</v>
      </c>
      <c r="I283">
        <v>0</v>
      </c>
      <c r="J283" t="s">
        <v>16</v>
      </c>
      <c r="K283" t="s">
        <v>17</v>
      </c>
      <c r="L283">
        <v>37</v>
      </c>
      <c r="M283" t="s">
        <v>18</v>
      </c>
    </row>
    <row r="284" spans="1:13" x14ac:dyDescent="0.3">
      <c r="A284">
        <v>14696</v>
      </c>
      <c r="B284" t="s">
        <v>35</v>
      </c>
      <c r="C284" t="s">
        <v>34</v>
      </c>
      <c r="D284" s="1">
        <v>10000</v>
      </c>
      <c r="E284">
        <v>0</v>
      </c>
      <c r="F284" t="s">
        <v>29</v>
      </c>
      <c r="G284" t="s">
        <v>25</v>
      </c>
      <c r="H284" t="s">
        <v>18</v>
      </c>
      <c r="I284">
        <v>2</v>
      </c>
      <c r="J284" t="s">
        <v>16</v>
      </c>
      <c r="K284" t="s">
        <v>17</v>
      </c>
      <c r="L284">
        <v>34</v>
      </c>
      <c r="M284" t="s">
        <v>18</v>
      </c>
    </row>
    <row r="285" spans="1:13" x14ac:dyDescent="0.3">
      <c r="A285">
        <v>22005</v>
      </c>
      <c r="B285" t="s">
        <v>34</v>
      </c>
      <c r="C285" t="s">
        <v>33</v>
      </c>
      <c r="D285" s="1">
        <v>70000</v>
      </c>
      <c r="E285">
        <v>5</v>
      </c>
      <c r="F285" t="s">
        <v>19</v>
      </c>
      <c r="G285" t="s">
        <v>14</v>
      </c>
      <c r="H285" t="s">
        <v>18</v>
      </c>
      <c r="I285">
        <v>3</v>
      </c>
      <c r="J285" t="s">
        <v>23</v>
      </c>
      <c r="K285" t="s">
        <v>24</v>
      </c>
      <c r="L285">
        <v>46</v>
      </c>
      <c r="M285" t="s">
        <v>18</v>
      </c>
    </row>
    <row r="286" spans="1:13" x14ac:dyDescent="0.3">
      <c r="A286">
        <v>14544</v>
      </c>
      <c r="B286" t="s">
        <v>35</v>
      </c>
      <c r="C286" t="s">
        <v>34</v>
      </c>
      <c r="D286" s="1">
        <v>10000</v>
      </c>
      <c r="E286">
        <v>1</v>
      </c>
      <c r="F286" t="s">
        <v>19</v>
      </c>
      <c r="G286" t="s">
        <v>25</v>
      </c>
      <c r="H286" t="s">
        <v>15</v>
      </c>
      <c r="I286">
        <v>0</v>
      </c>
      <c r="J286" t="s">
        <v>16</v>
      </c>
      <c r="K286" t="s">
        <v>17</v>
      </c>
      <c r="L286">
        <v>49</v>
      </c>
      <c r="M286" t="s">
        <v>18</v>
      </c>
    </row>
    <row r="287" spans="1:13" x14ac:dyDescent="0.3">
      <c r="A287">
        <v>14312</v>
      </c>
      <c r="B287" t="s">
        <v>34</v>
      </c>
      <c r="C287" t="s">
        <v>33</v>
      </c>
      <c r="D287" s="1">
        <v>60000</v>
      </c>
      <c r="E287">
        <v>1</v>
      </c>
      <c r="F287" t="s">
        <v>19</v>
      </c>
      <c r="G287" t="s">
        <v>14</v>
      </c>
      <c r="H287" t="s">
        <v>15</v>
      </c>
      <c r="I287">
        <v>1</v>
      </c>
      <c r="J287" t="s">
        <v>23</v>
      </c>
      <c r="K287" t="s">
        <v>24</v>
      </c>
      <c r="L287">
        <v>45</v>
      </c>
      <c r="M287" t="s">
        <v>18</v>
      </c>
    </row>
    <row r="288" spans="1:13" x14ac:dyDescent="0.3">
      <c r="A288">
        <v>29120</v>
      </c>
      <c r="B288" t="s">
        <v>35</v>
      </c>
      <c r="C288" t="s">
        <v>33</v>
      </c>
      <c r="D288" s="1">
        <v>100000</v>
      </c>
      <c r="E288">
        <v>1</v>
      </c>
      <c r="F288" t="s">
        <v>13</v>
      </c>
      <c r="G288" t="s">
        <v>28</v>
      </c>
      <c r="H288" t="s">
        <v>15</v>
      </c>
      <c r="I288">
        <v>4</v>
      </c>
      <c r="J288" t="s">
        <v>22</v>
      </c>
      <c r="K288" t="s">
        <v>24</v>
      </c>
      <c r="L288">
        <v>48</v>
      </c>
      <c r="M288" t="s">
        <v>18</v>
      </c>
    </row>
    <row r="289" spans="1:13" x14ac:dyDescent="0.3">
      <c r="A289">
        <v>24187</v>
      </c>
      <c r="B289" t="s">
        <v>35</v>
      </c>
      <c r="C289" t="s">
        <v>33</v>
      </c>
      <c r="D289" s="1">
        <v>30000</v>
      </c>
      <c r="E289">
        <v>3</v>
      </c>
      <c r="F289" t="s">
        <v>31</v>
      </c>
      <c r="G289" t="s">
        <v>20</v>
      </c>
      <c r="H289" t="s">
        <v>18</v>
      </c>
      <c r="I289">
        <v>0</v>
      </c>
      <c r="J289" t="s">
        <v>16</v>
      </c>
      <c r="K289" t="s">
        <v>17</v>
      </c>
      <c r="L289">
        <v>46</v>
      </c>
      <c r="M289" t="s">
        <v>15</v>
      </c>
    </row>
    <row r="290" spans="1:13" x14ac:dyDescent="0.3">
      <c r="A290">
        <v>15758</v>
      </c>
      <c r="B290" t="s">
        <v>34</v>
      </c>
      <c r="C290" t="s">
        <v>34</v>
      </c>
      <c r="D290" s="1">
        <v>130000</v>
      </c>
      <c r="E290">
        <v>0</v>
      </c>
      <c r="F290" t="s">
        <v>31</v>
      </c>
      <c r="G290" t="s">
        <v>28</v>
      </c>
      <c r="H290" t="s">
        <v>15</v>
      </c>
      <c r="I290">
        <v>0</v>
      </c>
      <c r="J290" t="s">
        <v>23</v>
      </c>
      <c r="K290" t="s">
        <v>24</v>
      </c>
      <c r="L290">
        <v>48</v>
      </c>
      <c r="M290" t="s">
        <v>18</v>
      </c>
    </row>
    <row r="291" spans="1:13" x14ac:dyDescent="0.3">
      <c r="A291">
        <v>29094</v>
      </c>
      <c r="B291" t="s">
        <v>34</v>
      </c>
      <c r="C291" t="s">
        <v>34</v>
      </c>
      <c r="D291" s="1">
        <v>30000</v>
      </c>
      <c r="E291">
        <v>3</v>
      </c>
      <c r="F291" t="s">
        <v>27</v>
      </c>
      <c r="G291" t="s">
        <v>14</v>
      </c>
      <c r="H291" t="s">
        <v>15</v>
      </c>
      <c r="I291">
        <v>2</v>
      </c>
      <c r="J291" t="s">
        <v>23</v>
      </c>
      <c r="K291" t="s">
        <v>24</v>
      </c>
      <c r="L291">
        <v>54</v>
      </c>
      <c r="M291" t="s">
        <v>15</v>
      </c>
    </row>
    <row r="292" spans="1:13" x14ac:dyDescent="0.3">
      <c r="A292">
        <v>28319</v>
      </c>
      <c r="B292" t="s">
        <v>35</v>
      </c>
      <c r="C292" t="s">
        <v>33</v>
      </c>
      <c r="D292" s="1">
        <v>60000</v>
      </c>
      <c r="E292">
        <v>1</v>
      </c>
      <c r="F292" t="s">
        <v>19</v>
      </c>
      <c r="G292" t="s">
        <v>14</v>
      </c>
      <c r="H292" t="s">
        <v>18</v>
      </c>
      <c r="I292">
        <v>1</v>
      </c>
      <c r="J292" t="s">
        <v>16</v>
      </c>
      <c r="K292" t="s">
        <v>24</v>
      </c>
      <c r="L292">
        <v>46</v>
      </c>
      <c r="M292" t="s">
        <v>15</v>
      </c>
    </row>
    <row r="293" spans="1:13" x14ac:dyDescent="0.3">
      <c r="A293">
        <v>16406</v>
      </c>
      <c r="B293" t="s">
        <v>34</v>
      </c>
      <c r="C293" t="s">
        <v>34</v>
      </c>
      <c r="D293" s="1">
        <v>40000</v>
      </c>
      <c r="E293">
        <v>0</v>
      </c>
      <c r="F293" t="s">
        <v>13</v>
      </c>
      <c r="G293" t="s">
        <v>20</v>
      </c>
      <c r="H293" t="s">
        <v>18</v>
      </c>
      <c r="I293">
        <v>0</v>
      </c>
      <c r="J293" t="s">
        <v>16</v>
      </c>
      <c r="K293" t="s">
        <v>17</v>
      </c>
      <c r="L293">
        <v>38</v>
      </c>
      <c r="M293" t="s">
        <v>15</v>
      </c>
    </row>
    <row r="294" spans="1:13" x14ac:dyDescent="0.3">
      <c r="A294">
        <v>20923</v>
      </c>
      <c r="B294" t="s">
        <v>34</v>
      </c>
      <c r="C294" t="s">
        <v>33</v>
      </c>
      <c r="D294" s="1">
        <v>40000</v>
      </c>
      <c r="E294">
        <v>1</v>
      </c>
      <c r="F294" t="s">
        <v>13</v>
      </c>
      <c r="G294" t="s">
        <v>14</v>
      </c>
      <c r="H294" t="s">
        <v>15</v>
      </c>
      <c r="I294">
        <v>0</v>
      </c>
      <c r="J294" t="s">
        <v>16</v>
      </c>
      <c r="K294" t="s">
        <v>17</v>
      </c>
      <c r="L294">
        <v>42</v>
      </c>
      <c r="M294" t="s">
        <v>15</v>
      </c>
    </row>
    <row r="295" spans="1:13" x14ac:dyDescent="0.3">
      <c r="A295">
        <v>11378</v>
      </c>
      <c r="B295" t="s">
        <v>35</v>
      </c>
      <c r="C295" t="s">
        <v>33</v>
      </c>
      <c r="D295" s="1">
        <v>10000</v>
      </c>
      <c r="E295">
        <v>1</v>
      </c>
      <c r="F295" t="s">
        <v>27</v>
      </c>
      <c r="G295" t="s">
        <v>25</v>
      </c>
      <c r="H295" t="s">
        <v>18</v>
      </c>
      <c r="I295">
        <v>1</v>
      </c>
      <c r="J295" t="s">
        <v>22</v>
      </c>
      <c r="K295" t="s">
        <v>17</v>
      </c>
      <c r="L295">
        <v>46</v>
      </c>
      <c r="M295" t="s">
        <v>15</v>
      </c>
    </row>
    <row r="296" spans="1:13" x14ac:dyDescent="0.3">
      <c r="A296">
        <v>20851</v>
      </c>
      <c r="B296" t="s">
        <v>35</v>
      </c>
      <c r="C296" t="s">
        <v>34</v>
      </c>
      <c r="D296" s="1">
        <v>20000</v>
      </c>
      <c r="E296">
        <v>0</v>
      </c>
      <c r="F296" t="s">
        <v>19</v>
      </c>
      <c r="G296" t="s">
        <v>25</v>
      </c>
      <c r="H296" t="s">
        <v>18</v>
      </c>
      <c r="I296">
        <v>1</v>
      </c>
      <c r="J296" t="s">
        <v>22</v>
      </c>
      <c r="K296" t="s">
        <v>17</v>
      </c>
      <c r="L296">
        <v>36</v>
      </c>
      <c r="M296" t="s">
        <v>15</v>
      </c>
    </row>
    <row r="297" spans="1:13" x14ac:dyDescent="0.3">
      <c r="A297">
        <v>21557</v>
      </c>
      <c r="B297" t="s">
        <v>35</v>
      </c>
      <c r="C297" t="s">
        <v>33</v>
      </c>
      <c r="D297" s="1">
        <v>110000</v>
      </c>
      <c r="E297">
        <v>0</v>
      </c>
      <c r="F297" t="s">
        <v>19</v>
      </c>
      <c r="G297" t="s">
        <v>28</v>
      </c>
      <c r="H297" t="s">
        <v>15</v>
      </c>
      <c r="I297">
        <v>3</v>
      </c>
      <c r="J297" t="s">
        <v>30</v>
      </c>
      <c r="K297" t="s">
        <v>24</v>
      </c>
      <c r="L297">
        <v>32</v>
      </c>
      <c r="M297" t="s">
        <v>15</v>
      </c>
    </row>
    <row r="298" spans="1:13" x14ac:dyDescent="0.3">
      <c r="A298">
        <v>26663</v>
      </c>
      <c r="B298" t="s">
        <v>35</v>
      </c>
      <c r="C298" t="s">
        <v>33</v>
      </c>
      <c r="D298" s="1">
        <v>60000</v>
      </c>
      <c r="E298">
        <v>2</v>
      </c>
      <c r="F298" t="s">
        <v>13</v>
      </c>
      <c r="G298" t="s">
        <v>21</v>
      </c>
      <c r="H298" t="s">
        <v>18</v>
      </c>
      <c r="I298">
        <v>1</v>
      </c>
      <c r="J298" t="s">
        <v>16</v>
      </c>
      <c r="K298" t="s">
        <v>24</v>
      </c>
      <c r="L298">
        <v>39</v>
      </c>
      <c r="M298" t="s">
        <v>15</v>
      </c>
    </row>
    <row r="299" spans="1:13" x14ac:dyDescent="0.3">
      <c r="A299">
        <v>11896</v>
      </c>
      <c r="B299" t="s">
        <v>34</v>
      </c>
      <c r="C299" t="s">
        <v>34</v>
      </c>
      <c r="D299" s="1">
        <v>100000</v>
      </c>
      <c r="E299">
        <v>1</v>
      </c>
      <c r="F299" t="s">
        <v>31</v>
      </c>
      <c r="G299" t="s">
        <v>28</v>
      </c>
      <c r="H299" t="s">
        <v>15</v>
      </c>
      <c r="I299">
        <v>0</v>
      </c>
      <c r="J299" t="s">
        <v>22</v>
      </c>
      <c r="K299" t="s">
        <v>24</v>
      </c>
      <c r="L299">
        <v>36</v>
      </c>
      <c r="M299" t="s">
        <v>15</v>
      </c>
    </row>
    <row r="300" spans="1:13" x14ac:dyDescent="0.3">
      <c r="A300">
        <v>14189</v>
      </c>
      <c r="B300" t="s">
        <v>34</v>
      </c>
      <c r="C300" t="s">
        <v>33</v>
      </c>
      <c r="D300" s="1">
        <v>90000</v>
      </c>
      <c r="E300">
        <v>4</v>
      </c>
      <c r="F300" t="s">
        <v>27</v>
      </c>
      <c r="G300" t="s">
        <v>21</v>
      </c>
      <c r="H300" t="s">
        <v>18</v>
      </c>
      <c r="I300">
        <v>2</v>
      </c>
      <c r="J300" t="s">
        <v>22</v>
      </c>
      <c r="K300" t="s">
        <v>17</v>
      </c>
      <c r="L300">
        <v>54</v>
      </c>
      <c r="M300" t="s">
        <v>15</v>
      </c>
    </row>
    <row r="301" spans="1:13" x14ac:dyDescent="0.3">
      <c r="A301">
        <v>13136</v>
      </c>
      <c r="B301" t="s">
        <v>34</v>
      </c>
      <c r="C301" t="s">
        <v>33</v>
      </c>
      <c r="D301" s="1">
        <v>30000</v>
      </c>
      <c r="E301">
        <v>2</v>
      </c>
      <c r="F301" t="s">
        <v>19</v>
      </c>
      <c r="G301" t="s">
        <v>20</v>
      </c>
      <c r="H301" t="s">
        <v>18</v>
      </c>
      <c r="I301">
        <v>2</v>
      </c>
      <c r="J301" t="s">
        <v>23</v>
      </c>
      <c r="K301" t="s">
        <v>24</v>
      </c>
      <c r="L301">
        <v>69</v>
      </c>
      <c r="M301" t="s">
        <v>18</v>
      </c>
    </row>
    <row r="302" spans="1:13" x14ac:dyDescent="0.3">
      <c r="A302">
        <v>25906</v>
      </c>
      <c r="B302" t="s">
        <v>35</v>
      </c>
      <c r="C302" t="s">
        <v>33</v>
      </c>
      <c r="D302" s="1">
        <v>10000</v>
      </c>
      <c r="E302">
        <v>5</v>
      </c>
      <c r="F302" t="s">
        <v>27</v>
      </c>
      <c r="G302" t="s">
        <v>14</v>
      </c>
      <c r="H302" t="s">
        <v>18</v>
      </c>
      <c r="I302">
        <v>2</v>
      </c>
      <c r="J302" t="s">
        <v>26</v>
      </c>
      <c r="K302" t="s">
        <v>24</v>
      </c>
      <c r="L302">
        <v>62</v>
      </c>
      <c r="M302" t="s">
        <v>18</v>
      </c>
    </row>
    <row r="303" spans="1:13" x14ac:dyDescent="0.3">
      <c r="A303">
        <v>17926</v>
      </c>
      <c r="B303" t="s">
        <v>35</v>
      </c>
      <c r="C303" t="s">
        <v>33</v>
      </c>
      <c r="D303" s="1">
        <v>40000</v>
      </c>
      <c r="E303">
        <v>0</v>
      </c>
      <c r="F303" t="s">
        <v>13</v>
      </c>
      <c r="G303" t="s">
        <v>20</v>
      </c>
      <c r="H303" t="s">
        <v>18</v>
      </c>
      <c r="I303">
        <v>0</v>
      </c>
      <c r="J303" t="s">
        <v>16</v>
      </c>
      <c r="K303" t="s">
        <v>24</v>
      </c>
      <c r="L303">
        <v>28</v>
      </c>
      <c r="M303" t="s">
        <v>15</v>
      </c>
    </row>
    <row r="304" spans="1:13" x14ac:dyDescent="0.3">
      <c r="A304">
        <v>26928</v>
      </c>
      <c r="B304" t="s">
        <v>35</v>
      </c>
      <c r="C304" t="s">
        <v>34</v>
      </c>
      <c r="D304" s="1">
        <v>30000</v>
      </c>
      <c r="E304">
        <v>1</v>
      </c>
      <c r="F304" t="s">
        <v>13</v>
      </c>
      <c r="G304" t="s">
        <v>20</v>
      </c>
      <c r="H304" t="s">
        <v>15</v>
      </c>
      <c r="I304">
        <v>0</v>
      </c>
      <c r="J304" t="s">
        <v>16</v>
      </c>
      <c r="K304" t="s">
        <v>17</v>
      </c>
      <c r="L304">
        <v>62</v>
      </c>
      <c r="M304" t="s">
        <v>15</v>
      </c>
    </row>
    <row r="305" spans="1:13" x14ac:dyDescent="0.3">
      <c r="A305">
        <v>20897</v>
      </c>
      <c r="B305" t="s">
        <v>34</v>
      </c>
      <c r="C305" t="s">
        <v>33</v>
      </c>
      <c r="D305" s="1">
        <v>30000</v>
      </c>
      <c r="E305">
        <v>1</v>
      </c>
      <c r="F305" t="s">
        <v>13</v>
      </c>
      <c r="G305" t="s">
        <v>14</v>
      </c>
      <c r="H305" t="s">
        <v>15</v>
      </c>
      <c r="I305">
        <v>2</v>
      </c>
      <c r="J305" t="s">
        <v>16</v>
      </c>
      <c r="K305" t="s">
        <v>17</v>
      </c>
      <c r="L305">
        <v>40</v>
      </c>
      <c r="M305" t="s">
        <v>18</v>
      </c>
    </row>
    <row r="306" spans="1:13" x14ac:dyDescent="0.3">
      <c r="A306">
        <v>28207</v>
      </c>
      <c r="B306" t="s">
        <v>34</v>
      </c>
      <c r="C306" t="s">
        <v>34</v>
      </c>
      <c r="D306" s="1">
        <v>80000</v>
      </c>
      <c r="E306">
        <v>4</v>
      </c>
      <c r="F306" t="s">
        <v>31</v>
      </c>
      <c r="G306" t="s">
        <v>28</v>
      </c>
      <c r="H306" t="s">
        <v>15</v>
      </c>
      <c r="I306">
        <v>1</v>
      </c>
      <c r="J306" t="s">
        <v>16</v>
      </c>
      <c r="K306" t="s">
        <v>24</v>
      </c>
      <c r="L306">
        <v>36</v>
      </c>
      <c r="M306" t="s">
        <v>15</v>
      </c>
    </row>
    <row r="307" spans="1:13" x14ac:dyDescent="0.3">
      <c r="A307">
        <v>25923</v>
      </c>
      <c r="B307" t="s">
        <v>35</v>
      </c>
      <c r="C307" t="s">
        <v>34</v>
      </c>
      <c r="D307" s="1">
        <v>10000</v>
      </c>
      <c r="E307">
        <v>2</v>
      </c>
      <c r="F307" t="s">
        <v>29</v>
      </c>
      <c r="G307" t="s">
        <v>20</v>
      </c>
      <c r="H307" t="s">
        <v>15</v>
      </c>
      <c r="I307">
        <v>2</v>
      </c>
      <c r="J307" t="s">
        <v>23</v>
      </c>
      <c r="K307" t="s">
        <v>24</v>
      </c>
      <c r="L307">
        <v>58</v>
      </c>
      <c r="M307" t="s">
        <v>18</v>
      </c>
    </row>
    <row r="308" spans="1:13" x14ac:dyDescent="0.3">
      <c r="A308">
        <v>11000</v>
      </c>
      <c r="B308" t="s">
        <v>34</v>
      </c>
      <c r="C308" t="s">
        <v>34</v>
      </c>
      <c r="D308" s="1">
        <v>90000</v>
      </c>
      <c r="E308">
        <v>2</v>
      </c>
      <c r="F308" t="s">
        <v>13</v>
      </c>
      <c r="G308" t="s">
        <v>21</v>
      </c>
      <c r="H308" t="s">
        <v>15</v>
      </c>
      <c r="I308">
        <v>0</v>
      </c>
      <c r="J308" t="s">
        <v>26</v>
      </c>
      <c r="K308" t="s">
        <v>24</v>
      </c>
      <c r="L308">
        <v>40</v>
      </c>
      <c r="M308" t="s">
        <v>15</v>
      </c>
    </row>
    <row r="309" spans="1:13" x14ac:dyDescent="0.3">
      <c r="A309">
        <v>20974</v>
      </c>
      <c r="B309" t="s">
        <v>34</v>
      </c>
      <c r="C309" t="s">
        <v>34</v>
      </c>
      <c r="D309" s="1">
        <v>10000</v>
      </c>
      <c r="E309">
        <v>2</v>
      </c>
      <c r="F309" t="s">
        <v>13</v>
      </c>
      <c r="G309" t="s">
        <v>20</v>
      </c>
      <c r="H309" t="s">
        <v>15</v>
      </c>
      <c r="I309">
        <v>1</v>
      </c>
      <c r="J309" t="s">
        <v>16</v>
      </c>
      <c r="K309" t="s">
        <v>17</v>
      </c>
      <c r="L309">
        <v>66</v>
      </c>
      <c r="M309" t="s">
        <v>18</v>
      </c>
    </row>
    <row r="310" spans="1:13" x14ac:dyDescent="0.3">
      <c r="A310">
        <v>28758</v>
      </c>
      <c r="B310" t="s">
        <v>34</v>
      </c>
      <c r="C310" t="s">
        <v>34</v>
      </c>
      <c r="D310" s="1">
        <v>40000</v>
      </c>
      <c r="E310">
        <v>2</v>
      </c>
      <c r="F310" t="s">
        <v>19</v>
      </c>
      <c r="G310" t="s">
        <v>20</v>
      </c>
      <c r="H310" t="s">
        <v>15</v>
      </c>
      <c r="I310">
        <v>1</v>
      </c>
      <c r="J310" t="s">
        <v>26</v>
      </c>
      <c r="K310" t="s">
        <v>17</v>
      </c>
      <c r="L310">
        <v>35</v>
      </c>
      <c r="M310" t="s">
        <v>15</v>
      </c>
    </row>
    <row r="311" spans="1:13" x14ac:dyDescent="0.3">
      <c r="A311">
        <v>11381</v>
      </c>
      <c r="B311" t="s">
        <v>34</v>
      </c>
      <c r="C311" t="s">
        <v>33</v>
      </c>
      <c r="D311" s="1">
        <v>20000</v>
      </c>
      <c r="E311">
        <v>2</v>
      </c>
      <c r="F311" t="s">
        <v>19</v>
      </c>
      <c r="G311" t="s">
        <v>25</v>
      </c>
      <c r="H311" t="s">
        <v>15</v>
      </c>
      <c r="I311">
        <v>1</v>
      </c>
      <c r="J311" t="s">
        <v>22</v>
      </c>
      <c r="K311" t="s">
        <v>17</v>
      </c>
      <c r="L311">
        <v>47</v>
      </c>
      <c r="M311" t="s">
        <v>15</v>
      </c>
    </row>
    <row r="312" spans="1:13" x14ac:dyDescent="0.3">
      <c r="A312">
        <v>17522</v>
      </c>
      <c r="B312" t="s">
        <v>34</v>
      </c>
      <c r="C312" t="s">
        <v>34</v>
      </c>
      <c r="D312" s="1">
        <v>120000</v>
      </c>
      <c r="E312">
        <v>4</v>
      </c>
      <c r="F312" t="s">
        <v>13</v>
      </c>
      <c r="G312" t="s">
        <v>28</v>
      </c>
      <c r="H312" t="s">
        <v>15</v>
      </c>
      <c r="I312">
        <v>1</v>
      </c>
      <c r="J312" t="s">
        <v>22</v>
      </c>
      <c r="K312" t="s">
        <v>24</v>
      </c>
      <c r="L312">
        <v>47</v>
      </c>
      <c r="M312" t="s">
        <v>18</v>
      </c>
    </row>
    <row r="313" spans="1:13" x14ac:dyDescent="0.3">
      <c r="A313">
        <v>21207</v>
      </c>
      <c r="B313" t="s">
        <v>34</v>
      </c>
      <c r="C313" t="s">
        <v>34</v>
      </c>
      <c r="D313" s="1">
        <v>60000</v>
      </c>
      <c r="E313">
        <v>1</v>
      </c>
      <c r="F313" t="s">
        <v>19</v>
      </c>
      <c r="G313" t="s">
        <v>14</v>
      </c>
      <c r="H313" t="s">
        <v>15</v>
      </c>
      <c r="I313">
        <v>1</v>
      </c>
      <c r="J313" t="s">
        <v>23</v>
      </c>
      <c r="K313" t="s">
        <v>24</v>
      </c>
      <c r="L313">
        <v>46</v>
      </c>
      <c r="M313" t="s">
        <v>18</v>
      </c>
    </row>
    <row r="314" spans="1:13" x14ac:dyDescent="0.3">
      <c r="A314">
        <v>28102</v>
      </c>
      <c r="B314" t="s">
        <v>34</v>
      </c>
      <c r="C314" t="s">
        <v>34</v>
      </c>
      <c r="D314" s="1">
        <v>20000</v>
      </c>
      <c r="E314">
        <v>4</v>
      </c>
      <c r="F314" t="s">
        <v>27</v>
      </c>
      <c r="G314" t="s">
        <v>14</v>
      </c>
      <c r="H314" t="s">
        <v>15</v>
      </c>
      <c r="I314">
        <v>2</v>
      </c>
      <c r="J314" t="s">
        <v>23</v>
      </c>
      <c r="K314" t="s">
        <v>24</v>
      </c>
      <c r="L314">
        <v>58</v>
      </c>
      <c r="M314" t="s">
        <v>15</v>
      </c>
    </row>
    <row r="315" spans="1:13" x14ac:dyDescent="0.3">
      <c r="A315">
        <v>23105</v>
      </c>
      <c r="B315" t="s">
        <v>35</v>
      </c>
      <c r="C315" t="s">
        <v>34</v>
      </c>
      <c r="D315" s="1">
        <v>40000</v>
      </c>
      <c r="E315">
        <v>3</v>
      </c>
      <c r="F315" t="s">
        <v>29</v>
      </c>
      <c r="G315" t="s">
        <v>20</v>
      </c>
      <c r="H315" t="s">
        <v>18</v>
      </c>
      <c r="I315">
        <v>2</v>
      </c>
      <c r="J315" t="s">
        <v>23</v>
      </c>
      <c r="K315" t="s">
        <v>24</v>
      </c>
      <c r="L315">
        <v>52</v>
      </c>
      <c r="M315" t="s">
        <v>15</v>
      </c>
    </row>
    <row r="316" spans="1:13" x14ac:dyDescent="0.3">
      <c r="A316">
        <v>18740</v>
      </c>
      <c r="B316" t="s">
        <v>34</v>
      </c>
      <c r="C316" t="s">
        <v>34</v>
      </c>
      <c r="D316" s="1">
        <v>80000</v>
      </c>
      <c r="E316">
        <v>5</v>
      </c>
      <c r="F316" t="s">
        <v>13</v>
      </c>
      <c r="G316" t="s">
        <v>21</v>
      </c>
      <c r="H316" t="s">
        <v>18</v>
      </c>
      <c r="I316">
        <v>1</v>
      </c>
      <c r="J316" t="s">
        <v>16</v>
      </c>
      <c r="K316" t="s">
        <v>24</v>
      </c>
      <c r="L316">
        <v>47</v>
      </c>
      <c r="M316" t="s">
        <v>15</v>
      </c>
    </row>
    <row r="317" spans="1:13" x14ac:dyDescent="0.3">
      <c r="A317">
        <v>21213</v>
      </c>
      <c r="B317" t="s">
        <v>35</v>
      </c>
      <c r="C317" t="s">
        <v>34</v>
      </c>
      <c r="D317" s="1">
        <v>70000</v>
      </c>
      <c r="E317">
        <v>0</v>
      </c>
      <c r="F317" t="s">
        <v>13</v>
      </c>
      <c r="G317" t="s">
        <v>21</v>
      </c>
      <c r="H317" t="s">
        <v>18</v>
      </c>
      <c r="I317">
        <v>1</v>
      </c>
      <c r="J317" t="s">
        <v>23</v>
      </c>
      <c r="K317" t="s">
        <v>24</v>
      </c>
      <c r="L317">
        <v>41</v>
      </c>
      <c r="M317" t="s">
        <v>18</v>
      </c>
    </row>
    <row r="318" spans="1:13" x14ac:dyDescent="0.3">
      <c r="A318">
        <v>17352</v>
      </c>
      <c r="B318" t="s">
        <v>34</v>
      </c>
      <c r="C318" t="s">
        <v>34</v>
      </c>
      <c r="D318" s="1">
        <v>50000</v>
      </c>
      <c r="E318">
        <v>2</v>
      </c>
      <c r="F318" t="s">
        <v>31</v>
      </c>
      <c r="G318" t="s">
        <v>28</v>
      </c>
      <c r="H318" t="s">
        <v>15</v>
      </c>
      <c r="I318">
        <v>1</v>
      </c>
      <c r="J318" t="s">
        <v>23</v>
      </c>
      <c r="K318" t="s">
        <v>24</v>
      </c>
      <c r="L318">
        <v>64</v>
      </c>
      <c r="M318" t="s">
        <v>15</v>
      </c>
    </row>
    <row r="319" spans="1:13" x14ac:dyDescent="0.3">
      <c r="A319">
        <v>14154</v>
      </c>
      <c r="B319" t="s">
        <v>34</v>
      </c>
      <c r="C319" t="s">
        <v>34</v>
      </c>
      <c r="D319" s="1">
        <v>30000</v>
      </c>
      <c r="E319">
        <v>0</v>
      </c>
      <c r="F319" t="s">
        <v>13</v>
      </c>
      <c r="G319" t="s">
        <v>20</v>
      </c>
      <c r="H319" t="s">
        <v>15</v>
      </c>
      <c r="I319">
        <v>0</v>
      </c>
      <c r="J319" t="s">
        <v>16</v>
      </c>
      <c r="K319" t="s">
        <v>17</v>
      </c>
      <c r="L319">
        <v>35</v>
      </c>
      <c r="M319" t="s">
        <v>15</v>
      </c>
    </row>
    <row r="320" spans="1:13" x14ac:dyDescent="0.3">
      <c r="A320">
        <v>19066</v>
      </c>
      <c r="B320" t="s">
        <v>34</v>
      </c>
      <c r="C320" t="s">
        <v>34</v>
      </c>
      <c r="D320" s="1">
        <v>130000</v>
      </c>
      <c r="E320">
        <v>4</v>
      </c>
      <c r="F320" t="s">
        <v>19</v>
      </c>
      <c r="G320" t="s">
        <v>21</v>
      </c>
      <c r="H320" t="s">
        <v>18</v>
      </c>
      <c r="I320">
        <v>3</v>
      </c>
      <c r="J320" t="s">
        <v>30</v>
      </c>
      <c r="K320" t="s">
        <v>17</v>
      </c>
      <c r="L320">
        <v>54</v>
      </c>
      <c r="M320" t="s">
        <v>18</v>
      </c>
    </row>
    <row r="321" spans="1:13" x14ac:dyDescent="0.3">
      <c r="A321">
        <v>11386</v>
      </c>
      <c r="B321" t="s">
        <v>34</v>
      </c>
      <c r="C321" t="s">
        <v>33</v>
      </c>
      <c r="D321" s="1">
        <v>30000</v>
      </c>
      <c r="E321">
        <v>3</v>
      </c>
      <c r="F321" t="s">
        <v>13</v>
      </c>
      <c r="G321" t="s">
        <v>20</v>
      </c>
      <c r="H321" t="s">
        <v>15</v>
      </c>
      <c r="I321">
        <v>0</v>
      </c>
      <c r="J321" t="s">
        <v>16</v>
      </c>
      <c r="K321" t="s">
        <v>17</v>
      </c>
      <c r="L321">
        <v>45</v>
      </c>
      <c r="M321" t="s">
        <v>18</v>
      </c>
    </row>
    <row r="322" spans="1:13" x14ac:dyDescent="0.3">
      <c r="A322">
        <v>20228</v>
      </c>
      <c r="B322" t="s">
        <v>34</v>
      </c>
      <c r="C322" t="s">
        <v>34</v>
      </c>
      <c r="D322" s="1">
        <v>100000</v>
      </c>
      <c r="E322">
        <v>0</v>
      </c>
      <c r="F322" t="s">
        <v>31</v>
      </c>
      <c r="G322" t="s">
        <v>28</v>
      </c>
      <c r="H322" t="s">
        <v>15</v>
      </c>
      <c r="I322">
        <v>0</v>
      </c>
      <c r="J322" t="s">
        <v>22</v>
      </c>
      <c r="K322" t="s">
        <v>24</v>
      </c>
      <c r="L322">
        <v>40</v>
      </c>
      <c r="M322" t="s">
        <v>15</v>
      </c>
    </row>
    <row r="323" spans="1:13" x14ac:dyDescent="0.3">
      <c r="A323">
        <v>16675</v>
      </c>
      <c r="B323" t="s">
        <v>35</v>
      </c>
      <c r="C323" t="s">
        <v>33</v>
      </c>
      <c r="D323" s="1">
        <v>160000</v>
      </c>
      <c r="E323">
        <v>0</v>
      </c>
      <c r="F323" t="s">
        <v>31</v>
      </c>
      <c r="G323" t="s">
        <v>28</v>
      </c>
      <c r="H323" t="s">
        <v>18</v>
      </c>
      <c r="I323">
        <v>3</v>
      </c>
      <c r="J323" t="s">
        <v>16</v>
      </c>
      <c r="K323" t="s">
        <v>24</v>
      </c>
      <c r="L323">
        <v>47</v>
      </c>
      <c r="M323" t="s">
        <v>15</v>
      </c>
    </row>
    <row r="324" spans="1:13" x14ac:dyDescent="0.3">
      <c r="A324">
        <v>16410</v>
      </c>
      <c r="B324" t="s">
        <v>35</v>
      </c>
      <c r="C324" t="s">
        <v>33</v>
      </c>
      <c r="D324" s="1">
        <v>10000</v>
      </c>
      <c r="E324">
        <v>4</v>
      </c>
      <c r="F324" t="s">
        <v>29</v>
      </c>
      <c r="G324" t="s">
        <v>25</v>
      </c>
      <c r="H324" t="s">
        <v>15</v>
      </c>
      <c r="I324">
        <v>2</v>
      </c>
      <c r="J324" t="s">
        <v>16</v>
      </c>
      <c r="K324" t="s">
        <v>17</v>
      </c>
      <c r="L324">
        <v>41</v>
      </c>
      <c r="M324" t="s">
        <v>15</v>
      </c>
    </row>
    <row r="325" spans="1:13" x14ac:dyDescent="0.3">
      <c r="A325">
        <v>27760</v>
      </c>
      <c r="B325" t="s">
        <v>35</v>
      </c>
      <c r="C325" t="s">
        <v>33</v>
      </c>
      <c r="D325" s="1">
        <v>40000</v>
      </c>
      <c r="E325">
        <v>0</v>
      </c>
      <c r="F325" t="s">
        <v>31</v>
      </c>
      <c r="G325" t="s">
        <v>20</v>
      </c>
      <c r="H325" t="s">
        <v>18</v>
      </c>
      <c r="I325">
        <v>0</v>
      </c>
      <c r="J325" t="s">
        <v>16</v>
      </c>
      <c r="K325" t="s">
        <v>17</v>
      </c>
      <c r="L325">
        <v>37</v>
      </c>
      <c r="M325" t="s">
        <v>15</v>
      </c>
    </row>
    <row r="326" spans="1:13" x14ac:dyDescent="0.3">
      <c r="A326">
        <v>22930</v>
      </c>
      <c r="B326" t="s">
        <v>34</v>
      </c>
      <c r="C326" t="s">
        <v>34</v>
      </c>
      <c r="D326" s="1">
        <v>90000</v>
      </c>
      <c r="E326">
        <v>4</v>
      </c>
      <c r="F326" t="s">
        <v>13</v>
      </c>
      <c r="G326" t="s">
        <v>21</v>
      </c>
      <c r="H326" t="s">
        <v>15</v>
      </c>
      <c r="I326">
        <v>0</v>
      </c>
      <c r="J326" t="s">
        <v>26</v>
      </c>
      <c r="K326" t="s">
        <v>24</v>
      </c>
      <c r="L326">
        <v>38</v>
      </c>
      <c r="M326" t="s">
        <v>15</v>
      </c>
    </row>
    <row r="327" spans="1:13" x14ac:dyDescent="0.3">
      <c r="A327">
        <v>23780</v>
      </c>
      <c r="B327" t="s">
        <v>35</v>
      </c>
      <c r="C327" t="s">
        <v>34</v>
      </c>
      <c r="D327" s="1">
        <v>40000</v>
      </c>
      <c r="E327">
        <v>2</v>
      </c>
      <c r="F327" t="s">
        <v>19</v>
      </c>
      <c r="G327" t="s">
        <v>20</v>
      </c>
      <c r="H327" t="s">
        <v>18</v>
      </c>
      <c r="I327">
        <v>2</v>
      </c>
      <c r="J327" t="s">
        <v>16</v>
      </c>
      <c r="K327" t="s">
        <v>17</v>
      </c>
      <c r="L327">
        <v>36</v>
      </c>
      <c r="M327" t="s">
        <v>15</v>
      </c>
    </row>
    <row r="328" spans="1:13" x14ac:dyDescent="0.3">
      <c r="A328">
        <v>20994</v>
      </c>
      <c r="B328" t="s">
        <v>34</v>
      </c>
      <c r="C328" t="s">
        <v>33</v>
      </c>
      <c r="D328" s="1">
        <v>20000</v>
      </c>
      <c r="E328">
        <v>0</v>
      </c>
      <c r="F328" t="s">
        <v>13</v>
      </c>
      <c r="G328" t="s">
        <v>20</v>
      </c>
      <c r="H328" t="s">
        <v>18</v>
      </c>
      <c r="I328">
        <v>0</v>
      </c>
      <c r="J328" t="s">
        <v>16</v>
      </c>
      <c r="K328" t="s">
        <v>24</v>
      </c>
      <c r="L328">
        <v>26</v>
      </c>
      <c r="M328" t="s">
        <v>15</v>
      </c>
    </row>
    <row r="329" spans="1:13" x14ac:dyDescent="0.3">
      <c r="A329">
        <v>28379</v>
      </c>
      <c r="B329" t="s">
        <v>34</v>
      </c>
      <c r="C329" t="s">
        <v>34</v>
      </c>
      <c r="D329" s="1">
        <v>30000</v>
      </c>
      <c r="E329">
        <v>1</v>
      </c>
      <c r="F329" t="s">
        <v>13</v>
      </c>
      <c r="G329" t="s">
        <v>14</v>
      </c>
      <c r="H329" t="s">
        <v>15</v>
      </c>
      <c r="I329">
        <v>2</v>
      </c>
      <c r="J329" t="s">
        <v>16</v>
      </c>
      <c r="K329" t="s">
        <v>17</v>
      </c>
      <c r="L329">
        <v>40</v>
      </c>
      <c r="M329" t="s">
        <v>18</v>
      </c>
    </row>
    <row r="330" spans="1:13" x14ac:dyDescent="0.3">
      <c r="A330">
        <v>14865</v>
      </c>
      <c r="B330" t="s">
        <v>35</v>
      </c>
      <c r="C330" t="s">
        <v>34</v>
      </c>
      <c r="D330" s="1">
        <v>40000</v>
      </c>
      <c r="E330">
        <v>2</v>
      </c>
      <c r="F330" t="s">
        <v>19</v>
      </c>
      <c r="G330" t="s">
        <v>20</v>
      </c>
      <c r="H330" t="s">
        <v>15</v>
      </c>
      <c r="I330">
        <v>2</v>
      </c>
      <c r="J330" t="s">
        <v>26</v>
      </c>
      <c r="K330" t="s">
        <v>17</v>
      </c>
      <c r="L330">
        <v>36</v>
      </c>
      <c r="M330" t="s">
        <v>18</v>
      </c>
    </row>
    <row r="331" spans="1:13" x14ac:dyDescent="0.3">
      <c r="A331">
        <v>12663</v>
      </c>
      <c r="B331" t="s">
        <v>34</v>
      </c>
      <c r="C331" t="s">
        <v>33</v>
      </c>
      <c r="D331" s="1">
        <v>90000</v>
      </c>
      <c r="E331">
        <v>5</v>
      </c>
      <c r="F331" t="s">
        <v>29</v>
      </c>
      <c r="G331" t="s">
        <v>14</v>
      </c>
      <c r="H331" t="s">
        <v>15</v>
      </c>
      <c r="I331">
        <v>2</v>
      </c>
      <c r="J331" t="s">
        <v>30</v>
      </c>
      <c r="K331" t="s">
        <v>17</v>
      </c>
      <c r="L331">
        <v>59</v>
      </c>
      <c r="M331" t="s">
        <v>18</v>
      </c>
    </row>
    <row r="332" spans="1:13" x14ac:dyDescent="0.3">
      <c r="A332">
        <v>24898</v>
      </c>
      <c r="B332" t="s">
        <v>35</v>
      </c>
      <c r="C332" t="s">
        <v>33</v>
      </c>
      <c r="D332" s="1">
        <v>80000</v>
      </c>
      <c r="E332">
        <v>0</v>
      </c>
      <c r="F332" t="s">
        <v>13</v>
      </c>
      <c r="G332" t="s">
        <v>21</v>
      </c>
      <c r="H332" t="s">
        <v>15</v>
      </c>
      <c r="I332">
        <v>3</v>
      </c>
      <c r="J332" t="s">
        <v>30</v>
      </c>
      <c r="K332" t="s">
        <v>24</v>
      </c>
      <c r="L332">
        <v>32</v>
      </c>
      <c r="M332" t="s">
        <v>18</v>
      </c>
    </row>
    <row r="333" spans="1:13" x14ac:dyDescent="0.3">
      <c r="A333">
        <v>19508</v>
      </c>
      <c r="B333" t="s">
        <v>34</v>
      </c>
      <c r="C333" t="s">
        <v>34</v>
      </c>
      <c r="D333" s="1">
        <v>10000</v>
      </c>
      <c r="E333">
        <v>0</v>
      </c>
      <c r="F333" t="s">
        <v>29</v>
      </c>
      <c r="G333" t="s">
        <v>25</v>
      </c>
      <c r="H333" t="s">
        <v>18</v>
      </c>
      <c r="I333">
        <v>2</v>
      </c>
      <c r="J333" t="s">
        <v>16</v>
      </c>
      <c r="K333" t="s">
        <v>17</v>
      </c>
      <c r="L333">
        <v>30</v>
      </c>
      <c r="M333" t="s">
        <v>18</v>
      </c>
    </row>
    <row r="334" spans="1:13" x14ac:dyDescent="0.3">
      <c r="A334">
        <v>11489</v>
      </c>
      <c r="B334" t="s">
        <v>35</v>
      </c>
      <c r="C334" t="s">
        <v>33</v>
      </c>
      <c r="D334" s="1">
        <v>20000</v>
      </c>
      <c r="E334">
        <v>0</v>
      </c>
      <c r="F334" t="s">
        <v>29</v>
      </c>
      <c r="G334" t="s">
        <v>25</v>
      </c>
      <c r="H334" t="s">
        <v>18</v>
      </c>
      <c r="I334">
        <v>2</v>
      </c>
      <c r="J334" t="s">
        <v>26</v>
      </c>
      <c r="K334" t="s">
        <v>17</v>
      </c>
      <c r="L334">
        <v>35</v>
      </c>
      <c r="M334" t="s">
        <v>15</v>
      </c>
    </row>
    <row r="335" spans="1:13" x14ac:dyDescent="0.3">
      <c r="A335">
        <v>18160</v>
      </c>
      <c r="B335" t="s">
        <v>34</v>
      </c>
      <c r="C335" t="s">
        <v>34</v>
      </c>
      <c r="D335" s="1">
        <v>130000</v>
      </c>
      <c r="E335">
        <v>3</v>
      </c>
      <c r="F335" t="s">
        <v>27</v>
      </c>
      <c r="G335" t="s">
        <v>21</v>
      </c>
      <c r="H335" t="s">
        <v>15</v>
      </c>
      <c r="I335">
        <v>4</v>
      </c>
      <c r="J335" t="s">
        <v>23</v>
      </c>
      <c r="K335" t="s">
        <v>17</v>
      </c>
      <c r="L335">
        <v>51</v>
      </c>
      <c r="M335" t="s">
        <v>15</v>
      </c>
    </row>
    <row r="336" spans="1:13" x14ac:dyDescent="0.3">
      <c r="A336">
        <v>25241</v>
      </c>
      <c r="B336" t="s">
        <v>34</v>
      </c>
      <c r="C336" t="s">
        <v>34</v>
      </c>
      <c r="D336" s="1">
        <v>90000</v>
      </c>
      <c r="E336">
        <v>2</v>
      </c>
      <c r="F336" t="s">
        <v>13</v>
      </c>
      <c r="G336" t="s">
        <v>21</v>
      </c>
      <c r="H336" t="s">
        <v>15</v>
      </c>
      <c r="I336">
        <v>1</v>
      </c>
      <c r="J336" t="s">
        <v>23</v>
      </c>
      <c r="K336" t="s">
        <v>24</v>
      </c>
      <c r="L336">
        <v>47</v>
      </c>
      <c r="M336" t="s">
        <v>18</v>
      </c>
    </row>
    <row r="337" spans="1:13" x14ac:dyDescent="0.3">
      <c r="A337">
        <v>24369</v>
      </c>
      <c r="B337" t="s">
        <v>34</v>
      </c>
      <c r="C337" t="s">
        <v>34</v>
      </c>
      <c r="D337" s="1">
        <v>80000</v>
      </c>
      <c r="E337">
        <v>5</v>
      </c>
      <c r="F337" t="s">
        <v>31</v>
      </c>
      <c r="G337" t="s">
        <v>28</v>
      </c>
      <c r="H337" t="s">
        <v>18</v>
      </c>
      <c r="I337">
        <v>2</v>
      </c>
      <c r="J337" t="s">
        <v>16</v>
      </c>
      <c r="K337" t="s">
        <v>24</v>
      </c>
      <c r="L337">
        <v>39</v>
      </c>
      <c r="M337" t="s">
        <v>18</v>
      </c>
    </row>
    <row r="338" spans="1:13" x14ac:dyDescent="0.3">
      <c r="A338">
        <v>27165</v>
      </c>
      <c r="B338" t="s">
        <v>35</v>
      </c>
      <c r="C338" t="s">
        <v>34</v>
      </c>
      <c r="D338" s="1">
        <v>20000</v>
      </c>
      <c r="E338">
        <v>0</v>
      </c>
      <c r="F338" t="s">
        <v>29</v>
      </c>
      <c r="G338" t="s">
        <v>25</v>
      </c>
      <c r="H338" t="s">
        <v>18</v>
      </c>
      <c r="I338">
        <v>2</v>
      </c>
      <c r="J338" t="s">
        <v>16</v>
      </c>
      <c r="K338" t="s">
        <v>17</v>
      </c>
      <c r="L338">
        <v>34</v>
      </c>
      <c r="M338" t="s">
        <v>18</v>
      </c>
    </row>
    <row r="339" spans="1:13" x14ac:dyDescent="0.3">
      <c r="A339">
        <v>29424</v>
      </c>
      <c r="B339" t="s">
        <v>34</v>
      </c>
      <c r="C339" t="s">
        <v>34</v>
      </c>
      <c r="D339" s="1">
        <v>10000</v>
      </c>
      <c r="E339">
        <v>0</v>
      </c>
      <c r="F339" t="s">
        <v>29</v>
      </c>
      <c r="G339" t="s">
        <v>25</v>
      </c>
      <c r="H339" t="s">
        <v>15</v>
      </c>
      <c r="I339">
        <v>2</v>
      </c>
      <c r="J339" t="s">
        <v>16</v>
      </c>
      <c r="K339" t="s">
        <v>17</v>
      </c>
      <c r="L339">
        <v>32</v>
      </c>
      <c r="M339" t="s">
        <v>18</v>
      </c>
    </row>
    <row r="340" spans="1:13" x14ac:dyDescent="0.3">
      <c r="A340">
        <v>15926</v>
      </c>
      <c r="B340" t="s">
        <v>35</v>
      </c>
      <c r="C340" t="s">
        <v>33</v>
      </c>
      <c r="D340" s="1">
        <v>120000</v>
      </c>
      <c r="E340">
        <v>3</v>
      </c>
      <c r="F340" t="s">
        <v>27</v>
      </c>
      <c r="G340" t="s">
        <v>21</v>
      </c>
      <c r="H340" t="s">
        <v>15</v>
      </c>
      <c r="I340">
        <v>4</v>
      </c>
      <c r="J340" t="s">
        <v>23</v>
      </c>
      <c r="K340" t="s">
        <v>17</v>
      </c>
      <c r="L340">
        <v>50</v>
      </c>
      <c r="M340" t="s">
        <v>15</v>
      </c>
    </row>
    <row r="341" spans="1:13" x14ac:dyDescent="0.3">
      <c r="A341">
        <v>14554</v>
      </c>
      <c r="B341" t="s">
        <v>34</v>
      </c>
      <c r="C341" t="s">
        <v>34</v>
      </c>
      <c r="D341" s="1">
        <v>20000</v>
      </c>
      <c r="E341">
        <v>1</v>
      </c>
      <c r="F341" t="s">
        <v>13</v>
      </c>
      <c r="G341" t="s">
        <v>20</v>
      </c>
      <c r="H341" t="s">
        <v>15</v>
      </c>
      <c r="I341">
        <v>0</v>
      </c>
      <c r="J341" t="s">
        <v>16</v>
      </c>
      <c r="K341" t="s">
        <v>17</v>
      </c>
      <c r="L341">
        <v>66</v>
      </c>
      <c r="M341" t="s">
        <v>18</v>
      </c>
    </row>
    <row r="342" spans="1:13" x14ac:dyDescent="0.3">
      <c r="A342">
        <v>16468</v>
      </c>
      <c r="B342" t="s">
        <v>35</v>
      </c>
      <c r="C342" t="s">
        <v>34</v>
      </c>
      <c r="D342" s="1">
        <v>30000</v>
      </c>
      <c r="E342">
        <v>0</v>
      </c>
      <c r="F342" t="s">
        <v>19</v>
      </c>
      <c r="G342" t="s">
        <v>20</v>
      </c>
      <c r="H342" t="s">
        <v>15</v>
      </c>
      <c r="I342">
        <v>1</v>
      </c>
      <c r="J342" t="s">
        <v>22</v>
      </c>
      <c r="K342" t="s">
        <v>17</v>
      </c>
      <c r="L342">
        <v>30</v>
      </c>
      <c r="M342" t="s">
        <v>18</v>
      </c>
    </row>
    <row r="343" spans="1:13" x14ac:dyDescent="0.3">
      <c r="A343">
        <v>19174</v>
      </c>
      <c r="B343" t="s">
        <v>35</v>
      </c>
      <c r="C343" t="s">
        <v>33</v>
      </c>
      <c r="D343" s="1">
        <v>30000</v>
      </c>
      <c r="E343">
        <v>0</v>
      </c>
      <c r="F343" t="s">
        <v>27</v>
      </c>
      <c r="G343" t="s">
        <v>25</v>
      </c>
      <c r="H343" t="s">
        <v>18</v>
      </c>
      <c r="I343">
        <v>1</v>
      </c>
      <c r="J343" t="s">
        <v>22</v>
      </c>
      <c r="K343" t="s">
        <v>17</v>
      </c>
      <c r="L343">
        <v>32</v>
      </c>
      <c r="M343" t="s">
        <v>15</v>
      </c>
    </row>
    <row r="344" spans="1:13" x14ac:dyDescent="0.3">
      <c r="A344">
        <v>19183</v>
      </c>
      <c r="B344" t="s">
        <v>35</v>
      </c>
      <c r="C344" t="s">
        <v>34</v>
      </c>
      <c r="D344" s="1">
        <v>10000</v>
      </c>
      <c r="E344">
        <v>0</v>
      </c>
      <c r="F344" t="s">
        <v>29</v>
      </c>
      <c r="G344" t="s">
        <v>25</v>
      </c>
      <c r="H344" t="s">
        <v>15</v>
      </c>
      <c r="I344">
        <v>2</v>
      </c>
      <c r="J344" t="s">
        <v>26</v>
      </c>
      <c r="K344" t="s">
        <v>17</v>
      </c>
      <c r="L344">
        <v>35</v>
      </c>
      <c r="M344" t="s">
        <v>18</v>
      </c>
    </row>
    <row r="345" spans="1:13" x14ac:dyDescent="0.3">
      <c r="A345">
        <v>13683</v>
      </c>
      <c r="B345" t="s">
        <v>35</v>
      </c>
      <c r="C345" t="s">
        <v>33</v>
      </c>
      <c r="D345" s="1">
        <v>30000</v>
      </c>
      <c r="E345">
        <v>0</v>
      </c>
      <c r="F345" t="s">
        <v>27</v>
      </c>
      <c r="G345" t="s">
        <v>25</v>
      </c>
      <c r="H345" t="s">
        <v>18</v>
      </c>
      <c r="I345">
        <v>1</v>
      </c>
      <c r="J345" t="s">
        <v>22</v>
      </c>
      <c r="K345" t="s">
        <v>17</v>
      </c>
      <c r="L345">
        <v>32</v>
      </c>
      <c r="M345" t="s">
        <v>18</v>
      </c>
    </row>
    <row r="346" spans="1:13" x14ac:dyDescent="0.3">
      <c r="A346">
        <v>17848</v>
      </c>
      <c r="B346" t="s">
        <v>35</v>
      </c>
      <c r="C346" t="s">
        <v>34</v>
      </c>
      <c r="D346" s="1">
        <v>30000</v>
      </c>
      <c r="E346">
        <v>0</v>
      </c>
      <c r="F346" t="s">
        <v>19</v>
      </c>
      <c r="G346" t="s">
        <v>20</v>
      </c>
      <c r="H346" t="s">
        <v>18</v>
      </c>
      <c r="I346">
        <v>1</v>
      </c>
      <c r="J346" t="s">
        <v>22</v>
      </c>
      <c r="K346" t="s">
        <v>17</v>
      </c>
      <c r="L346">
        <v>31</v>
      </c>
      <c r="M346" t="s">
        <v>15</v>
      </c>
    </row>
    <row r="347" spans="1:13" x14ac:dyDescent="0.3">
      <c r="A347">
        <v>17894</v>
      </c>
      <c r="B347" t="s">
        <v>34</v>
      </c>
      <c r="C347" t="s">
        <v>33</v>
      </c>
      <c r="D347" s="1">
        <v>20000</v>
      </c>
      <c r="E347">
        <v>1</v>
      </c>
      <c r="F347" t="s">
        <v>13</v>
      </c>
      <c r="G347" t="s">
        <v>20</v>
      </c>
      <c r="H347" t="s">
        <v>15</v>
      </c>
      <c r="I347">
        <v>0</v>
      </c>
      <c r="J347" t="s">
        <v>16</v>
      </c>
      <c r="K347" t="s">
        <v>17</v>
      </c>
      <c r="L347">
        <v>50</v>
      </c>
      <c r="M347" t="s">
        <v>15</v>
      </c>
    </row>
    <row r="348" spans="1:13" x14ac:dyDescent="0.3">
      <c r="A348">
        <v>25651</v>
      </c>
      <c r="B348" t="s">
        <v>34</v>
      </c>
      <c r="C348" t="s">
        <v>34</v>
      </c>
      <c r="D348" s="1">
        <v>40000</v>
      </c>
      <c r="E348">
        <v>1</v>
      </c>
      <c r="F348" t="s">
        <v>13</v>
      </c>
      <c r="G348" t="s">
        <v>14</v>
      </c>
      <c r="H348" t="s">
        <v>18</v>
      </c>
      <c r="I348">
        <v>0</v>
      </c>
      <c r="J348" t="s">
        <v>16</v>
      </c>
      <c r="K348" t="s">
        <v>17</v>
      </c>
      <c r="L348">
        <v>43</v>
      </c>
      <c r="M348" t="s">
        <v>15</v>
      </c>
    </row>
    <row r="349" spans="1:13" x14ac:dyDescent="0.3">
      <c r="A349">
        <v>22936</v>
      </c>
      <c r="B349" t="s">
        <v>35</v>
      </c>
      <c r="C349" t="s">
        <v>33</v>
      </c>
      <c r="D349" s="1">
        <v>60000</v>
      </c>
      <c r="E349">
        <v>1</v>
      </c>
      <c r="F349" t="s">
        <v>19</v>
      </c>
      <c r="G349" t="s">
        <v>14</v>
      </c>
      <c r="H349" t="s">
        <v>18</v>
      </c>
      <c r="I349">
        <v>1</v>
      </c>
      <c r="J349" t="s">
        <v>16</v>
      </c>
      <c r="K349" t="s">
        <v>24</v>
      </c>
      <c r="L349">
        <v>45</v>
      </c>
      <c r="M349" t="s">
        <v>15</v>
      </c>
    </row>
    <row r="350" spans="1:13" x14ac:dyDescent="0.3">
      <c r="A350">
        <v>23915</v>
      </c>
      <c r="B350" t="s">
        <v>34</v>
      </c>
      <c r="C350" t="s">
        <v>34</v>
      </c>
      <c r="D350" s="1">
        <v>20000</v>
      </c>
      <c r="E350">
        <v>2</v>
      </c>
      <c r="F350" t="s">
        <v>27</v>
      </c>
      <c r="G350" t="s">
        <v>25</v>
      </c>
      <c r="H350" t="s">
        <v>15</v>
      </c>
      <c r="I350">
        <v>2</v>
      </c>
      <c r="J350" t="s">
        <v>16</v>
      </c>
      <c r="K350" t="s">
        <v>17</v>
      </c>
      <c r="L350">
        <v>42</v>
      </c>
      <c r="M350" t="s">
        <v>18</v>
      </c>
    </row>
    <row r="351" spans="1:13" x14ac:dyDescent="0.3">
      <c r="A351">
        <v>24121</v>
      </c>
      <c r="B351" t="s">
        <v>35</v>
      </c>
      <c r="C351" t="s">
        <v>33</v>
      </c>
      <c r="D351" s="1">
        <v>30000</v>
      </c>
      <c r="E351">
        <v>0</v>
      </c>
      <c r="F351" t="s">
        <v>19</v>
      </c>
      <c r="G351" t="s">
        <v>20</v>
      </c>
      <c r="H351" t="s">
        <v>18</v>
      </c>
      <c r="I351">
        <v>1</v>
      </c>
      <c r="J351" t="s">
        <v>16</v>
      </c>
      <c r="K351" t="s">
        <v>17</v>
      </c>
      <c r="L351">
        <v>29</v>
      </c>
      <c r="M351" t="s">
        <v>15</v>
      </c>
    </row>
    <row r="352" spans="1:13" x14ac:dyDescent="0.3">
      <c r="A352">
        <v>27878</v>
      </c>
      <c r="B352" t="s">
        <v>35</v>
      </c>
      <c r="C352" t="s">
        <v>34</v>
      </c>
      <c r="D352" s="1">
        <v>20000</v>
      </c>
      <c r="E352">
        <v>0</v>
      </c>
      <c r="F352" t="s">
        <v>19</v>
      </c>
      <c r="G352" t="s">
        <v>25</v>
      </c>
      <c r="H352" t="s">
        <v>18</v>
      </c>
      <c r="I352">
        <v>0</v>
      </c>
      <c r="J352" t="s">
        <v>16</v>
      </c>
      <c r="K352" t="s">
        <v>24</v>
      </c>
      <c r="L352">
        <v>28</v>
      </c>
      <c r="M352" t="s">
        <v>15</v>
      </c>
    </row>
    <row r="353" spans="1:13" x14ac:dyDescent="0.3">
      <c r="A353">
        <v>13572</v>
      </c>
      <c r="B353" t="s">
        <v>35</v>
      </c>
      <c r="C353" t="s">
        <v>34</v>
      </c>
      <c r="D353" s="1">
        <v>10000</v>
      </c>
      <c r="E353">
        <v>3</v>
      </c>
      <c r="F353" t="s">
        <v>27</v>
      </c>
      <c r="G353" t="s">
        <v>25</v>
      </c>
      <c r="H353" t="s">
        <v>15</v>
      </c>
      <c r="I353">
        <v>0</v>
      </c>
      <c r="J353" t="s">
        <v>16</v>
      </c>
      <c r="K353" t="s">
        <v>17</v>
      </c>
      <c r="L353">
        <v>37</v>
      </c>
      <c r="M353" t="s">
        <v>15</v>
      </c>
    </row>
    <row r="354" spans="1:13" x14ac:dyDescent="0.3">
      <c r="A354">
        <v>27941</v>
      </c>
      <c r="B354" t="s">
        <v>34</v>
      </c>
      <c r="C354" t="s">
        <v>33</v>
      </c>
      <c r="D354" s="1">
        <v>80000</v>
      </c>
      <c r="E354">
        <v>4</v>
      </c>
      <c r="F354" t="s">
        <v>19</v>
      </c>
      <c r="G354" t="s">
        <v>21</v>
      </c>
      <c r="H354" t="s">
        <v>15</v>
      </c>
      <c r="I354">
        <v>2</v>
      </c>
      <c r="J354" t="s">
        <v>22</v>
      </c>
      <c r="K354" t="s">
        <v>17</v>
      </c>
      <c r="L354">
        <v>53</v>
      </c>
      <c r="M354" t="s">
        <v>18</v>
      </c>
    </row>
    <row r="355" spans="1:13" x14ac:dyDescent="0.3">
      <c r="A355">
        <v>26354</v>
      </c>
      <c r="B355" t="s">
        <v>35</v>
      </c>
      <c r="C355" t="s">
        <v>34</v>
      </c>
      <c r="D355" s="1">
        <v>40000</v>
      </c>
      <c r="E355">
        <v>0</v>
      </c>
      <c r="F355" t="s">
        <v>31</v>
      </c>
      <c r="G355" t="s">
        <v>20</v>
      </c>
      <c r="H355" t="s">
        <v>18</v>
      </c>
      <c r="I355">
        <v>0</v>
      </c>
      <c r="J355" t="s">
        <v>16</v>
      </c>
      <c r="K355" t="s">
        <v>17</v>
      </c>
      <c r="L355">
        <v>38</v>
      </c>
      <c r="M355" t="s">
        <v>15</v>
      </c>
    </row>
    <row r="356" spans="1:13" x14ac:dyDescent="0.3">
      <c r="A356">
        <v>14785</v>
      </c>
      <c r="B356" t="s">
        <v>35</v>
      </c>
      <c r="C356" t="s">
        <v>34</v>
      </c>
      <c r="D356" s="1">
        <v>30000</v>
      </c>
      <c r="E356">
        <v>1</v>
      </c>
      <c r="F356" t="s">
        <v>13</v>
      </c>
      <c r="G356" t="s">
        <v>20</v>
      </c>
      <c r="H356" t="s">
        <v>18</v>
      </c>
      <c r="I356">
        <v>1</v>
      </c>
      <c r="J356" t="s">
        <v>26</v>
      </c>
      <c r="K356" t="s">
        <v>17</v>
      </c>
      <c r="L356">
        <v>39</v>
      </c>
      <c r="M356" t="s">
        <v>18</v>
      </c>
    </row>
    <row r="357" spans="1:13" x14ac:dyDescent="0.3">
      <c r="A357">
        <v>17238</v>
      </c>
      <c r="B357" t="s">
        <v>35</v>
      </c>
      <c r="C357" t="s">
        <v>34</v>
      </c>
      <c r="D357" s="1">
        <v>80000</v>
      </c>
      <c r="E357">
        <v>0</v>
      </c>
      <c r="F357" t="s">
        <v>13</v>
      </c>
      <c r="G357" t="s">
        <v>21</v>
      </c>
      <c r="H357" t="s">
        <v>15</v>
      </c>
      <c r="I357">
        <v>3</v>
      </c>
      <c r="J357" t="s">
        <v>30</v>
      </c>
      <c r="K357" t="s">
        <v>24</v>
      </c>
      <c r="L357">
        <v>32</v>
      </c>
      <c r="M357" t="s">
        <v>18</v>
      </c>
    </row>
    <row r="358" spans="1:13" x14ac:dyDescent="0.3">
      <c r="A358">
        <v>23608</v>
      </c>
      <c r="B358" t="s">
        <v>34</v>
      </c>
      <c r="C358" t="s">
        <v>33</v>
      </c>
      <c r="D358" s="1">
        <v>150000</v>
      </c>
      <c r="E358">
        <v>3</v>
      </c>
      <c r="F358" t="s">
        <v>27</v>
      </c>
      <c r="G358" t="s">
        <v>21</v>
      </c>
      <c r="H358" t="s">
        <v>15</v>
      </c>
      <c r="I358">
        <v>3</v>
      </c>
      <c r="J358" t="s">
        <v>16</v>
      </c>
      <c r="K358" t="s">
        <v>17</v>
      </c>
      <c r="L358">
        <v>51</v>
      </c>
      <c r="M358" t="s">
        <v>15</v>
      </c>
    </row>
    <row r="359" spans="1:13" x14ac:dyDescent="0.3">
      <c r="A359">
        <v>22538</v>
      </c>
      <c r="B359" t="s">
        <v>35</v>
      </c>
      <c r="C359" t="s">
        <v>33</v>
      </c>
      <c r="D359" s="1">
        <v>10000</v>
      </c>
      <c r="E359">
        <v>0</v>
      </c>
      <c r="F359" t="s">
        <v>29</v>
      </c>
      <c r="G359" t="s">
        <v>25</v>
      </c>
      <c r="H359" t="s">
        <v>15</v>
      </c>
      <c r="I359">
        <v>2</v>
      </c>
      <c r="J359" t="s">
        <v>26</v>
      </c>
      <c r="K359" t="s">
        <v>17</v>
      </c>
      <c r="L359">
        <v>33</v>
      </c>
      <c r="M359" t="s">
        <v>18</v>
      </c>
    </row>
    <row r="360" spans="1:13" x14ac:dyDescent="0.3">
      <c r="A360">
        <v>12332</v>
      </c>
      <c r="B360" t="s">
        <v>34</v>
      </c>
      <c r="C360" t="s">
        <v>34</v>
      </c>
      <c r="D360" s="1">
        <v>90000</v>
      </c>
      <c r="E360">
        <v>4</v>
      </c>
      <c r="F360" t="s">
        <v>27</v>
      </c>
      <c r="G360" t="s">
        <v>28</v>
      </c>
      <c r="H360" t="s">
        <v>15</v>
      </c>
      <c r="I360">
        <v>3</v>
      </c>
      <c r="J360" t="s">
        <v>23</v>
      </c>
      <c r="K360" t="s">
        <v>17</v>
      </c>
      <c r="L360">
        <v>58</v>
      </c>
      <c r="M360" t="s">
        <v>15</v>
      </c>
    </row>
    <row r="361" spans="1:13" x14ac:dyDescent="0.3">
      <c r="A361">
        <v>17230</v>
      </c>
      <c r="B361" t="s">
        <v>34</v>
      </c>
      <c r="C361" t="s">
        <v>34</v>
      </c>
      <c r="D361" s="1">
        <v>80000</v>
      </c>
      <c r="E361">
        <v>0</v>
      </c>
      <c r="F361" t="s">
        <v>13</v>
      </c>
      <c r="G361" t="s">
        <v>21</v>
      </c>
      <c r="H361" t="s">
        <v>15</v>
      </c>
      <c r="I361">
        <v>3</v>
      </c>
      <c r="J361" t="s">
        <v>30</v>
      </c>
      <c r="K361" t="s">
        <v>24</v>
      </c>
      <c r="L361">
        <v>30</v>
      </c>
      <c r="M361" t="s">
        <v>18</v>
      </c>
    </row>
    <row r="362" spans="1:13" x14ac:dyDescent="0.3">
      <c r="A362">
        <v>13082</v>
      </c>
      <c r="B362" t="s">
        <v>35</v>
      </c>
      <c r="C362" t="s">
        <v>34</v>
      </c>
      <c r="D362" s="1">
        <v>130000</v>
      </c>
      <c r="E362">
        <v>0</v>
      </c>
      <c r="F362" t="s">
        <v>31</v>
      </c>
      <c r="G362" t="s">
        <v>28</v>
      </c>
      <c r="H362" t="s">
        <v>15</v>
      </c>
      <c r="I362">
        <v>0</v>
      </c>
      <c r="J362" t="s">
        <v>22</v>
      </c>
      <c r="K362" t="s">
        <v>24</v>
      </c>
      <c r="L362">
        <v>48</v>
      </c>
      <c r="M362" t="s">
        <v>15</v>
      </c>
    </row>
    <row r="363" spans="1:13" x14ac:dyDescent="0.3">
      <c r="A363">
        <v>22518</v>
      </c>
      <c r="B363" t="s">
        <v>35</v>
      </c>
      <c r="C363" t="s">
        <v>33</v>
      </c>
      <c r="D363" s="1">
        <v>30000</v>
      </c>
      <c r="E363">
        <v>3</v>
      </c>
      <c r="F363" t="s">
        <v>19</v>
      </c>
      <c r="G363" t="s">
        <v>20</v>
      </c>
      <c r="H363" t="s">
        <v>18</v>
      </c>
      <c r="I363">
        <v>2</v>
      </c>
      <c r="J363" t="s">
        <v>16</v>
      </c>
      <c r="K363" t="s">
        <v>17</v>
      </c>
      <c r="L363">
        <v>27</v>
      </c>
      <c r="M363" t="s">
        <v>15</v>
      </c>
    </row>
    <row r="364" spans="1:13" x14ac:dyDescent="0.3">
      <c r="A364">
        <v>13687</v>
      </c>
      <c r="B364" t="s">
        <v>34</v>
      </c>
      <c r="C364" t="s">
        <v>34</v>
      </c>
      <c r="D364" s="1">
        <v>40000</v>
      </c>
      <c r="E364">
        <v>1</v>
      </c>
      <c r="F364" t="s">
        <v>13</v>
      </c>
      <c r="G364" t="s">
        <v>14</v>
      </c>
      <c r="H364" t="s">
        <v>15</v>
      </c>
      <c r="I364">
        <v>1</v>
      </c>
      <c r="J364" t="s">
        <v>16</v>
      </c>
      <c r="K364" t="s">
        <v>17</v>
      </c>
      <c r="L364">
        <v>33</v>
      </c>
      <c r="M364" t="s">
        <v>15</v>
      </c>
    </row>
    <row r="365" spans="1:13" x14ac:dyDescent="0.3">
      <c r="A365">
        <v>23571</v>
      </c>
      <c r="B365" t="s">
        <v>34</v>
      </c>
      <c r="C365" t="s">
        <v>33</v>
      </c>
      <c r="D365" s="1">
        <v>40000</v>
      </c>
      <c r="E365">
        <v>2</v>
      </c>
      <c r="F365" t="s">
        <v>13</v>
      </c>
      <c r="G365" t="s">
        <v>28</v>
      </c>
      <c r="H365" t="s">
        <v>15</v>
      </c>
      <c r="I365">
        <v>2</v>
      </c>
      <c r="J365" t="s">
        <v>16</v>
      </c>
      <c r="K365" t="s">
        <v>24</v>
      </c>
      <c r="L365">
        <v>66</v>
      </c>
      <c r="M365" t="s">
        <v>15</v>
      </c>
    </row>
    <row r="366" spans="1:13" x14ac:dyDescent="0.3">
      <c r="A366">
        <v>19305</v>
      </c>
      <c r="B366" t="s">
        <v>35</v>
      </c>
      <c r="C366" t="s">
        <v>33</v>
      </c>
      <c r="D366" s="1">
        <v>10000</v>
      </c>
      <c r="E366">
        <v>2</v>
      </c>
      <c r="F366" t="s">
        <v>27</v>
      </c>
      <c r="G366" t="s">
        <v>25</v>
      </c>
      <c r="H366" t="s">
        <v>15</v>
      </c>
      <c r="I366">
        <v>1</v>
      </c>
      <c r="J366" t="s">
        <v>16</v>
      </c>
      <c r="K366" t="s">
        <v>17</v>
      </c>
      <c r="L366">
        <v>38</v>
      </c>
      <c r="M366" t="s">
        <v>15</v>
      </c>
    </row>
    <row r="367" spans="1:13" x14ac:dyDescent="0.3">
      <c r="A367">
        <v>22636</v>
      </c>
      <c r="B367" t="s">
        <v>35</v>
      </c>
      <c r="C367" t="s">
        <v>33</v>
      </c>
      <c r="D367" s="1">
        <v>40000</v>
      </c>
      <c r="E367">
        <v>0</v>
      </c>
      <c r="F367" t="s">
        <v>13</v>
      </c>
      <c r="G367" t="s">
        <v>20</v>
      </c>
      <c r="H367" t="s">
        <v>18</v>
      </c>
      <c r="I367">
        <v>0</v>
      </c>
      <c r="J367" t="s">
        <v>16</v>
      </c>
      <c r="K367" t="s">
        <v>17</v>
      </c>
      <c r="L367">
        <v>38</v>
      </c>
      <c r="M367" t="s">
        <v>15</v>
      </c>
    </row>
    <row r="368" spans="1:13" x14ac:dyDescent="0.3">
      <c r="A368">
        <v>17310</v>
      </c>
      <c r="B368" t="s">
        <v>34</v>
      </c>
      <c r="C368" t="s">
        <v>34</v>
      </c>
      <c r="D368" s="1">
        <v>60000</v>
      </c>
      <c r="E368">
        <v>1</v>
      </c>
      <c r="F368" t="s">
        <v>19</v>
      </c>
      <c r="G368" t="s">
        <v>14</v>
      </c>
      <c r="H368" t="s">
        <v>15</v>
      </c>
      <c r="I368">
        <v>1</v>
      </c>
      <c r="J368" t="s">
        <v>16</v>
      </c>
      <c r="K368" t="s">
        <v>24</v>
      </c>
      <c r="L368">
        <v>45</v>
      </c>
      <c r="M368" t="s">
        <v>15</v>
      </c>
    </row>
    <row r="369" spans="1:13" x14ac:dyDescent="0.3">
      <c r="A369">
        <v>12133</v>
      </c>
      <c r="B369" t="s">
        <v>34</v>
      </c>
      <c r="C369" t="s">
        <v>33</v>
      </c>
      <c r="D369" s="1">
        <v>130000</v>
      </c>
      <c r="E369">
        <v>3</v>
      </c>
      <c r="F369" t="s">
        <v>19</v>
      </c>
      <c r="G369" t="s">
        <v>21</v>
      </c>
      <c r="H369" t="s">
        <v>15</v>
      </c>
      <c r="I369">
        <v>3</v>
      </c>
      <c r="J369" t="s">
        <v>23</v>
      </c>
      <c r="K369" t="s">
        <v>17</v>
      </c>
      <c r="L369">
        <v>50</v>
      </c>
      <c r="M369" t="s">
        <v>15</v>
      </c>
    </row>
    <row r="370" spans="1:13" x14ac:dyDescent="0.3">
      <c r="A370">
        <v>25918</v>
      </c>
      <c r="B370" t="s">
        <v>35</v>
      </c>
      <c r="C370" t="s">
        <v>33</v>
      </c>
      <c r="D370" s="1">
        <v>30000</v>
      </c>
      <c r="E370">
        <v>2</v>
      </c>
      <c r="F370" t="s">
        <v>19</v>
      </c>
      <c r="G370" t="s">
        <v>20</v>
      </c>
      <c r="H370" t="s">
        <v>18</v>
      </c>
      <c r="I370">
        <v>2</v>
      </c>
      <c r="J370" t="s">
        <v>23</v>
      </c>
      <c r="K370" t="s">
        <v>24</v>
      </c>
      <c r="L370">
        <v>60</v>
      </c>
      <c r="M370" t="s">
        <v>15</v>
      </c>
    </row>
    <row r="371" spans="1:13" x14ac:dyDescent="0.3">
      <c r="A371">
        <v>25752</v>
      </c>
      <c r="B371" t="s">
        <v>35</v>
      </c>
      <c r="C371" t="s">
        <v>33</v>
      </c>
      <c r="D371" s="1">
        <v>20000</v>
      </c>
      <c r="E371">
        <v>2</v>
      </c>
      <c r="F371" t="s">
        <v>19</v>
      </c>
      <c r="G371" t="s">
        <v>25</v>
      </c>
      <c r="H371" t="s">
        <v>18</v>
      </c>
      <c r="I371">
        <v>1</v>
      </c>
      <c r="J371" t="s">
        <v>16</v>
      </c>
      <c r="K371" t="s">
        <v>17</v>
      </c>
      <c r="L371">
        <v>53</v>
      </c>
      <c r="M371" t="s">
        <v>15</v>
      </c>
    </row>
    <row r="372" spans="1:13" x14ac:dyDescent="0.3">
      <c r="A372">
        <v>17324</v>
      </c>
      <c r="B372" t="s">
        <v>34</v>
      </c>
      <c r="C372" t="s">
        <v>33</v>
      </c>
      <c r="D372" s="1">
        <v>100000</v>
      </c>
      <c r="E372">
        <v>4</v>
      </c>
      <c r="F372" t="s">
        <v>13</v>
      </c>
      <c r="G372" t="s">
        <v>21</v>
      </c>
      <c r="H372" t="s">
        <v>15</v>
      </c>
      <c r="I372">
        <v>1</v>
      </c>
      <c r="J372" t="s">
        <v>30</v>
      </c>
      <c r="K372" t="s">
        <v>24</v>
      </c>
      <c r="L372">
        <v>46</v>
      </c>
      <c r="M372" t="s">
        <v>18</v>
      </c>
    </row>
    <row r="373" spans="1:13" x14ac:dyDescent="0.3">
      <c r="A373">
        <v>22918</v>
      </c>
      <c r="B373" t="s">
        <v>35</v>
      </c>
      <c r="C373" t="s">
        <v>34</v>
      </c>
      <c r="D373" s="1">
        <v>80000</v>
      </c>
      <c r="E373">
        <v>5</v>
      </c>
      <c r="F373" t="s">
        <v>31</v>
      </c>
      <c r="G373" t="s">
        <v>28</v>
      </c>
      <c r="H373" t="s">
        <v>15</v>
      </c>
      <c r="I373">
        <v>3</v>
      </c>
      <c r="J373" t="s">
        <v>16</v>
      </c>
      <c r="K373" t="s">
        <v>24</v>
      </c>
      <c r="L373">
        <v>50</v>
      </c>
      <c r="M373" t="s">
        <v>18</v>
      </c>
    </row>
    <row r="374" spans="1:13" x14ac:dyDescent="0.3">
      <c r="A374">
        <v>12510</v>
      </c>
      <c r="B374" t="s">
        <v>34</v>
      </c>
      <c r="C374" t="s">
        <v>34</v>
      </c>
      <c r="D374" s="1">
        <v>40000</v>
      </c>
      <c r="E374">
        <v>1</v>
      </c>
      <c r="F374" t="s">
        <v>13</v>
      </c>
      <c r="G374" t="s">
        <v>14</v>
      </c>
      <c r="H374" t="s">
        <v>15</v>
      </c>
      <c r="I374">
        <v>1</v>
      </c>
      <c r="J374" t="s">
        <v>16</v>
      </c>
      <c r="K374" t="s">
        <v>17</v>
      </c>
      <c r="L374">
        <v>43</v>
      </c>
      <c r="M374" t="s">
        <v>15</v>
      </c>
    </row>
    <row r="375" spans="1:13" x14ac:dyDescent="0.3">
      <c r="A375">
        <v>25512</v>
      </c>
      <c r="B375" t="s">
        <v>35</v>
      </c>
      <c r="C375" t="s">
        <v>34</v>
      </c>
      <c r="D375" s="1">
        <v>20000</v>
      </c>
      <c r="E375">
        <v>0</v>
      </c>
      <c r="F375" t="s">
        <v>27</v>
      </c>
      <c r="G375" t="s">
        <v>25</v>
      </c>
      <c r="H375" t="s">
        <v>18</v>
      </c>
      <c r="I375">
        <v>1</v>
      </c>
      <c r="J375" t="s">
        <v>22</v>
      </c>
      <c r="K375" t="s">
        <v>17</v>
      </c>
      <c r="L375">
        <v>30</v>
      </c>
      <c r="M375" t="s">
        <v>18</v>
      </c>
    </row>
    <row r="376" spans="1:13" x14ac:dyDescent="0.3">
      <c r="A376">
        <v>16179</v>
      </c>
      <c r="B376" t="s">
        <v>35</v>
      </c>
      <c r="C376" t="s">
        <v>33</v>
      </c>
      <c r="D376" s="1">
        <v>80000</v>
      </c>
      <c r="E376">
        <v>5</v>
      </c>
      <c r="F376" t="s">
        <v>13</v>
      </c>
      <c r="G376" t="s">
        <v>21</v>
      </c>
      <c r="H376" t="s">
        <v>15</v>
      </c>
      <c r="I376">
        <v>4</v>
      </c>
      <c r="J376" t="s">
        <v>26</v>
      </c>
      <c r="K376" t="s">
        <v>24</v>
      </c>
      <c r="L376">
        <v>38</v>
      </c>
      <c r="M376" t="s">
        <v>18</v>
      </c>
    </row>
    <row r="377" spans="1:13" x14ac:dyDescent="0.3">
      <c r="A377">
        <v>15628</v>
      </c>
      <c r="B377" t="s">
        <v>34</v>
      </c>
      <c r="C377" t="s">
        <v>33</v>
      </c>
      <c r="D377" s="1">
        <v>40000</v>
      </c>
      <c r="E377">
        <v>1</v>
      </c>
      <c r="F377" t="s">
        <v>13</v>
      </c>
      <c r="G377" t="s">
        <v>14</v>
      </c>
      <c r="H377" t="s">
        <v>15</v>
      </c>
      <c r="I377">
        <v>1</v>
      </c>
      <c r="J377" t="s">
        <v>16</v>
      </c>
      <c r="K377" t="s">
        <v>17</v>
      </c>
      <c r="L377">
        <v>89</v>
      </c>
      <c r="M377" t="s">
        <v>18</v>
      </c>
    </row>
    <row r="378" spans="1:13" x14ac:dyDescent="0.3">
      <c r="A378">
        <v>20977</v>
      </c>
      <c r="B378" t="s">
        <v>34</v>
      </c>
      <c r="C378" t="s">
        <v>34</v>
      </c>
      <c r="D378" s="1">
        <v>20000</v>
      </c>
      <c r="E378">
        <v>1</v>
      </c>
      <c r="F378" t="s">
        <v>13</v>
      </c>
      <c r="G378" t="s">
        <v>20</v>
      </c>
      <c r="H378" t="s">
        <v>15</v>
      </c>
      <c r="I378">
        <v>0</v>
      </c>
      <c r="J378" t="s">
        <v>16</v>
      </c>
      <c r="K378" t="s">
        <v>17</v>
      </c>
      <c r="L378">
        <v>64</v>
      </c>
      <c r="M378" t="s">
        <v>15</v>
      </c>
    </row>
    <row r="379" spans="1:13" x14ac:dyDescent="0.3">
      <c r="A379">
        <v>18140</v>
      </c>
      <c r="B379" t="s">
        <v>34</v>
      </c>
      <c r="C379" t="s">
        <v>34</v>
      </c>
      <c r="D379" s="1">
        <v>130000</v>
      </c>
      <c r="E379">
        <v>3</v>
      </c>
      <c r="F379" t="s">
        <v>19</v>
      </c>
      <c r="G379" t="s">
        <v>21</v>
      </c>
      <c r="H379" t="s">
        <v>18</v>
      </c>
      <c r="I379">
        <v>3</v>
      </c>
      <c r="J379" t="s">
        <v>23</v>
      </c>
      <c r="K379" t="s">
        <v>17</v>
      </c>
      <c r="L379">
        <v>51</v>
      </c>
      <c r="M379" t="s">
        <v>15</v>
      </c>
    </row>
    <row r="380" spans="1:13" x14ac:dyDescent="0.3">
      <c r="A380">
        <v>20417</v>
      </c>
      <c r="B380" t="s">
        <v>34</v>
      </c>
      <c r="C380" t="s">
        <v>34</v>
      </c>
      <c r="D380" s="1">
        <v>30000</v>
      </c>
      <c r="E380">
        <v>3</v>
      </c>
      <c r="F380" t="s">
        <v>19</v>
      </c>
      <c r="G380" t="s">
        <v>20</v>
      </c>
      <c r="H380" t="s">
        <v>18</v>
      </c>
      <c r="I380">
        <v>2</v>
      </c>
      <c r="J380" t="s">
        <v>23</v>
      </c>
      <c r="K380" t="s">
        <v>24</v>
      </c>
      <c r="L380">
        <v>56</v>
      </c>
      <c r="M380" t="s">
        <v>18</v>
      </c>
    </row>
    <row r="381" spans="1:13" x14ac:dyDescent="0.3">
      <c r="A381">
        <v>18267</v>
      </c>
      <c r="B381" t="s">
        <v>34</v>
      </c>
      <c r="C381" t="s">
        <v>34</v>
      </c>
      <c r="D381" s="1">
        <v>60000</v>
      </c>
      <c r="E381">
        <v>3</v>
      </c>
      <c r="F381" t="s">
        <v>13</v>
      </c>
      <c r="G381" t="s">
        <v>21</v>
      </c>
      <c r="H381" t="s">
        <v>15</v>
      </c>
      <c r="I381">
        <v>2</v>
      </c>
      <c r="J381" t="s">
        <v>23</v>
      </c>
      <c r="K381" t="s">
        <v>24</v>
      </c>
      <c r="L381">
        <v>43</v>
      </c>
      <c r="M381" t="s">
        <v>18</v>
      </c>
    </row>
    <row r="382" spans="1:13" x14ac:dyDescent="0.3">
      <c r="A382">
        <v>13620</v>
      </c>
      <c r="B382" t="s">
        <v>35</v>
      </c>
      <c r="C382" t="s">
        <v>34</v>
      </c>
      <c r="D382" s="1">
        <v>70000</v>
      </c>
      <c r="E382">
        <v>0</v>
      </c>
      <c r="F382" t="s">
        <v>13</v>
      </c>
      <c r="G382" t="s">
        <v>21</v>
      </c>
      <c r="H382" t="s">
        <v>18</v>
      </c>
      <c r="I382">
        <v>3</v>
      </c>
      <c r="J382" t="s">
        <v>30</v>
      </c>
      <c r="K382" t="s">
        <v>24</v>
      </c>
      <c r="L382">
        <v>30</v>
      </c>
      <c r="M382" t="s">
        <v>15</v>
      </c>
    </row>
    <row r="383" spans="1:13" x14ac:dyDescent="0.3">
      <c r="A383">
        <v>22974</v>
      </c>
      <c r="B383" t="s">
        <v>34</v>
      </c>
      <c r="C383" t="s">
        <v>33</v>
      </c>
      <c r="D383" s="1">
        <v>30000</v>
      </c>
      <c r="E383">
        <v>2</v>
      </c>
      <c r="F383" t="s">
        <v>19</v>
      </c>
      <c r="G383" t="s">
        <v>20</v>
      </c>
      <c r="H383" t="s">
        <v>15</v>
      </c>
      <c r="I383">
        <v>2</v>
      </c>
      <c r="J383" t="s">
        <v>23</v>
      </c>
      <c r="K383" t="s">
        <v>24</v>
      </c>
      <c r="L383">
        <v>69</v>
      </c>
      <c r="M383" t="s">
        <v>18</v>
      </c>
    </row>
    <row r="384" spans="1:13" x14ac:dyDescent="0.3">
      <c r="A384">
        <v>13586</v>
      </c>
      <c r="B384" t="s">
        <v>34</v>
      </c>
      <c r="C384" t="s">
        <v>34</v>
      </c>
      <c r="D384" s="1">
        <v>80000</v>
      </c>
      <c r="E384">
        <v>4</v>
      </c>
      <c r="F384" t="s">
        <v>19</v>
      </c>
      <c r="G384" t="s">
        <v>21</v>
      </c>
      <c r="H384" t="s">
        <v>15</v>
      </c>
      <c r="I384">
        <v>2</v>
      </c>
      <c r="J384" t="s">
        <v>30</v>
      </c>
      <c r="K384" t="s">
        <v>17</v>
      </c>
      <c r="L384">
        <v>53</v>
      </c>
      <c r="M384" t="s">
        <v>18</v>
      </c>
    </row>
    <row r="385" spans="1:13" x14ac:dyDescent="0.3">
      <c r="A385">
        <v>17978</v>
      </c>
      <c r="B385" t="s">
        <v>34</v>
      </c>
      <c r="C385" t="s">
        <v>34</v>
      </c>
      <c r="D385" s="1">
        <v>40000</v>
      </c>
      <c r="E385">
        <v>0</v>
      </c>
      <c r="F385" t="s">
        <v>31</v>
      </c>
      <c r="G385" t="s">
        <v>20</v>
      </c>
      <c r="H385" t="s">
        <v>15</v>
      </c>
      <c r="I385">
        <v>0</v>
      </c>
      <c r="J385" t="s">
        <v>16</v>
      </c>
      <c r="K385" t="s">
        <v>17</v>
      </c>
      <c r="L385">
        <v>37</v>
      </c>
      <c r="M385" t="s">
        <v>15</v>
      </c>
    </row>
    <row r="386" spans="1:13" x14ac:dyDescent="0.3">
      <c r="A386">
        <v>12581</v>
      </c>
      <c r="B386" t="s">
        <v>35</v>
      </c>
      <c r="C386" t="s">
        <v>33</v>
      </c>
      <c r="D386" s="1">
        <v>10000</v>
      </c>
      <c r="E386">
        <v>0</v>
      </c>
      <c r="F386" t="s">
        <v>19</v>
      </c>
      <c r="G386" t="s">
        <v>25</v>
      </c>
      <c r="H386" t="s">
        <v>18</v>
      </c>
      <c r="I386">
        <v>1</v>
      </c>
      <c r="J386" t="s">
        <v>16</v>
      </c>
      <c r="K386" t="s">
        <v>24</v>
      </c>
      <c r="L386">
        <v>28</v>
      </c>
      <c r="M386" t="s">
        <v>15</v>
      </c>
    </row>
    <row r="387" spans="1:13" x14ac:dyDescent="0.3">
      <c r="A387">
        <v>18018</v>
      </c>
      <c r="B387" t="s">
        <v>35</v>
      </c>
      <c r="C387" t="s">
        <v>34</v>
      </c>
      <c r="D387" s="1">
        <v>30000</v>
      </c>
      <c r="E387">
        <v>3</v>
      </c>
      <c r="F387" t="s">
        <v>19</v>
      </c>
      <c r="G387" t="s">
        <v>20</v>
      </c>
      <c r="H387" t="s">
        <v>15</v>
      </c>
      <c r="I387">
        <v>0</v>
      </c>
      <c r="J387" t="s">
        <v>16</v>
      </c>
      <c r="K387" t="s">
        <v>17</v>
      </c>
      <c r="L387">
        <v>43</v>
      </c>
      <c r="M387" t="s">
        <v>18</v>
      </c>
    </row>
    <row r="388" spans="1:13" x14ac:dyDescent="0.3">
      <c r="A388">
        <v>28957</v>
      </c>
      <c r="B388" t="s">
        <v>35</v>
      </c>
      <c r="C388" t="s">
        <v>33</v>
      </c>
      <c r="D388" s="1">
        <v>120000</v>
      </c>
      <c r="E388">
        <v>0</v>
      </c>
      <c r="F388" t="s">
        <v>29</v>
      </c>
      <c r="G388" t="s">
        <v>21</v>
      </c>
      <c r="H388" t="s">
        <v>15</v>
      </c>
      <c r="I388">
        <v>4</v>
      </c>
      <c r="J388" t="s">
        <v>30</v>
      </c>
      <c r="K388" t="s">
        <v>24</v>
      </c>
      <c r="L388">
        <v>34</v>
      </c>
      <c r="M388" t="s">
        <v>15</v>
      </c>
    </row>
    <row r="389" spans="1:13" x14ac:dyDescent="0.3">
      <c r="A389">
        <v>13690</v>
      </c>
      <c r="B389" t="s">
        <v>35</v>
      </c>
      <c r="C389" t="s">
        <v>33</v>
      </c>
      <c r="D389" s="1">
        <v>20000</v>
      </c>
      <c r="E389">
        <v>0</v>
      </c>
      <c r="F389" t="s">
        <v>29</v>
      </c>
      <c r="G389" t="s">
        <v>25</v>
      </c>
      <c r="H389" t="s">
        <v>18</v>
      </c>
      <c r="I389">
        <v>2</v>
      </c>
      <c r="J389" t="s">
        <v>26</v>
      </c>
      <c r="K389" t="s">
        <v>17</v>
      </c>
      <c r="L389">
        <v>34</v>
      </c>
      <c r="M389" t="s">
        <v>15</v>
      </c>
    </row>
    <row r="390" spans="1:13" x14ac:dyDescent="0.3">
      <c r="A390">
        <v>12568</v>
      </c>
      <c r="B390" t="s">
        <v>34</v>
      </c>
      <c r="C390" t="s">
        <v>33</v>
      </c>
      <c r="D390" s="1">
        <v>30000</v>
      </c>
      <c r="E390">
        <v>1</v>
      </c>
      <c r="F390" t="s">
        <v>13</v>
      </c>
      <c r="G390" t="s">
        <v>20</v>
      </c>
      <c r="H390" t="s">
        <v>15</v>
      </c>
      <c r="I390">
        <v>0</v>
      </c>
      <c r="J390" t="s">
        <v>16</v>
      </c>
      <c r="K390" t="s">
        <v>17</v>
      </c>
      <c r="L390">
        <v>64</v>
      </c>
      <c r="M390" t="s">
        <v>18</v>
      </c>
    </row>
    <row r="391" spans="1:13" x14ac:dyDescent="0.3">
      <c r="A391">
        <v>13122</v>
      </c>
      <c r="B391" t="s">
        <v>34</v>
      </c>
      <c r="C391" t="s">
        <v>33</v>
      </c>
      <c r="D391" s="1">
        <v>80000</v>
      </c>
      <c r="E391">
        <v>0</v>
      </c>
      <c r="F391" t="s">
        <v>13</v>
      </c>
      <c r="G391" t="s">
        <v>21</v>
      </c>
      <c r="H391" t="s">
        <v>15</v>
      </c>
      <c r="I391">
        <v>1</v>
      </c>
      <c r="J391" t="s">
        <v>26</v>
      </c>
      <c r="K391" t="s">
        <v>24</v>
      </c>
      <c r="L391">
        <v>41</v>
      </c>
      <c r="M391" t="s">
        <v>15</v>
      </c>
    </row>
    <row r="392" spans="1:13" x14ac:dyDescent="0.3">
      <c r="A392">
        <v>21184</v>
      </c>
      <c r="B392" t="s">
        <v>35</v>
      </c>
      <c r="C392" t="s">
        <v>34</v>
      </c>
      <c r="D392" s="1">
        <v>70000</v>
      </c>
      <c r="E392">
        <v>0</v>
      </c>
      <c r="F392" t="s">
        <v>13</v>
      </c>
      <c r="G392" t="s">
        <v>21</v>
      </c>
      <c r="H392" t="s">
        <v>18</v>
      </c>
      <c r="I392">
        <v>1</v>
      </c>
      <c r="J392" t="s">
        <v>23</v>
      </c>
      <c r="K392" t="s">
        <v>24</v>
      </c>
      <c r="L392">
        <v>38</v>
      </c>
      <c r="M392" t="s">
        <v>18</v>
      </c>
    </row>
    <row r="393" spans="1:13" x14ac:dyDescent="0.3">
      <c r="A393">
        <v>26150</v>
      </c>
      <c r="B393" t="s">
        <v>35</v>
      </c>
      <c r="C393" t="s">
        <v>33</v>
      </c>
      <c r="D393" s="1">
        <v>70000</v>
      </c>
      <c r="E393">
        <v>0</v>
      </c>
      <c r="F393" t="s">
        <v>13</v>
      </c>
      <c r="G393" t="s">
        <v>21</v>
      </c>
      <c r="H393" t="s">
        <v>18</v>
      </c>
      <c r="I393">
        <v>1</v>
      </c>
      <c r="J393" t="s">
        <v>16</v>
      </c>
      <c r="K393" t="s">
        <v>24</v>
      </c>
      <c r="L393">
        <v>41</v>
      </c>
      <c r="M393" t="s">
        <v>15</v>
      </c>
    </row>
    <row r="394" spans="1:13" x14ac:dyDescent="0.3">
      <c r="A394">
        <v>24151</v>
      </c>
      <c r="B394" t="s">
        <v>35</v>
      </c>
      <c r="C394" t="s">
        <v>34</v>
      </c>
      <c r="D394" s="1">
        <v>20000</v>
      </c>
      <c r="E394">
        <v>1</v>
      </c>
      <c r="F394" t="s">
        <v>13</v>
      </c>
      <c r="G394" t="s">
        <v>20</v>
      </c>
      <c r="H394" t="s">
        <v>18</v>
      </c>
      <c r="I394">
        <v>0</v>
      </c>
      <c r="J394" t="s">
        <v>16</v>
      </c>
      <c r="K394" t="s">
        <v>17</v>
      </c>
      <c r="L394">
        <v>51</v>
      </c>
      <c r="M394" t="s">
        <v>18</v>
      </c>
    </row>
    <row r="395" spans="1:13" x14ac:dyDescent="0.3">
      <c r="A395">
        <v>23962</v>
      </c>
      <c r="B395" t="s">
        <v>34</v>
      </c>
      <c r="C395" t="s">
        <v>33</v>
      </c>
      <c r="D395" s="1">
        <v>10000</v>
      </c>
      <c r="E395">
        <v>0</v>
      </c>
      <c r="F395" t="s">
        <v>29</v>
      </c>
      <c r="G395" t="s">
        <v>25</v>
      </c>
      <c r="H395" t="s">
        <v>15</v>
      </c>
      <c r="I395">
        <v>2</v>
      </c>
      <c r="J395" t="s">
        <v>26</v>
      </c>
      <c r="K395" t="s">
        <v>17</v>
      </c>
      <c r="L395">
        <v>32</v>
      </c>
      <c r="M395" t="s">
        <v>18</v>
      </c>
    </row>
    <row r="396" spans="1:13" x14ac:dyDescent="0.3">
      <c r="A396">
        <v>17793</v>
      </c>
      <c r="B396" t="s">
        <v>34</v>
      </c>
      <c r="C396" t="s">
        <v>33</v>
      </c>
      <c r="D396" s="1">
        <v>40000</v>
      </c>
      <c r="E396">
        <v>0</v>
      </c>
      <c r="F396" t="s">
        <v>13</v>
      </c>
      <c r="G396" t="s">
        <v>20</v>
      </c>
      <c r="H396" t="s">
        <v>15</v>
      </c>
      <c r="I396">
        <v>0</v>
      </c>
      <c r="J396" t="s">
        <v>16</v>
      </c>
      <c r="K396" t="s">
        <v>17</v>
      </c>
      <c r="L396">
        <v>38</v>
      </c>
      <c r="M396" t="s">
        <v>15</v>
      </c>
    </row>
    <row r="397" spans="1:13" x14ac:dyDescent="0.3">
      <c r="A397">
        <v>14926</v>
      </c>
      <c r="B397" t="s">
        <v>34</v>
      </c>
      <c r="C397" t="s">
        <v>34</v>
      </c>
      <c r="D397" s="1">
        <v>30000</v>
      </c>
      <c r="E397">
        <v>1</v>
      </c>
      <c r="F397" t="s">
        <v>13</v>
      </c>
      <c r="G397" t="s">
        <v>20</v>
      </c>
      <c r="H397" t="s">
        <v>15</v>
      </c>
      <c r="I397">
        <v>0</v>
      </c>
      <c r="J397" t="s">
        <v>16</v>
      </c>
      <c r="K397" t="s">
        <v>17</v>
      </c>
      <c r="L397">
        <v>38</v>
      </c>
      <c r="M397" t="s">
        <v>15</v>
      </c>
    </row>
    <row r="398" spans="1:13" x14ac:dyDescent="0.3">
      <c r="A398">
        <v>16163</v>
      </c>
      <c r="B398" t="s">
        <v>35</v>
      </c>
      <c r="C398" t="s">
        <v>34</v>
      </c>
      <c r="D398" s="1">
        <v>60000</v>
      </c>
      <c r="E398">
        <v>2</v>
      </c>
      <c r="F398" t="s">
        <v>13</v>
      </c>
      <c r="G398" t="s">
        <v>21</v>
      </c>
      <c r="H398" t="s">
        <v>15</v>
      </c>
      <c r="I398">
        <v>1</v>
      </c>
      <c r="J398" t="s">
        <v>22</v>
      </c>
      <c r="K398" t="s">
        <v>24</v>
      </c>
      <c r="L398">
        <v>38</v>
      </c>
      <c r="M398" t="s">
        <v>15</v>
      </c>
    </row>
    <row r="399" spans="1:13" x14ac:dyDescent="0.3">
      <c r="A399">
        <v>21365</v>
      </c>
      <c r="B399" t="s">
        <v>34</v>
      </c>
      <c r="C399" t="s">
        <v>33</v>
      </c>
      <c r="D399" s="1">
        <v>10000</v>
      </c>
      <c r="E399">
        <v>2</v>
      </c>
      <c r="F399" t="s">
        <v>29</v>
      </c>
      <c r="G399" t="s">
        <v>20</v>
      </c>
      <c r="H399" t="s">
        <v>15</v>
      </c>
      <c r="I399">
        <v>2</v>
      </c>
      <c r="J399" t="s">
        <v>23</v>
      </c>
      <c r="K399" t="s">
        <v>24</v>
      </c>
      <c r="L399">
        <v>58</v>
      </c>
      <c r="M399" t="s">
        <v>18</v>
      </c>
    </row>
    <row r="400" spans="1:13" x14ac:dyDescent="0.3">
      <c r="A400">
        <v>27771</v>
      </c>
      <c r="B400" t="s">
        <v>35</v>
      </c>
      <c r="C400" t="s">
        <v>34</v>
      </c>
      <c r="D400" s="1">
        <v>30000</v>
      </c>
      <c r="E400">
        <v>1</v>
      </c>
      <c r="F400" t="s">
        <v>13</v>
      </c>
      <c r="G400" t="s">
        <v>20</v>
      </c>
      <c r="H400" t="s">
        <v>15</v>
      </c>
      <c r="I400">
        <v>1</v>
      </c>
      <c r="J400" t="s">
        <v>26</v>
      </c>
      <c r="K400" t="s">
        <v>17</v>
      </c>
      <c r="L400">
        <v>39</v>
      </c>
      <c r="M400" t="s">
        <v>15</v>
      </c>
    </row>
    <row r="401" spans="1:13" x14ac:dyDescent="0.3">
      <c r="A401">
        <v>26167</v>
      </c>
      <c r="B401" t="s">
        <v>35</v>
      </c>
      <c r="C401" t="s">
        <v>33</v>
      </c>
      <c r="D401" s="1">
        <v>40000</v>
      </c>
      <c r="E401">
        <v>2</v>
      </c>
      <c r="F401" t="s">
        <v>13</v>
      </c>
      <c r="G401" t="s">
        <v>28</v>
      </c>
      <c r="H401" t="s">
        <v>18</v>
      </c>
      <c r="I401">
        <v>1</v>
      </c>
      <c r="J401" t="s">
        <v>23</v>
      </c>
      <c r="K401" t="s">
        <v>24</v>
      </c>
      <c r="L401">
        <v>53</v>
      </c>
      <c r="M401" t="s">
        <v>15</v>
      </c>
    </row>
    <row r="402" spans="1:13" x14ac:dyDescent="0.3">
      <c r="A402">
        <v>25792</v>
      </c>
      <c r="B402" t="s">
        <v>35</v>
      </c>
      <c r="C402" t="s">
        <v>33</v>
      </c>
      <c r="D402" s="1">
        <v>110000</v>
      </c>
      <c r="E402">
        <v>3</v>
      </c>
      <c r="F402" t="s">
        <v>13</v>
      </c>
      <c r="G402" t="s">
        <v>28</v>
      </c>
      <c r="H402" t="s">
        <v>15</v>
      </c>
      <c r="I402">
        <v>4</v>
      </c>
      <c r="J402" t="s">
        <v>30</v>
      </c>
      <c r="K402" t="s">
        <v>17</v>
      </c>
      <c r="L402">
        <v>53</v>
      </c>
      <c r="M402" t="s">
        <v>18</v>
      </c>
    </row>
    <row r="403" spans="1:13" x14ac:dyDescent="0.3">
      <c r="A403">
        <v>11555</v>
      </c>
      <c r="B403" t="s">
        <v>34</v>
      </c>
      <c r="C403" t="s">
        <v>33</v>
      </c>
      <c r="D403" s="1">
        <v>40000</v>
      </c>
      <c r="E403">
        <v>1</v>
      </c>
      <c r="F403" t="s">
        <v>13</v>
      </c>
      <c r="G403" t="s">
        <v>20</v>
      </c>
      <c r="H403" t="s">
        <v>15</v>
      </c>
      <c r="I403">
        <v>0</v>
      </c>
      <c r="J403" t="s">
        <v>16</v>
      </c>
      <c r="K403" t="s">
        <v>17</v>
      </c>
      <c r="L403">
        <v>80</v>
      </c>
      <c r="M403" t="s">
        <v>18</v>
      </c>
    </row>
    <row r="404" spans="1:13" x14ac:dyDescent="0.3">
      <c r="A404">
        <v>22381</v>
      </c>
      <c r="B404" t="s">
        <v>34</v>
      </c>
      <c r="C404" t="s">
        <v>34</v>
      </c>
      <c r="D404" s="1">
        <v>10000</v>
      </c>
      <c r="E404">
        <v>1</v>
      </c>
      <c r="F404" t="s">
        <v>31</v>
      </c>
      <c r="G404" t="s">
        <v>25</v>
      </c>
      <c r="H404" t="s">
        <v>15</v>
      </c>
      <c r="I404">
        <v>0</v>
      </c>
      <c r="J404" t="s">
        <v>16</v>
      </c>
      <c r="K404" t="s">
        <v>17</v>
      </c>
      <c r="L404">
        <v>44</v>
      </c>
      <c r="M404" t="s">
        <v>18</v>
      </c>
    </row>
    <row r="405" spans="1:13" x14ac:dyDescent="0.3">
      <c r="A405">
        <v>17882</v>
      </c>
      <c r="B405" t="s">
        <v>34</v>
      </c>
      <c r="C405" t="s">
        <v>34</v>
      </c>
      <c r="D405" s="1">
        <v>20000</v>
      </c>
      <c r="E405">
        <v>1</v>
      </c>
      <c r="F405" t="s">
        <v>31</v>
      </c>
      <c r="G405" t="s">
        <v>20</v>
      </c>
      <c r="H405" t="s">
        <v>15</v>
      </c>
      <c r="I405">
        <v>0</v>
      </c>
      <c r="J405" t="s">
        <v>16</v>
      </c>
      <c r="K405" t="s">
        <v>17</v>
      </c>
      <c r="L405">
        <v>44</v>
      </c>
      <c r="M405" t="s">
        <v>18</v>
      </c>
    </row>
    <row r="406" spans="1:13" x14ac:dyDescent="0.3">
      <c r="A406">
        <v>22174</v>
      </c>
      <c r="B406" t="s">
        <v>34</v>
      </c>
      <c r="C406" t="s">
        <v>34</v>
      </c>
      <c r="D406" s="1">
        <v>30000</v>
      </c>
      <c r="E406">
        <v>3</v>
      </c>
      <c r="F406" t="s">
        <v>27</v>
      </c>
      <c r="G406" t="s">
        <v>14</v>
      </c>
      <c r="H406" t="s">
        <v>15</v>
      </c>
      <c r="I406">
        <v>2</v>
      </c>
      <c r="J406" t="s">
        <v>23</v>
      </c>
      <c r="K406" t="s">
        <v>24</v>
      </c>
      <c r="L406">
        <v>54</v>
      </c>
      <c r="M406" t="s">
        <v>15</v>
      </c>
    </row>
    <row r="407" spans="1:13" x14ac:dyDescent="0.3">
      <c r="A407">
        <v>22439</v>
      </c>
      <c r="B407" t="s">
        <v>34</v>
      </c>
      <c r="C407" t="s">
        <v>33</v>
      </c>
      <c r="D407" s="1">
        <v>30000</v>
      </c>
      <c r="E407">
        <v>0</v>
      </c>
      <c r="F407" t="s">
        <v>13</v>
      </c>
      <c r="G407" t="s">
        <v>20</v>
      </c>
      <c r="H407" t="s">
        <v>15</v>
      </c>
      <c r="I407">
        <v>0</v>
      </c>
      <c r="J407" t="s">
        <v>16</v>
      </c>
      <c r="K407" t="s">
        <v>17</v>
      </c>
      <c r="L407">
        <v>37</v>
      </c>
      <c r="M407" t="s">
        <v>15</v>
      </c>
    </row>
    <row r="408" spans="1:13" x14ac:dyDescent="0.3">
      <c r="A408">
        <v>18012</v>
      </c>
      <c r="B408" t="s">
        <v>34</v>
      </c>
      <c r="C408" t="s">
        <v>33</v>
      </c>
      <c r="D408" s="1">
        <v>40000</v>
      </c>
      <c r="E408">
        <v>1</v>
      </c>
      <c r="F408" t="s">
        <v>13</v>
      </c>
      <c r="G408" t="s">
        <v>14</v>
      </c>
      <c r="H408" t="s">
        <v>15</v>
      </c>
      <c r="I408">
        <v>0</v>
      </c>
      <c r="J408" t="s">
        <v>16</v>
      </c>
      <c r="K408" t="s">
        <v>17</v>
      </c>
      <c r="L408">
        <v>41</v>
      </c>
      <c r="M408" t="s">
        <v>18</v>
      </c>
    </row>
    <row r="409" spans="1:13" x14ac:dyDescent="0.3">
      <c r="A409">
        <v>27582</v>
      </c>
      <c r="B409" t="s">
        <v>35</v>
      </c>
      <c r="C409" t="s">
        <v>33</v>
      </c>
      <c r="D409" s="1">
        <v>90000</v>
      </c>
      <c r="E409">
        <v>2</v>
      </c>
      <c r="F409" t="s">
        <v>13</v>
      </c>
      <c r="G409" t="s">
        <v>21</v>
      </c>
      <c r="H409" t="s">
        <v>18</v>
      </c>
      <c r="I409">
        <v>0</v>
      </c>
      <c r="J409" t="s">
        <v>16</v>
      </c>
      <c r="K409" t="s">
        <v>24</v>
      </c>
      <c r="L409">
        <v>36</v>
      </c>
      <c r="M409" t="s">
        <v>15</v>
      </c>
    </row>
    <row r="410" spans="1:13" x14ac:dyDescent="0.3">
      <c r="A410">
        <v>12744</v>
      </c>
      <c r="B410" t="s">
        <v>35</v>
      </c>
      <c r="C410" t="s">
        <v>33</v>
      </c>
      <c r="D410" s="1">
        <v>40000</v>
      </c>
      <c r="E410">
        <v>2</v>
      </c>
      <c r="F410" t="s">
        <v>19</v>
      </c>
      <c r="G410" t="s">
        <v>20</v>
      </c>
      <c r="H410" t="s">
        <v>15</v>
      </c>
      <c r="I410">
        <v>0</v>
      </c>
      <c r="J410" t="s">
        <v>16</v>
      </c>
      <c r="K410" t="s">
        <v>17</v>
      </c>
      <c r="L410">
        <v>33</v>
      </c>
      <c r="M410" t="s">
        <v>18</v>
      </c>
    </row>
    <row r="411" spans="1:13" x14ac:dyDescent="0.3">
      <c r="A411">
        <v>22821</v>
      </c>
      <c r="B411" t="s">
        <v>34</v>
      </c>
      <c r="C411" t="s">
        <v>33</v>
      </c>
      <c r="D411" s="1">
        <v>130000</v>
      </c>
      <c r="E411">
        <v>3</v>
      </c>
      <c r="F411" t="s">
        <v>19</v>
      </c>
      <c r="G411" t="s">
        <v>21</v>
      </c>
      <c r="H411" t="s">
        <v>15</v>
      </c>
      <c r="I411">
        <v>4</v>
      </c>
      <c r="J411" t="s">
        <v>16</v>
      </c>
      <c r="K411" t="s">
        <v>17</v>
      </c>
      <c r="L411">
        <v>52</v>
      </c>
      <c r="M411" t="s">
        <v>18</v>
      </c>
    </row>
    <row r="412" spans="1:13" x14ac:dyDescent="0.3">
      <c r="A412">
        <v>20171</v>
      </c>
      <c r="B412" t="s">
        <v>34</v>
      </c>
      <c r="C412" t="s">
        <v>33</v>
      </c>
      <c r="D412" s="1">
        <v>20000</v>
      </c>
      <c r="E412">
        <v>2</v>
      </c>
      <c r="F412" t="s">
        <v>19</v>
      </c>
      <c r="G412" t="s">
        <v>25</v>
      </c>
      <c r="H412" t="s">
        <v>15</v>
      </c>
      <c r="I412">
        <v>1</v>
      </c>
      <c r="J412" t="s">
        <v>16</v>
      </c>
      <c r="K412" t="s">
        <v>17</v>
      </c>
      <c r="L412">
        <v>46</v>
      </c>
      <c r="M412" t="s">
        <v>15</v>
      </c>
    </row>
    <row r="413" spans="1:13" x14ac:dyDescent="0.3">
      <c r="A413">
        <v>11116</v>
      </c>
      <c r="B413" t="s">
        <v>34</v>
      </c>
      <c r="C413" t="s">
        <v>34</v>
      </c>
      <c r="D413" s="1">
        <v>70000</v>
      </c>
      <c r="E413">
        <v>5</v>
      </c>
      <c r="F413" t="s">
        <v>19</v>
      </c>
      <c r="G413" t="s">
        <v>14</v>
      </c>
      <c r="H413" t="s">
        <v>15</v>
      </c>
      <c r="I413">
        <v>2</v>
      </c>
      <c r="J413" t="s">
        <v>23</v>
      </c>
      <c r="K413" t="s">
        <v>24</v>
      </c>
      <c r="L413">
        <v>43</v>
      </c>
      <c r="M413" t="s">
        <v>18</v>
      </c>
    </row>
    <row r="414" spans="1:13" x14ac:dyDescent="0.3">
      <c r="A414">
        <v>20053</v>
      </c>
      <c r="B414" t="s">
        <v>35</v>
      </c>
      <c r="C414" t="s">
        <v>34</v>
      </c>
      <c r="D414" s="1">
        <v>40000</v>
      </c>
      <c r="E414">
        <v>2</v>
      </c>
      <c r="F414" t="s">
        <v>19</v>
      </c>
      <c r="G414" t="s">
        <v>20</v>
      </c>
      <c r="H414" t="s">
        <v>15</v>
      </c>
      <c r="I414">
        <v>0</v>
      </c>
      <c r="J414" t="s">
        <v>16</v>
      </c>
      <c r="K414" t="s">
        <v>17</v>
      </c>
      <c r="L414">
        <v>34</v>
      </c>
      <c r="M414" t="s">
        <v>18</v>
      </c>
    </row>
    <row r="415" spans="1:13" x14ac:dyDescent="0.3">
      <c r="A415">
        <v>25266</v>
      </c>
      <c r="B415" t="s">
        <v>35</v>
      </c>
      <c r="C415" t="s">
        <v>33</v>
      </c>
      <c r="D415" s="1">
        <v>30000</v>
      </c>
      <c r="E415">
        <v>2</v>
      </c>
      <c r="F415" t="s">
        <v>19</v>
      </c>
      <c r="G415" t="s">
        <v>20</v>
      </c>
      <c r="H415" t="s">
        <v>18</v>
      </c>
      <c r="I415">
        <v>2</v>
      </c>
      <c r="J415" t="s">
        <v>23</v>
      </c>
      <c r="K415" t="s">
        <v>24</v>
      </c>
      <c r="L415">
        <v>67</v>
      </c>
      <c r="M415" t="s">
        <v>18</v>
      </c>
    </row>
    <row r="416" spans="1:13" x14ac:dyDescent="0.3">
      <c r="A416">
        <v>17960</v>
      </c>
      <c r="B416" t="s">
        <v>34</v>
      </c>
      <c r="C416" t="s">
        <v>33</v>
      </c>
      <c r="D416" s="1">
        <v>40000</v>
      </c>
      <c r="E416">
        <v>0</v>
      </c>
      <c r="F416" t="s">
        <v>31</v>
      </c>
      <c r="G416" t="s">
        <v>20</v>
      </c>
      <c r="H416" t="s">
        <v>15</v>
      </c>
      <c r="I416">
        <v>0</v>
      </c>
      <c r="J416" t="s">
        <v>16</v>
      </c>
      <c r="K416" t="s">
        <v>17</v>
      </c>
      <c r="L416">
        <v>35</v>
      </c>
      <c r="M416" t="s">
        <v>15</v>
      </c>
    </row>
    <row r="417" spans="1:13" x14ac:dyDescent="0.3">
      <c r="A417">
        <v>13961</v>
      </c>
      <c r="B417" t="s">
        <v>34</v>
      </c>
      <c r="C417" t="s">
        <v>33</v>
      </c>
      <c r="D417" s="1">
        <v>80000</v>
      </c>
      <c r="E417">
        <v>5</v>
      </c>
      <c r="F417" t="s">
        <v>31</v>
      </c>
      <c r="G417" t="s">
        <v>28</v>
      </c>
      <c r="H417" t="s">
        <v>15</v>
      </c>
      <c r="I417">
        <v>3</v>
      </c>
      <c r="J417" t="s">
        <v>16</v>
      </c>
      <c r="K417" t="s">
        <v>24</v>
      </c>
      <c r="L417">
        <v>40</v>
      </c>
      <c r="M417" t="s">
        <v>18</v>
      </c>
    </row>
    <row r="418" spans="1:13" x14ac:dyDescent="0.3">
      <c r="A418">
        <v>11897</v>
      </c>
      <c r="B418" t="s">
        <v>35</v>
      </c>
      <c r="C418" t="s">
        <v>34</v>
      </c>
      <c r="D418" s="1">
        <v>60000</v>
      </c>
      <c r="E418">
        <v>2</v>
      </c>
      <c r="F418" t="s">
        <v>13</v>
      </c>
      <c r="G418" t="s">
        <v>21</v>
      </c>
      <c r="H418" t="s">
        <v>18</v>
      </c>
      <c r="I418">
        <v>1</v>
      </c>
      <c r="J418" t="s">
        <v>16</v>
      </c>
      <c r="K418" t="s">
        <v>24</v>
      </c>
      <c r="L418">
        <v>37</v>
      </c>
      <c r="M418" t="s">
        <v>15</v>
      </c>
    </row>
    <row r="419" spans="1:13" x14ac:dyDescent="0.3">
      <c r="A419">
        <v>11139</v>
      </c>
      <c r="B419" t="s">
        <v>35</v>
      </c>
      <c r="C419" t="s">
        <v>33</v>
      </c>
      <c r="D419" s="1">
        <v>30000</v>
      </c>
      <c r="E419">
        <v>2</v>
      </c>
      <c r="F419" t="s">
        <v>19</v>
      </c>
      <c r="G419" t="s">
        <v>20</v>
      </c>
      <c r="H419" t="s">
        <v>18</v>
      </c>
      <c r="I419">
        <v>2</v>
      </c>
      <c r="J419" t="s">
        <v>23</v>
      </c>
      <c r="K419" t="s">
        <v>24</v>
      </c>
      <c r="L419">
        <v>67</v>
      </c>
      <c r="M419" t="s">
        <v>18</v>
      </c>
    </row>
    <row r="420" spans="1:13" x14ac:dyDescent="0.3">
      <c r="A420">
        <v>11576</v>
      </c>
      <c r="B420" t="s">
        <v>34</v>
      </c>
      <c r="C420" t="s">
        <v>34</v>
      </c>
      <c r="D420" s="1">
        <v>30000</v>
      </c>
      <c r="E420">
        <v>1</v>
      </c>
      <c r="F420" t="s">
        <v>13</v>
      </c>
      <c r="G420" t="s">
        <v>14</v>
      </c>
      <c r="H420" t="s">
        <v>15</v>
      </c>
      <c r="I420">
        <v>2</v>
      </c>
      <c r="J420" t="s">
        <v>16</v>
      </c>
      <c r="K420" t="s">
        <v>17</v>
      </c>
      <c r="L420">
        <v>41</v>
      </c>
      <c r="M420" t="s">
        <v>15</v>
      </c>
    </row>
    <row r="421" spans="1:13" x14ac:dyDescent="0.3">
      <c r="A421">
        <v>19255</v>
      </c>
      <c r="B421" t="s">
        <v>35</v>
      </c>
      <c r="C421" t="s">
        <v>34</v>
      </c>
      <c r="D421" s="1">
        <v>10000</v>
      </c>
      <c r="E421">
        <v>2</v>
      </c>
      <c r="F421" t="s">
        <v>19</v>
      </c>
      <c r="G421" t="s">
        <v>25</v>
      </c>
      <c r="H421" t="s">
        <v>15</v>
      </c>
      <c r="I421">
        <v>1</v>
      </c>
      <c r="J421" t="s">
        <v>16</v>
      </c>
      <c r="K421" t="s">
        <v>17</v>
      </c>
      <c r="L421">
        <v>51</v>
      </c>
      <c r="M421" t="s">
        <v>15</v>
      </c>
    </row>
    <row r="422" spans="1:13" x14ac:dyDescent="0.3">
      <c r="A422">
        <v>18153</v>
      </c>
      <c r="B422" t="s">
        <v>34</v>
      </c>
      <c r="C422" t="s">
        <v>33</v>
      </c>
      <c r="D422" s="1">
        <v>100000</v>
      </c>
      <c r="E422">
        <v>2</v>
      </c>
      <c r="F422" t="s">
        <v>13</v>
      </c>
      <c r="G422" t="s">
        <v>28</v>
      </c>
      <c r="H422" t="s">
        <v>15</v>
      </c>
      <c r="I422">
        <v>4</v>
      </c>
      <c r="J422" t="s">
        <v>30</v>
      </c>
      <c r="K422" t="s">
        <v>17</v>
      </c>
      <c r="L422">
        <v>59</v>
      </c>
      <c r="M422" t="s">
        <v>18</v>
      </c>
    </row>
    <row r="423" spans="1:13" x14ac:dyDescent="0.3">
      <c r="A423">
        <v>14547</v>
      </c>
      <c r="B423" t="s">
        <v>34</v>
      </c>
      <c r="C423" t="s">
        <v>34</v>
      </c>
      <c r="D423" s="1">
        <v>10000</v>
      </c>
      <c r="E423">
        <v>2</v>
      </c>
      <c r="F423" t="s">
        <v>19</v>
      </c>
      <c r="G423" t="s">
        <v>25</v>
      </c>
      <c r="H423" t="s">
        <v>15</v>
      </c>
      <c r="I423">
        <v>0</v>
      </c>
      <c r="J423" t="s">
        <v>26</v>
      </c>
      <c r="K423" t="s">
        <v>17</v>
      </c>
      <c r="L423">
        <v>51</v>
      </c>
      <c r="M423" t="s">
        <v>18</v>
      </c>
    </row>
    <row r="424" spans="1:13" x14ac:dyDescent="0.3">
      <c r="A424">
        <v>24901</v>
      </c>
      <c r="B424" t="s">
        <v>35</v>
      </c>
      <c r="C424" t="s">
        <v>34</v>
      </c>
      <c r="D424" s="1">
        <v>110000</v>
      </c>
      <c r="E424">
        <v>0</v>
      </c>
      <c r="F424" t="s">
        <v>19</v>
      </c>
      <c r="G424" t="s">
        <v>28</v>
      </c>
      <c r="H424" t="s">
        <v>18</v>
      </c>
      <c r="I424">
        <v>3</v>
      </c>
      <c r="J424" t="s">
        <v>30</v>
      </c>
      <c r="K424" t="s">
        <v>24</v>
      </c>
      <c r="L424">
        <v>32</v>
      </c>
      <c r="M424" t="s">
        <v>15</v>
      </c>
    </row>
    <row r="425" spans="1:13" x14ac:dyDescent="0.3">
      <c r="A425">
        <v>27169</v>
      </c>
      <c r="B425" t="s">
        <v>35</v>
      </c>
      <c r="C425" t="s">
        <v>34</v>
      </c>
      <c r="D425" s="1">
        <v>30000</v>
      </c>
      <c r="E425">
        <v>0</v>
      </c>
      <c r="F425" t="s">
        <v>27</v>
      </c>
      <c r="G425" t="s">
        <v>25</v>
      </c>
      <c r="H425" t="s">
        <v>15</v>
      </c>
      <c r="I425">
        <v>1</v>
      </c>
      <c r="J425" t="s">
        <v>22</v>
      </c>
      <c r="K425" t="s">
        <v>17</v>
      </c>
      <c r="L425">
        <v>34</v>
      </c>
      <c r="M425" t="s">
        <v>15</v>
      </c>
    </row>
    <row r="426" spans="1:13" x14ac:dyDescent="0.3">
      <c r="A426">
        <v>14805</v>
      </c>
      <c r="B426" t="s">
        <v>35</v>
      </c>
      <c r="C426" t="s">
        <v>33</v>
      </c>
      <c r="D426" s="1">
        <v>10000</v>
      </c>
      <c r="E426">
        <v>3</v>
      </c>
      <c r="F426" t="s">
        <v>29</v>
      </c>
      <c r="G426" t="s">
        <v>25</v>
      </c>
      <c r="H426" t="s">
        <v>15</v>
      </c>
      <c r="I426">
        <v>2</v>
      </c>
      <c r="J426" t="s">
        <v>16</v>
      </c>
      <c r="K426" t="s">
        <v>17</v>
      </c>
      <c r="L426">
        <v>43</v>
      </c>
      <c r="M426" t="s">
        <v>18</v>
      </c>
    </row>
    <row r="427" spans="1:13" x14ac:dyDescent="0.3">
      <c r="A427">
        <v>15822</v>
      </c>
      <c r="B427" t="s">
        <v>34</v>
      </c>
      <c r="C427" t="s">
        <v>34</v>
      </c>
      <c r="D427" s="1">
        <v>40000</v>
      </c>
      <c r="E427">
        <v>2</v>
      </c>
      <c r="F427" t="s">
        <v>13</v>
      </c>
      <c r="G427" t="s">
        <v>28</v>
      </c>
      <c r="H427" t="s">
        <v>15</v>
      </c>
      <c r="I427">
        <v>2</v>
      </c>
      <c r="J427" t="s">
        <v>16</v>
      </c>
      <c r="K427" t="s">
        <v>24</v>
      </c>
      <c r="L427">
        <v>67</v>
      </c>
      <c r="M427" t="s">
        <v>18</v>
      </c>
    </row>
    <row r="428" spans="1:13" x14ac:dyDescent="0.3">
      <c r="A428">
        <v>19389</v>
      </c>
      <c r="B428" t="s">
        <v>35</v>
      </c>
      <c r="C428" t="s">
        <v>34</v>
      </c>
      <c r="D428" s="1">
        <v>30000</v>
      </c>
      <c r="E428">
        <v>0</v>
      </c>
      <c r="F428" t="s">
        <v>19</v>
      </c>
      <c r="G428" t="s">
        <v>20</v>
      </c>
      <c r="H428" t="s">
        <v>18</v>
      </c>
      <c r="I428">
        <v>1</v>
      </c>
      <c r="J428" t="s">
        <v>22</v>
      </c>
      <c r="K428" t="s">
        <v>17</v>
      </c>
      <c r="L428">
        <v>28</v>
      </c>
      <c r="M428" t="s">
        <v>18</v>
      </c>
    </row>
    <row r="429" spans="1:13" x14ac:dyDescent="0.3">
      <c r="A429">
        <v>17048</v>
      </c>
      <c r="B429" t="s">
        <v>35</v>
      </c>
      <c r="C429" t="s">
        <v>33</v>
      </c>
      <c r="D429" s="1">
        <v>90000</v>
      </c>
      <c r="E429">
        <v>1</v>
      </c>
      <c r="F429" t="s">
        <v>31</v>
      </c>
      <c r="G429" t="s">
        <v>28</v>
      </c>
      <c r="H429" t="s">
        <v>15</v>
      </c>
      <c r="I429">
        <v>0</v>
      </c>
      <c r="J429" t="s">
        <v>16</v>
      </c>
      <c r="K429" t="s">
        <v>24</v>
      </c>
      <c r="L429">
        <v>36</v>
      </c>
      <c r="M429" t="s">
        <v>15</v>
      </c>
    </row>
    <row r="430" spans="1:13" x14ac:dyDescent="0.3">
      <c r="A430">
        <v>22204</v>
      </c>
      <c r="B430" t="s">
        <v>34</v>
      </c>
      <c r="C430" t="s">
        <v>34</v>
      </c>
      <c r="D430" s="1">
        <v>110000</v>
      </c>
      <c r="E430">
        <v>4</v>
      </c>
      <c r="F430" t="s">
        <v>13</v>
      </c>
      <c r="G430" t="s">
        <v>28</v>
      </c>
      <c r="H430" t="s">
        <v>15</v>
      </c>
      <c r="I430">
        <v>3</v>
      </c>
      <c r="J430" t="s">
        <v>22</v>
      </c>
      <c r="K430" t="s">
        <v>24</v>
      </c>
      <c r="L430">
        <v>48</v>
      </c>
      <c r="M430" t="s">
        <v>18</v>
      </c>
    </row>
    <row r="431" spans="1:13" x14ac:dyDescent="0.3">
      <c r="A431">
        <v>12718</v>
      </c>
      <c r="B431" t="s">
        <v>35</v>
      </c>
      <c r="C431" t="s">
        <v>33</v>
      </c>
      <c r="D431" s="1">
        <v>30000</v>
      </c>
      <c r="E431">
        <v>0</v>
      </c>
      <c r="F431" t="s">
        <v>19</v>
      </c>
      <c r="G431" t="s">
        <v>20</v>
      </c>
      <c r="H431" t="s">
        <v>15</v>
      </c>
      <c r="I431">
        <v>1</v>
      </c>
      <c r="J431" t="s">
        <v>22</v>
      </c>
      <c r="K431" t="s">
        <v>17</v>
      </c>
      <c r="L431">
        <v>31</v>
      </c>
      <c r="M431" t="s">
        <v>18</v>
      </c>
    </row>
    <row r="432" spans="1:13" x14ac:dyDescent="0.3">
      <c r="A432">
        <v>15019</v>
      </c>
      <c r="B432" t="s">
        <v>35</v>
      </c>
      <c r="C432" t="s">
        <v>33</v>
      </c>
      <c r="D432" s="1">
        <v>30000</v>
      </c>
      <c r="E432">
        <v>3</v>
      </c>
      <c r="F432" t="s">
        <v>27</v>
      </c>
      <c r="G432" t="s">
        <v>14</v>
      </c>
      <c r="H432" t="s">
        <v>15</v>
      </c>
      <c r="I432">
        <v>2</v>
      </c>
      <c r="J432" t="s">
        <v>23</v>
      </c>
      <c r="K432" t="s">
        <v>24</v>
      </c>
      <c r="L432">
        <v>55</v>
      </c>
      <c r="M432" t="s">
        <v>18</v>
      </c>
    </row>
    <row r="433" spans="1:13" x14ac:dyDescent="0.3">
      <c r="A433">
        <v>28488</v>
      </c>
      <c r="B433" t="s">
        <v>35</v>
      </c>
      <c r="C433" t="s">
        <v>34</v>
      </c>
      <c r="D433" s="1">
        <v>20000</v>
      </c>
      <c r="E433">
        <v>0</v>
      </c>
      <c r="F433" t="s">
        <v>19</v>
      </c>
      <c r="G433" t="s">
        <v>25</v>
      </c>
      <c r="H433" t="s">
        <v>15</v>
      </c>
      <c r="I433">
        <v>0</v>
      </c>
      <c r="J433" t="s">
        <v>16</v>
      </c>
      <c r="K433" t="s">
        <v>24</v>
      </c>
      <c r="L433">
        <v>28</v>
      </c>
      <c r="M433" t="s">
        <v>15</v>
      </c>
    </row>
    <row r="434" spans="1:13" x14ac:dyDescent="0.3">
      <c r="A434">
        <v>21891</v>
      </c>
      <c r="B434" t="s">
        <v>34</v>
      </c>
      <c r="C434" t="s">
        <v>33</v>
      </c>
      <c r="D434" s="1">
        <v>110000</v>
      </c>
      <c r="E434">
        <v>0</v>
      </c>
      <c r="F434" t="s">
        <v>27</v>
      </c>
      <c r="G434" t="s">
        <v>28</v>
      </c>
      <c r="H434" t="s">
        <v>15</v>
      </c>
      <c r="I434">
        <v>3</v>
      </c>
      <c r="J434" t="s">
        <v>30</v>
      </c>
      <c r="K434" t="s">
        <v>24</v>
      </c>
      <c r="L434">
        <v>34</v>
      </c>
      <c r="M434" t="s">
        <v>15</v>
      </c>
    </row>
    <row r="435" spans="1:13" x14ac:dyDescent="0.3">
      <c r="A435">
        <v>27814</v>
      </c>
      <c r="B435" t="s">
        <v>35</v>
      </c>
      <c r="C435" t="s">
        <v>33</v>
      </c>
      <c r="D435" s="1">
        <v>30000</v>
      </c>
      <c r="E435">
        <v>3</v>
      </c>
      <c r="F435" t="s">
        <v>19</v>
      </c>
      <c r="G435" t="s">
        <v>20</v>
      </c>
      <c r="H435" t="s">
        <v>18</v>
      </c>
      <c r="I435">
        <v>1</v>
      </c>
      <c r="J435" t="s">
        <v>16</v>
      </c>
      <c r="K435" t="s">
        <v>17</v>
      </c>
      <c r="L435">
        <v>26</v>
      </c>
      <c r="M435" t="s">
        <v>18</v>
      </c>
    </row>
    <row r="436" spans="1:13" x14ac:dyDescent="0.3">
      <c r="A436">
        <v>22175</v>
      </c>
      <c r="B436" t="s">
        <v>34</v>
      </c>
      <c r="C436" t="s">
        <v>33</v>
      </c>
      <c r="D436" s="1">
        <v>30000</v>
      </c>
      <c r="E436">
        <v>3</v>
      </c>
      <c r="F436" t="s">
        <v>27</v>
      </c>
      <c r="G436" t="s">
        <v>14</v>
      </c>
      <c r="H436" t="s">
        <v>15</v>
      </c>
      <c r="I436">
        <v>2</v>
      </c>
      <c r="J436" t="s">
        <v>23</v>
      </c>
      <c r="K436" t="s">
        <v>24</v>
      </c>
      <c r="L436">
        <v>53</v>
      </c>
      <c r="M436" t="s">
        <v>15</v>
      </c>
    </row>
    <row r="437" spans="1:13" x14ac:dyDescent="0.3">
      <c r="A437">
        <v>29447</v>
      </c>
      <c r="B437" t="s">
        <v>35</v>
      </c>
      <c r="C437" t="s">
        <v>33</v>
      </c>
      <c r="D437" s="1">
        <v>10000</v>
      </c>
      <c r="E437">
        <v>2</v>
      </c>
      <c r="F437" t="s">
        <v>13</v>
      </c>
      <c r="G437" t="s">
        <v>20</v>
      </c>
      <c r="H437" t="s">
        <v>18</v>
      </c>
      <c r="I437">
        <v>1</v>
      </c>
      <c r="J437" t="s">
        <v>22</v>
      </c>
      <c r="K437" t="s">
        <v>17</v>
      </c>
      <c r="L437">
        <v>68</v>
      </c>
      <c r="M437" t="s">
        <v>18</v>
      </c>
    </row>
    <row r="438" spans="1:13" x14ac:dyDescent="0.3">
      <c r="A438">
        <v>19784</v>
      </c>
      <c r="B438" t="s">
        <v>34</v>
      </c>
      <c r="C438" t="s">
        <v>33</v>
      </c>
      <c r="D438" s="1">
        <v>80000</v>
      </c>
      <c r="E438">
        <v>2</v>
      </c>
      <c r="F438" t="s">
        <v>27</v>
      </c>
      <c r="G438" t="s">
        <v>14</v>
      </c>
      <c r="H438" t="s">
        <v>15</v>
      </c>
      <c r="I438">
        <v>2</v>
      </c>
      <c r="J438" t="s">
        <v>23</v>
      </c>
      <c r="K438" t="s">
        <v>24</v>
      </c>
      <c r="L438">
        <v>50</v>
      </c>
      <c r="M438" t="s">
        <v>15</v>
      </c>
    </row>
    <row r="439" spans="1:13" x14ac:dyDescent="0.3">
      <c r="A439">
        <v>27824</v>
      </c>
      <c r="B439" t="s">
        <v>35</v>
      </c>
      <c r="C439" t="s">
        <v>33</v>
      </c>
      <c r="D439" s="1">
        <v>30000</v>
      </c>
      <c r="E439">
        <v>3</v>
      </c>
      <c r="F439" t="s">
        <v>19</v>
      </c>
      <c r="G439" t="s">
        <v>20</v>
      </c>
      <c r="H439" t="s">
        <v>15</v>
      </c>
      <c r="I439">
        <v>2</v>
      </c>
      <c r="J439" t="s">
        <v>16</v>
      </c>
      <c r="K439" t="s">
        <v>17</v>
      </c>
      <c r="L439">
        <v>28</v>
      </c>
      <c r="M439" t="s">
        <v>15</v>
      </c>
    </row>
    <row r="440" spans="1:13" x14ac:dyDescent="0.3">
      <c r="A440">
        <v>24093</v>
      </c>
      <c r="B440" t="s">
        <v>35</v>
      </c>
      <c r="C440" t="s">
        <v>33</v>
      </c>
      <c r="D440" s="1">
        <v>80000</v>
      </c>
      <c r="E440">
        <v>0</v>
      </c>
      <c r="F440" t="s">
        <v>31</v>
      </c>
      <c r="G440" t="s">
        <v>14</v>
      </c>
      <c r="H440" t="s">
        <v>18</v>
      </c>
      <c r="I440">
        <v>0</v>
      </c>
      <c r="J440" t="s">
        <v>16</v>
      </c>
      <c r="K440" t="s">
        <v>17</v>
      </c>
      <c r="L440">
        <v>40</v>
      </c>
      <c r="M440" t="s">
        <v>15</v>
      </c>
    </row>
    <row r="441" spans="1:13" x14ac:dyDescent="0.3">
      <c r="A441">
        <v>19618</v>
      </c>
      <c r="B441" t="s">
        <v>34</v>
      </c>
      <c r="C441" t="s">
        <v>34</v>
      </c>
      <c r="D441" s="1">
        <v>70000</v>
      </c>
      <c r="E441">
        <v>5</v>
      </c>
      <c r="F441" t="s">
        <v>19</v>
      </c>
      <c r="G441" t="s">
        <v>14</v>
      </c>
      <c r="H441" t="s">
        <v>15</v>
      </c>
      <c r="I441">
        <v>2</v>
      </c>
      <c r="J441" t="s">
        <v>16</v>
      </c>
      <c r="K441" t="s">
        <v>24</v>
      </c>
      <c r="L441">
        <v>44</v>
      </c>
      <c r="M441" t="s">
        <v>18</v>
      </c>
    </row>
    <row r="442" spans="1:13" x14ac:dyDescent="0.3">
      <c r="A442">
        <v>21561</v>
      </c>
      <c r="B442" t="s">
        <v>35</v>
      </c>
      <c r="C442" t="s">
        <v>34</v>
      </c>
      <c r="D442" s="1">
        <v>90000</v>
      </c>
      <c r="E442">
        <v>0</v>
      </c>
      <c r="F442" t="s">
        <v>13</v>
      </c>
      <c r="G442" t="s">
        <v>21</v>
      </c>
      <c r="H442" t="s">
        <v>18</v>
      </c>
      <c r="I442">
        <v>3</v>
      </c>
      <c r="J442" t="s">
        <v>30</v>
      </c>
      <c r="K442" t="s">
        <v>24</v>
      </c>
      <c r="L442">
        <v>34</v>
      </c>
      <c r="M442" t="s">
        <v>15</v>
      </c>
    </row>
    <row r="443" spans="1:13" x14ac:dyDescent="0.3">
      <c r="A443">
        <v>11061</v>
      </c>
      <c r="B443" t="s">
        <v>34</v>
      </c>
      <c r="C443" t="s">
        <v>34</v>
      </c>
      <c r="D443" s="1">
        <v>70000</v>
      </c>
      <c r="E443">
        <v>2</v>
      </c>
      <c r="F443" t="s">
        <v>19</v>
      </c>
      <c r="G443" t="s">
        <v>14</v>
      </c>
      <c r="H443" t="s">
        <v>15</v>
      </c>
      <c r="I443">
        <v>2</v>
      </c>
      <c r="J443" t="s">
        <v>23</v>
      </c>
      <c r="K443" t="s">
        <v>24</v>
      </c>
      <c r="L443">
        <v>52</v>
      </c>
      <c r="M443" t="s">
        <v>15</v>
      </c>
    </row>
    <row r="444" spans="1:13" x14ac:dyDescent="0.3">
      <c r="A444">
        <v>26651</v>
      </c>
      <c r="B444" t="s">
        <v>35</v>
      </c>
      <c r="C444" t="s">
        <v>34</v>
      </c>
      <c r="D444" s="1">
        <v>80000</v>
      </c>
      <c r="E444">
        <v>4</v>
      </c>
      <c r="F444" t="s">
        <v>31</v>
      </c>
      <c r="G444" t="s">
        <v>28</v>
      </c>
      <c r="H444" t="s">
        <v>15</v>
      </c>
      <c r="I444">
        <v>0</v>
      </c>
      <c r="J444" t="s">
        <v>16</v>
      </c>
      <c r="K444" t="s">
        <v>24</v>
      </c>
      <c r="L444">
        <v>36</v>
      </c>
      <c r="M444" t="s">
        <v>15</v>
      </c>
    </row>
    <row r="445" spans="1:13" x14ac:dyDescent="0.3">
      <c r="A445">
        <v>21108</v>
      </c>
      <c r="B445" t="s">
        <v>34</v>
      </c>
      <c r="C445" t="s">
        <v>33</v>
      </c>
      <c r="D445" s="1">
        <v>40000</v>
      </c>
      <c r="E445">
        <v>1</v>
      </c>
      <c r="F445" t="s">
        <v>13</v>
      </c>
      <c r="G445" t="s">
        <v>14</v>
      </c>
      <c r="H445" t="s">
        <v>15</v>
      </c>
      <c r="I445">
        <v>1</v>
      </c>
      <c r="J445" t="s">
        <v>16</v>
      </c>
      <c r="K445" t="s">
        <v>17</v>
      </c>
      <c r="L445">
        <v>43</v>
      </c>
      <c r="M445" t="s">
        <v>15</v>
      </c>
    </row>
    <row r="446" spans="1:13" x14ac:dyDescent="0.3">
      <c r="A446">
        <v>12731</v>
      </c>
      <c r="B446" t="s">
        <v>35</v>
      </c>
      <c r="C446" t="s">
        <v>34</v>
      </c>
      <c r="D446" s="1">
        <v>30000</v>
      </c>
      <c r="E446">
        <v>0</v>
      </c>
      <c r="F446" t="s">
        <v>27</v>
      </c>
      <c r="G446" t="s">
        <v>25</v>
      </c>
      <c r="H446" t="s">
        <v>18</v>
      </c>
      <c r="I446">
        <v>1</v>
      </c>
      <c r="J446" t="s">
        <v>26</v>
      </c>
      <c r="K446" t="s">
        <v>17</v>
      </c>
      <c r="L446">
        <v>32</v>
      </c>
      <c r="M446" t="s">
        <v>18</v>
      </c>
    </row>
    <row r="447" spans="1:13" x14ac:dyDescent="0.3">
      <c r="A447">
        <v>25307</v>
      </c>
      <c r="B447" t="s">
        <v>34</v>
      </c>
      <c r="C447" t="s">
        <v>33</v>
      </c>
      <c r="D447" s="1">
        <v>40000</v>
      </c>
      <c r="E447">
        <v>1</v>
      </c>
      <c r="F447" t="s">
        <v>13</v>
      </c>
      <c r="G447" t="s">
        <v>14</v>
      </c>
      <c r="H447" t="s">
        <v>15</v>
      </c>
      <c r="I447">
        <v>1</v>
      </c>
      <c r="J447" t="s">
        <v>26</v>
      </c>
      <c r="K447" t="s">
        <v>17</v>
      </c>
      <c r="L447">
        <v>32</v>
      </c>
      <c r="M447" t="s">
        <v>15</v>
      </c>
    </row>
    <row r="448" spans="1:13" x14ac:dyDescent="0.3">
      <c r="A448">
        <v>14278</v>
      </c>
      <c r="B448" t="s">
        <v>34</v>
      </c>
      <c r="C448" t="s">
        <v>33</v>
      </c>
      <c r="D448" s="1">
        <v>130000</v>
      </c>
      <c r="E448">
        <v>0</v>
      </c>
      <c r="F448" t="s">
        <v>31</v>
      </c>
      <c r="G448" t="s">
        <v>28</v>
      </c>
      <c r="H448" t="s">
        <v>15</v>
      </c>
      <c r="I448">
        <v>1</v>
      </c>
      <c r="J448" t="s">
        <v>30</v>
      </c>
      <c r="K448" t="s">
        <v>24</v>
      </c>
      <c r="L448">
        <v>48</v>
      </c>
      <c r="M448" t="s">
        <v>18</v>
      </c>
    </row>
    <row r="449" spans="1:13" x14ac:dyDescent="0.3">
      <c r="A449">
        <v>20711</v>
      </c>
      <c r="B449" t="s">
        <v>34</v>
      </c>
      <c r="C449" t="s">
        <v>33</v>
      </c>
      <c r="D449" s="1">
        <v>40000</v>
      </c>
      <c r="E449">
        <v>1</v>
      </c>
      <c r="F449" t="s">
        <v>13</v>
      </c>
      <c r="G449" t="s">
        <v>14</v>
      </c>
      <c r="H449" t="s">
        <v>15</v>
      </c>
      <c r="I449">
        <v>0</v>
      </c>
      <c r="J449" t="s">
        <v>26</v>
      </c>
      <c r="K449" t="s">
        <v>17</v>
      </c>
      <c r="L449">
        <v>32</v>
      </c>
      <c r="M449" t="s">
        <v>15</v>
      </c>
    </row>
    <row r="450" spans="1:13" x14ac:dyDescent="0.3">
      <c r="A450">
        <v>11383</v>
      </c>
      <c r="B450" t="s">
        <v>34</v>
      </c>
      <c r="C450" t="s">
        <v>33</v>
      </c>
      <c r="D450" s="1">
        <v>30000</v>
      </c>
      <c r="E450">
        <v>3</v>
      </c>
      <c r="F450" t="s">
        <v>31</v>
      </c>
      <c r="G450" t="s">
        <v>20</v>
      </c>
      <c r="H450" t="s">
        <v>15</v>
      </c>
      <c r="I450">
        <v>0</v>
      </c>
      <c r="J450" t="s">
        <v>16</v>
      </c>
      <c r="K450" t="s">
        <v>17</v>
      </c>
      <c r="L450">
        <v>46</v>
      </c>
      <c r="M450" t="s">
        <v>18</v>
      </c>
    </row>
    <row r="451" spans="1:13" x14ac:dyDescent="0.3">
      <c r="A451">
        <v>12497</v>
      </c>
      <c r="B451" t="s">
        <v>34</v>
      </c>
      <c r="C451" t="s">
        <v>33</v>
      </c>
      <c r="D451" s="1">
        <v>40000</v>
      </c>
      <c r="E451">
        <v>1</v>
      </c>
      <c r="F451" t="s">
        <v>13</v>
      </c>
      <c r="G451" t="s">
        <v>14</v>
      </c>
      <c r="H451" t="s">
        <v>15</v>
      </c>
      <c r="I451">
        <v>0</v>
      </c>
      <c r="J451" t="s">
        <v>16</v>
      </c>
      <c r="K451" t="s">
        <v>17</v>
      </c>
      <c r="L451">
        <v>42</v>
      </c>
      <c r="M451" t="s">
        <v>18</v>
      </c>
    </row>
    <row r="452" spans="1:13" x14ac:dyDescent="0.3">
      <c r="A452">
        <v>16559</v>
      </c>
      <c r="B452" t="s">
        <v>35</v>
      </c>
      <c r="C452" t="s">
        <v>33</v>
      </c>
      <c r="D452" s="1">
        <v>10000</v>
      </c>
      <c r="E452">
        <v>2</v>
      </c>
      <c r="F452" t="s">
        <v>27</v>
      </c>
      <c r="G452" t="s">
        <v>25</v>
      </c>
      <c r="H452" t="s">
        <v>15</v>
      </c>
      <c r="I452">
        <v>0</v>
      </c>
      <c r="J452" t="s">
        <v>16</v>
      </c>
      <c r="K452" t="s">
        <v>17</v>
      </c>
      <c r="L452">
        <v>36</v>
      </c>
      <c r="M452" t="s">
        <v>15</v>
      </c>
    </row>
    <row r="453" spans="1:13" x14ac:dyDescent="0.3">
      <c r="A453">
        <v>11585</v>
      </c>
      <c r="B453" t="s">
        <v>34</v>
      </c>
      <c r="C453" t="s">
        <v>33</v>
      </c>
      <c r="D453" s="1">
        <v>40000</v>
      </c>
      <c r="E453">
        <v>1</v>
      </c>
      <c r="F453" t="s">
        <v>13</v>
      </c>
      <c r="G453" t="s">
        <v>14</v>
      </c>
      <c r="H453" t="s">
        <v>15</v>
      </c>
      <c r="I453">
        <v>0</v>
      </c>
      <c r="J453" t="s">
        <v>16</v>
      </c>
      <c r="K453" t="s">
        <v>17</v>
      </c>
      <c r="L453">
        <v>41</v>
      </c>
      <c r="M453" t="s">
        <v>18</v>
      </c>
    </row>
    <row r="454" spans="1:13" x14ac:dyDescent="0.3">
      <c r="A454">
        <v>20277</v>
      </c>
      <c r="B454" t="s">
        <v>34</v>
      </c>
      <c r="C454" t="s">
        <v>33</v>
      </c>
      <c r="D454" s="1">
        <v>30000</v>
      </c>
      <c r="E454">
        <v>2</v>
      </c>
      <c r="F454" t="s">
        <v>19</v>
      </c>
      <c r="G454" t="s">
        <v>20</v>
      </c>
      <c r="H454" t="s">
        <v>18</v>
      </c>
      <c r="I454">
        <v>2</v>
      </c>
      <c r="J454" t="s">
        <v>16</v>
      </c>
      <c r="K454" t="s">
        <v>24</v>
      </c>
      <c r="L454">
        <v>69</v>
      </c>
      <c r="M454" t="s">
        <v>18</v>
      </c>
    </row>
    <row r="455" spans="1:13" x14ac:dyDescent="0.3">
      <c r="A455">
        <v>26765</v>
      </c>
      <c r="B455" t="s">
        <v>35</v>
      </c>
      <c r="C455" t="s">
        <v>33</v>
      </c>
      <c r="D455" s="1">
        <v>70000</v>
      </c>
      <c r="E455">
        <v>5</v>
      </c>
      <c r="F455" t="s">
        <v>19</v>
      </c>
      <c r="G455" t="s">
        <v>14</v>
      </c>
      <c r="H455" t="s">
        <v>15</v>
      </c>
      <c r="I455">
        <v>2</v>
      </c>
      <c r="J455" t="s">
        <v>23</v>
      </c>
      <c r="K455" t="s">
        <v>24</v>
      </c>
      <c r="L455">
        <v>45</v>
      </c>
      <c r="M455" t="s">
        <v>18</v>
      </c>
    </row>
    <row r="456" spans="1:13" x14ac:dyDescent="0.3">
      <c r="A456">
        <v>12389</v>
      </c>
      <c r="B456" t="s">
        <v>35</v>
      </c>
      <c r="C456" t="s">
        <v>34</v>
      </c>
      <c r="D456" s="1">
        <v>30000</v>
      </c>
      <c r="E456">
        <v>0</v>
      </c>
      <c r="F456" t="s">
        <v>27</v>
      </c>
      <c r="G456" t="s">
        <v>25</v>
      </c>
      <c r="H456" t="s">
        <v>18</v>
      </c>
      <c r="I456">
        <v>1</v>
      </c>
      <c r="J456" t="s">
        <v>22</v>
      </c>
      <c r="K456" t="s">
        <v>17</v>
      </c>
      <c r="L456">
        <v>34</v>
      </c>
      <c r="M456" t="s">
        <v>18</v>
      </c>
    </row>
    <row r="457" spans="1:13" x14ac:dyDescent="0.3">
      <c r="A457">
        <v>13585</v>
      </c>
      <c r="B457" t="s">
        <v>34</v>
      </c>
      <c r="C457" t="s">
        <v>33</v>
      </c>
      <c r="D457" s="1">
        <v>80000</v>
      </c>
      <c r="E457">
        <v>4</v>
      </c>
      <c r="F457" t="s">
        <v>19</v>
      </c>
      <c r="G457" t="s">
        <v>21</v>
      </c>
      <c r="H457" t="s">
        <v>18</v>
      </c>
      <c r="I457">
        <v>1</v>
      </c>
      <c r="J457" t="s">
        <v>22</v>
      </c>
      <c r="K457" t="s">
        <v>17</v>
      </c>
      <c r="L457">
        <v>53</v>
      </c>
      <c r="M457" t="s">
        <v>15</v>
      </c>
    </row>
    <row r="458" spans="1:13" x14ac:dyDescent="0.3">
      <c r="A458">
        <v>26385</v>
      </c>
      <c r="B458" t="s">
        <v>35</v>
      </c>
      <c r="C458" t="s">
        <v>34</v>
      </c>
      <c r="D458" s="1">
        <v>120000</v>
      </c>
      <c r="E458">
        <v>3</v>
      </c>
      <c r="F458" t="s">
        <v>27</v>
      </c>
      <c r="G458" t="s">
        <v>21</v>
      </c>
      <c r="H458" t="s">
        <v>18</v>
      </c>
      <c r="I458">
        <v>4</v>
      </c>
      <c r="J458" t="s">
        <v>23</v>
      </c>
      <c r="K458" t="s">
        <v>17</v>
      </c>
      <c r="L458">
        <v>50</v>
      </c>
      <c r="M458" t="s">
        <v>18</v>
      </c>
    </row>
    <row r="459" spans="1:13" x14ac:dyDescent="0.3">
      <c r="A459">
        <v>12236</v>
      </c>
      <c r="B459" t="s">
        <v>34</v>
      </c>
      <c r="C459" t="s">
        <v>33</v>
      </c>
      <c r="D459" s="1">
        <v>20000</v>
      </c>
      <c r="E459">
        <v>1</v>
      </c>
      <c r="F459" t="s">
        <v>19</v>
      </c>
      <c r="G459" t="s">
        <v>25</v>
      </c>
      <c r="H459" t="s">
        <v>15</v>
      </c>
      <c r="I459">
        <v>0</v>
      </c>
      <c r="J459" t="s">
        <v>16</v>
      </c>
      <c r="K459" t="s">
        <v>17</v>
      </c>
      <c r="L459">
        <v>65</v>
      </c>
      <c r="M459" t="s">
        <v>18</v>
      </c>
    </row>
    <row r="460" spans="1:13" x14ac:dyDescent="0.3">
      <c r="A460">
        <v>21560</v>
      </c>
      <c r="B460" t="s">
        <v>34</v>
      </c>
      <c r="C460" t="s">
        <v>34</v>
      </c>
      <c r="D460" s="1">
        <v>120000</v>
      </c>
      <c r="E460">
        <v>0</v>
      </c>
      <c r="F460" t="s">
        <v>29</v>
      </c>
      <c r="G460" t="s">
        <v>21</v>
      </c>
      <c r="H460" t="s">
        <v>15</v>
      </c>
      <c r="I460">
        <v>4</v>
      </c>
      <c r="J460" t="s">
        <v>30</v>
      </c>
      <c r="K460" t="s">
        <v>24</v>
      </c>
      <c r="L460">
        <v>32</v>
      </c>
      <c r="M460" t="s">
        <v>15</v>
      </c>
    </row>
    <row r="461" spans="1:13" x14ac:dyDescent="0.3">
      <c r="A461">
        <v>21554</v>
      </c>
      <c r="B461" t="s">
        <v>35</v>
      </c>
      <c r="C461" t="s">
        <v>33</v>
      </c>
      <c r="D461" s="1">
        <v>80000</v>
      </c>
      <c r="E461">
        <v>0</v>
      </c>
      <c r="F461" t="s">
        <v>13</v>
      </c>
      <c r="G461" t="s">
        <v>21</v>
      </c>
      <c r="H461" t="s">
        <v>18</v>
      </c>
      <c r="I461">
        <v>3</v>
      </c>
      <c r="J461" t="s">
        <v>30</v>
      </c>
      <c r="K461" t="s">
        <v>24</v>
      </c>
      <c r="L461">
        <v>33</v>
      </c>
      <c r="M461" t="s">
        <v>18</v>
      </c>
    </row>
    <row r="462" spans="1:13" x14ac:dyDescent="0.3">
      <c r="A462">
        <v>13662</v>
      </c>
      <c r="B462" t="s">
        <v>35</v>
      </c>
      <c r="C462" t="s">
        <v>34</v>
      </c>
      <c r="D462" s="1">
        <v>20000</v>
      </c>
      <c r="E462">
        <v>0</v>
      </c>
      <c r="F462" t="s">
        <v>29</v>
      </c>
      <c r="G462" t="s">
        <v>25</v>
      </c>
      <c r="H462" t="s">
        <v>15</v>
      </c>
      <c r="I462">
        <v>2</v>
      </c>
      <c r="J462" t="s">
        <v>26</v>
      </c>
      <c r="K462" t="s">
        <v>17</v>
      </c>
      <c r="L462">
        <v>31</v>
      </c>
      <c r="M462" t="s">
        <v>15</v>
      </c>
    </row>
    <row r="463" spans="1:13" x14ac:dyDescent="0.3">
      <c r="A463">
        <v>13089</v>
      </c>
      <c r="B463" t="s">
        <v>34</v>
      </c>
      <c r="C463" t="s">
        <v>33</v>
      </c>
      <c r="D463" s="1">
        <v>120000</v>
      </c>
      <c r="E463">
        <v>1</v>
      </c>
      <c r="F463" t="s">
        <v>13</v>
      </c>
      <c r="G463" t="s">
        <v>28</v>
      </c>
      <c r="H463" t="s">
        <v>15</v>
      </c>
      <c r="I463">
        <v>2</v>
      </c>
      <c r="J463" t="s">
        <v>16</v>
      </c>
      <c r="K463" t="s">
        <v>24</v>
      </c>
      <c r="L463">
        <v>46</v>
      </c>
      <c r="M463" t="s">
        <v>15</v>
      </c>
    </row>
    <row r="464" spans="1:13" x14ac:dyDescent="0.3">
      <c r="A464">
        <v>14791</v>
      </c>
      <c r="B464" t="s">
        <v>34</v>
      </c>
      <c r="C464" t="s">
        <v>33</v>
      </c>
      <c r="D464" s="1">
        <v>40000</v>
      </c>
      <c r="E464">
        <v>0</v>
      </c>
      <c r="F464" t="s">
        <v>13</v>
      </c>
      <c r="G464" t="s">
        <v>20</v>
      </c>
      <c r="H464" t="s">
        <v>15</v>
      </c>
      <c r="I464">
        <v>0</v>
      </c>
      <c r="J464" t="s">
        <v>16</v>
      </c>
      <c r="K464" t="s">
        <v>17</v>
      </c>
      <c r="L464">
        <v>39</v>
      </c>
      <c r="M464" t="s">
        <v>15</v>
      </c>
    </row>
    <row r="465" spans="1:13" x14ac:dyDescent="0.3">
      <c r="A465">
        <v>19331</v>
      </c>
      <c r="B465" t="s">
        <v>35</v>
      </c>
      <c r="C465" t="s">
        <v>34</v>
      </c>
      <c r="D465" s="1">
        <v>20000</v>
      </c>
      <c r="E465">
        <v>2</v>
      </c>
      <c r="F465" t="s">
        <v>27</v>
      </c>
      <c r="G465" t="s">
        <v>25</v>
      </c>
      <c r="H465" t="s">
        <v>15</v>
      </c>
      <c r="I465">
        <v>1</v>
      </c>
      <c r="J465" t="s">
        <v>16</v>
      </c>
      <c r="K465" t="s">
        <v>17</v>
      </c>
      <c r="L465">
        <v>40</v>
      </c>
      <c r="M465" t="s">
        <v>18</v>
      </c>
    </row>
    <row r="466" spans="1:13" x14ac:dyDescent="0.3">
      <c r="A466">
        <v>17754</v>
      </c>
      <c r="B466" t="s">
        <v>35</v>
      </c>
      <c r="C466" t="s">
        <v>33</v>
      </c>
      <c r="D466" s="1">
        <v>30000</v>
      </c>
      <c r="E466">
        <v>3</v>
      </c>
      <c r="F466" t="s">
        <v>13</v>
      </c>
      <c r="G466" t="s">
        <v>20</v>
      </c>
      <c r="H466" t="s">
        <v>15</v>
      </c>
      <c r="I466">
        <v>0</v>
      </c>
      <c r="J466" t="s">
        <v>16</v>
      </c>
      <c r="K466" t="s">
        <v>17</v>
      </c>
      <c r="L466">
        <v>46</v>
      </c>
      <c r="M466" t="s">
        <v>15</v>
      </c>
    </row>
    <row r="467" spans="1:13" x14ac:dyDescent="0.3">
      <c r="A467">
        <v>11149</v>
      </c>
      <c r="B467" t="s">
        <v>34</v>
      </c>
      <c r="C467" t="s">
        <v>34</v>
      </c>
      <c r="D467" s="1">
        <v>40000</v>
      </c>
      <c r="E467">
        <v>2</v>
      </c>
      <c r="F467" t="s">
        <v>13</v>
      </c>
      <c r="G467" t="s">
        <v>28</v>
      </c>
      <c r="H467" t="s">
        <v>15</v>
      </c>
      <c r="I467">
        <v>2</v>
      </c>
      <c r="J467" t="s">
        <v>16</v>
      </c>
      <c r="K467" t="s">
        <v>24</v>
      </c>
      <c r="L467">
        <v>65</v>
      </c>
      <c r="M467" t="s">
        <v>18</v>
      </c>
    </row>
    <row r="468" spans="1:13" x14ac:dyDescent="0.3">
      <c r="A468">
        <v>16549</v>
      </c>
      <c r="B468" t="s">
        <v>35</v>
      </c>
      <c r="C468" t="s">
        <v>33</v>
      </c>
      <c r="D468" s="1">
        <v>30000</v>
      </c>
      <c r="E468">
        <v>3</v>
      </c>
      <c r="F468" t="s">
        <v>13</v>
      </c>
      <c r="G468" t="s">
        <v>20</v>
      </c>
      <c r="H468" t="s">
        <v>15</v>
      </c>
      <c r="I468">
        <v>0</v>
      </c>
      <c r="J468" t="s">
        <v>16</v>
      </c>
      <c r="K468" t="s">
        <v>17</v>
      </c>
      <c r="L468">
        <v>47</v>
      </c>
      <c r="M468" t="s">
        <v>15</v>
      </c>
    </row>
    <row r="469" spans="1:13" x14ac:dyDescent="0.3">
      <c r="A469">
        <v>24305</v>
      </c>
      <c r="B469" t="s">
        <v>35</v>
      </c>
      <c r="C469" t="s">
        <v>34</v>
      </c>
      <c r="D469" s="1">
        <v>100000</v>
      </c>
      <c r="E469">
        <v>1</v>
      </c>
      <c r="F469" t="s">
        <v>13</v>
      </c>
      <c r="G469" t="s">
        <v>28</v>
      </c>
      <c r="H469" t="s">
        <v>18</v>
      </c>
      <c r="I469">
        <v>3</v>
      </c>
      <c r="J469" t="s">
        <v>16</v>
      </c>
      <c r="K469" t="s">
        <v>24</v>
      </c>
      <c r="L469">
        <v>46</v>
      </c>
      <c r="M469" t="s">
        <v>15</v>
      </c>
    </row>
    <row r="470" spans="1:13" x14ac:dyDescent="0.3">
      <c r="A470">
        <v>18253</v>
      </c>
      <c r="B470" t="s">
        <v>34</v>
      </c>
      <c r="C470" t="s">
        <v>33</v>
      </c>
      <c r="D470" s="1">
        <v>80000</v>
      </c>
      <c r="E470">
        <v>5</v>
      </c>
      <c r="F470" t="s">
        <v>31</v>
      </c>
      <c r="G470" t="s">
        <v>28</v>
      </c>
      <c r="H470" t="s">
        <v>15</v>
      </c>
      <c r="I470">
        <v>3</v>
      </c>
      <c r="J470" t="s">
        <v>16</v>
      </c>
      <c r="K470" t="s">
        <v>24</v>
      </c>
      <c r="L470">
        <v>40</v>
      </c>
      <c r="M470" t="s">
        <v>18</v>
      </c>
    </row>
    <row r="471" spans="1:13" x14ac:dyDescent="0.3">
      <c r="A471">
        <v>20147</v>
      </c>
      <c r="B471" t="s">
        <v>34</v>
      </c>
      <c r="C471" t="s">
        <v>33</v>
      </c>
      <c r="D471" s="1">
        <v>30000</v>
      </c>
      <c r="E471">
        <v>1</v>
      </c>
      <c r="F471" t="s">
        <v>13</v>
      </c>
      <c r="G471" t="s">
        <v>20</v>
      </c>
      <c r="H471" t="s">
        <v>15</v>
      </c>
      <c r="I471">
        <v>0</v>
      </c>
      <c r="J471" t="s">
        <v>16</v>
      </c>
      <c r="K471" t="s">
        <v>17</v>
      </c>
      <c r="L471">
        <v>65</v>
      </c>
      <c r="M471" t="s">
        <v>18</v>
      </c>
    </row>
    <row r="472" spans="1:13" x14ac:dyDescent="0.3">
      <c r="A472">
        <v>15612</v>
      </c>
      <c r="B472" t="s">
        <v>35</v>
      </c>
      <c r="C472" t="s">
        <v>34</v>
      </c>
      <c r="D472" s="1">
        <v>30000</v>
      </c>
      <c r="E472">
        <v>0</v>
      </c>
      <c r="F472" t="s">
        <v>27</v>
      </c>
      <c r="G472" t="s">
        <v>25</v>
      </c>
      <c r="H472" t="s">
        <v>18</v>
      </c>
      <c r="I472">
        <v>1</v>
      </c>
      <c r="J472" t="s">
        <v>26</v>
      </c>
      <c r="K472" t="s">
        <v>17</v>
      </c>
      <c r="L472">
        <v>28</v>
      </c>
      <c r="M472" t="s">
        <v>18</v>
      </c>
    </row>
    <row r="473" spans="1:13" x14ac:dyDescent="0.3">
      <c r="A473">
        <v>28323</v>
      </c>
      <c r="B473" t="s">
        <v>35</v>
      </c>
      <c r="C473" t="s">
        <v>34</v>
      </c>
      <c r="D473" s="1">
        <v>70000</v>
      </c>
      <c r="E473">
        <v>0</v>
      </c>
      <c r="F473" t="s">
        <v>13</v>
      </c>
      <c r="G473" t="s">
        <v>21</v>
      </c>
      <c r="H473" t="s">
        <v>18</v>
      </c>
      <c r="I473">
        <v>2</v>
      </c>
      <c r="J473" t="s">
        <v>23</v>
      </c>
      <c r="K473" t="s">
        <v>24</v>
      </c>
      <c r="L473">
        <v>43</v>
      </c>
      <c r="M473" t="s">
        <v>15</v>
      </c>
    </row>
    <row r="474" spans="1:13" x14ac:dyDescent="0.3">
      <c r="A474">
        <v>22634</v>
      </c>
      <c r="B474" t="s">
        <v>35</v>
      </c>
      <c r="C474" t="s">
        <v>33</v>
      </c>
      <c r="D474" s="1">
        <v>40000</v>
      </c>
      <c r="E474">
        <v>0</v>
      </c>
      <c r="F474" t="s">
        <v>31</v>
      </c>
      <c r="G474" t="s">
        <v>20</v>
      </c>
      <c r="H474" t="s">
        <v>15</v>
      </c>
      <c r="I474">
        <v>0</v>
      </c>
      <c r="J474" t="s">
        <v>16</v>
      </c>
      <c r="K474" t="s">
        <v>17</v>
      </c>
      <c r="L474">
        <v>38</v>
      </c>
      <c r="M474" t="s">
        <v>15</v>
      </c>
    </row>
    <row r="475" spans="1:13" x14ac:dyDescent="0.3">
      <c r="A475">
        <v>15665</v>
      </c>
      <c r="B475" t="s">
        <v>34</v>
      </c>
      <c r="C475" t="s">
        <v>33</v>
      </c>
      <c r="D475" s="1">
        <v>30000</v>
      </c>
      <c r="E475">
        <v>0</v>
      </c>
      <c r="F475" t="s">
        <v>13</v>
      </c>
      <c r="G475" t="s">
        <v>20</v>
      </c>
      <c r="H475" t="s">
        <v>15</v>
      </c>
      <c r="I475">
        <v>0</v>
      </c>
      <c r="J475" t="s">
        <v>16</v>
      </c>
      <c r="K475" t="s">
        <v>17</v>
      </c>
      <c r="L475">
        <v>47</v>
      </c>
      <c r="M475" t="s">
        <v>15</v>
      </c>
    </row>
    <row r="476" spans="1:13" x14ac:dyDescent="0.3">
      <c r="A476">
        <v>27585</v>
      </c>
      <c r="B476" t="s">
        <v>34</v>
      </c>
      <c r="C476" t="s">
        <v>33</v>
      </c>
      <c r="D476" s="1">
        <v>90000</v>
      </c>
      <c r="E476">
        <v>2</v>
      </c>
      <c r="F476" t="s">
        <v>13</v>
      </c>
      <c r="G476" t="s">
        <v>21</v>
      </c>
      <c r="H476" t="s">
        <v>18</v>
      </c>
      <c r="I476">
        <v>0</v>
      </c>
      <c r="J476" t="s">
        <v>16</v>
      </c>
      <c r="K476" t="s">
        <v>24</v>
      </c>
      <c r="L476">
        <v>36</v>
      </c>
      <c r="M476" t="s">
        <v>15</v>
      </c>
    </row>
    <row r="477" spans="1:13" x14ac:dyDescent="0.3">
      <c r="A477">
        <v>19748</v>
      </c>
      <c r="B477" t="s">
        <v>34</v>
      </c>
      <c r="C477" t="s">
        <v>34</v>
      </c>
      <c r="D477" s="1">
        <v>20000</v>
      </c>
      <c r="E477">
        <v>4</v>
      </c>
      <c r="F477" t="s">
        <v>27</v>
      </c>
      <c r="G477" t="s">
        <v>14</v>
      </c>
      <c r="H477" t="s">
        <v>18</v>
      </c>
      <c r="I477">
        <v>2</v>
      </c>
      <c r="J477" t="s">
        <v>26</v>
      </c>
      <c r="K477" t="s">
        <v>24</v>
      </c>
      <c r="L477">
        <v>60</v>
      </c>
      <c r="M477" t="s">
        <v>18</v>
      </c>
    </row>
    <row r="478" spans="1:13" x14ac:dyDescent="0.3">
      <c r="A478">
        <v>21974</v>
      </c>
      <c r="B478" t="s">
        <v>35</v>
      </c>
      <c r="C478" t="s">
        <v>33</v>
      </c>
      <c r="D478" s="1">
        <v>70000</v>
      </c>
      <c r="E478">
        <v>0</v>
      </c>
      <c r="F478" t="s">
        <v>13</v>
      </c>
      <c r="G478" t="s">
        <v>21</v>
      </c>
      <c r="H478" t="s">
        <v>15</v>
      </c>
      <c r="I478">
        <v>1</v>
      </c>
      <c r="J478" t="s">
        <v>23</v>
      </c>
      <c r="K478" t="s">
        <v>24</v>
      </c>
      <c r="L478">
        <v>42</v>
      </c>
      <c r="M478" t="s">
        <v>15</v>
      </c>
    </row>
    <row r="479" spans="1:13" x14ac:dyDescent="0.3">
      <c r="A479">
        <v>14032</v>
      </c>
      <c r="B479" t="s">
        <v>34</v>
      </c>
      <c r="C479" t="s">
        <v>34</v>
      </c>
      <c r="D479" s="1">
        <v>70000</v>
      </c>
      <c r="E479">
        <v>2</v>
      </c>
      <c r="F479" t="s">
        <v>27</v>
      </c>
      <c r="G479" t="s">
        <v>14</v>
      </c>
      <c r="H479" t="s">
        <v>18</v>
      </c>
      <c r="I479">
        <v>2</v>
      </c>
      <c r="J479" t="s">
        <v>26</v>
      </c>
      <c r="K479" t="s">
        <v>24</v>
      </c>
      <c r="L479">
        <v>50</v>
      </c>
      <c r="M479" t="s">
        <v>15</v>
      </c>
    </row>
    <row r="480" spans="1:13" x14ac:dyDescent="0.3">
      <c r="A480">
        <v>22610</v>
      </c>
      <c r="B480" t="s">
        <v>34</v>
      </c>
      <c r="C480" t="s">
        <v>34</v>
      </c>
      <c r="D480" s="1">
        <v>30000</v>
      </c>
      <c r="E480">
        <v>0</v>
      </c>
      <c r="F480" t="s">
        <v>13</v>
      </c>
      <c r="G480" t="s">
        <v>20</v>
      </c>
      <c r="H480" t="s">
        <v>15</v>
      </c>
      <c r="I480">
        <v>0</v>
      </c>
      <c r="J480" t="s">
        <v>16</v>
      </c>
      <c r="K480" t="s">
        <v>17</v>
      </c>
      <c r="L480">
        <v>35</v>
      </c>
      <c r="M480" t="s">
        <v>15</v>
      </c>
    </row>
    <row r="481" spans="1:13" x14ac:dyDescent="0.3">
      <c r="A481">
        <v>26984</v>
      </c>
      <c r="B481" t="s">
        <v>34</v>
      </c>
      <c r="C481" t="s">
        <v>34</v>
      </c>
      <c r="D481" s="1">
        <v>40000</v>
      </c>
      <c r="E481">
        <v>1</v>
      </c>
      <c r="F481" t="s">
        <v>13</v>
      </c>
      <c r="G481" t="s">
        <v>14</v>
      </c>
      <c r="H481" t="s">
        <v>15</v>
      </c>
      <c r="I481">
        <v>1</v>
      </c>
      <c r="J481" t="s">
        <v>16</v>
      </c>
      <c r="K481" t="s">
        <v>17</v>
      </c>
      <c r="L481">
        <v>32</v>
      </c>
      <c r="M481" t="s">
        <v>15</v>
      </c>
    </row>
    <row r="482" spans="1:13" x14ac:dyDescent="0.3">
      <c r="A482">
        <v>18294</v>
      </c>
      <c r="B482" t="s">
        <v>34</v>
      </c>
      <c r="C482" t="s">
        <v>33</v>
      </c>
      <c r="D482" s="1">
        <v>90000</v>
      </c>
      <c r="E482">
        <v>1</v>
      </c>
      <c r="F482" t="s">
        <v>13</v>
      </c>
      <c r="G482" t="s">
        <v>21</v>
      </c>
      <c r="H482" t="s">
        <v>15</v>
      </c>
      <c r="I482">
        <v>1</v>
      </c>
      <c r="J482" t="s">
        <v>23</v>
      </c>
      <c r="K482" t="s">
        <v>24</v>
      </c>
      <c r="L482">
        <v>46</v>
      </c>
      <c r="M482" t="s">
        <v>18</v>
      </c>
    </row>
    <row r="483" spans="1:13" x14ac:dyDescent="0.3">
      <c r="A483">
        <v>28564</v>
      </c>
      <c r="B483" t="s">
        <v>35</v>
      </c>
      <c r="C483" t="s">
        <v>33</v>
      </c>
      <c r="D483" s="1">
        <v>40000</v>
      </c>
      <c r="E483">
        <v>2</v>
      </c>
      <c r="F483" t="s">
        <v>19</v>
      </c>
      <c r="G483" t="s">
        <v>20</v>
      </c>
      <c r="H483" t="s">
        <v>15</v>
      </c>
      <c r="I483">
        <v>0</v>
      </c>
      <c r="J483" t="s">
        <v>26</v>
      </c>
      <c r="K483" t="s">
        <v>17</v>
      </c>
      <c r="L483">
        <v>33</v>
      </c>
      <c r="M483" t="s">
        <v>15</v>
      </c>
    </row>
    <row r="484" spans="1:13" x14ac:dyDescent="0.3">
      <c r="A484">
        <v>28521</v>
      </c>
      <c r="B484" t="s">
        <v>35</v>
      </c>
      <c r="C484" t="s">
        <v>34</v>
      </c>
      <c r="D484" s="1">
        <v>40000</v>
      </c>
      <c r="E484">
        <v>0</v>
      </c>
      <c r="F484" t="s">
        <v>31</v>
      </c>
      <c r="G484" t="s">
        <v>20</v>
      </c>
      <c r="H484" t="s">
        <v>18</v>
      </c>
      <c r="I484">
        <v>0</v>
      </c>
      <c r="J484" t="s">
        <v>16</v>
      </c>
      <c r="K484" t="s">
        <v>17</v>
      </c>
      <c r="L484">
        <v>36</v>
      </c>
      <c r="M484" t="s">
        <v>15</v>
      </c>
    </row>
    <row r="485" spans="1:13" x14ac:dyDescent="0.3">
      <c r="A485">
        <v>15450</v>
      </c>
      <c r="B485" t="s">
        <v>34</v>
      </c>
      <c r="C485" t="s">
        <v>34</v>
      </c>
      <c r="D485" s="1">
        <v>10000</v>
      </c>
      <c r="E485">
        <v>1</v>
      </c>
      <c r="F485" t="s">
        <v>31</v>
      </c>
      <c r="G485" t="s">
        <v>20</v>
      </c>
      <c r="H485" t="s">
        <v>15</v>
      </c>
      <c r="I485">
        <v>0</v>
      </c>
      <c r="J485" t="s">
        <v>16</v>
      </c>
      <c r="K485" t="s">
        <v>17</v>
      </c>
      <c r="L485">
        <v>70</v>
      </c>
      <c r="M485" t="s">
        <v>18</v>
      </c>
    </row>
    <row r="486" spans="1:13" x14ac:dyDescent="0.3">
      <c r="A486">
        <v>25681</v>
      </c>
      <c r="B486" t="s">
        <v>35</v>
      </c>
      <c r="C486" t="s">
        <v>33</v>
      </c>
      <c r="D486" s="1">
        <v>30000</v>
      </c>
      <c r="E486">
        <v>0</v>
      </c>
      <c r="F486" t="s">
        <v>19</v>
      </c>
      <c r="G486" t="s">
        <v>20</v>
      </c>
      <c r="H486" t="s">
        <v>18</v>
      </c>
      <c r="I486">
        <v>1</v>
      </c>
      <c r="J486" t="s">
        <v>22</v>
      </c>
      <c r="K486" t="s">
        <v>17</v>
      </c>
      <c r="L486">
        <v>31</v>
      </c>
      <c r="M486" t="s">
        <v>15</v>
      </c>
    </row>
    <row r="487" spans="1:13" x14ac:dyDescent="0.3">
      <c r="A487">
        <v>19491</v>
      </c>
      <c r="B487" t="s">
        <v>35</v>
      </c>
      <c r="C487" t="s">
        <v>34</v>
      </c>
      <c r="D487" s="1">
        <v>30000</v>
      </c>
      <c r="E487">
        <v>2</v>
      </c>
      <c r="F487" t="s">
        <v>19</v>
      </c>
      <c r="G487" t="s">
        <v>20</v>
      </c>
      <c r="H487" t="s">
        <v>15</v>
      </c>
      <c r="I487">
        <v>2</v>
      </c>
      <c r="J487" t="s">
        <v>16</v>
      </c>
      <c r="K487" t="s">
        <v>17</v>
      </c>
      <c r="L487">
        <v>42</v>
      </c>
      <c r="M487" t="s">
        <v>18</v>
      </c>
    </row>
    <row r="488" spans="1:13" x14ac:dyDescent="0.3">
      <c r="A488">
        <v>26415</v>
      </c>
      <c r="B488" t="s">
        <v>34</v>
      </c>
      <c r="C488" t="s">
        <v>33</v>
      </c>
      <c r="D488" s="1">
        <v>90000</v>
      </c>
      <c r="E488">
        <v>4</v>
      </c>
      <c r="F488" t="s">
        <v>29</v>
      </c>
      <c r="G488" t="s">
        <v>14</v>
      </c>
      <c r="H488" t="s">
        <v>15</v>
      </c>
      <c r="I488">
        <v>4</v>
      </c>
      <c r="J488" t="s">
        <v>30</v>
      </c>
      <c r="K488" t="s">
        <v>17</v>
      </c>
      <c r="L488">
        <v>58</v>
      </c>
      <c r="M488" t="s">
        <v>18</v>
      </c>
    </row>
    <row r="489" spans="1:13" x14ac:dyDescent="0.3">
      <c r="A489">
        <v>12821</v>
      </c>
      <c r="B489" t="s">
        <v>34</v>
      </c>
      <c r="C489" t="s">
        <v>34</v>
      </c>
      <c r="D489" s="1">
        <v>40000</v>
      </c>
      <c r="E489">
        <v>0</v>
      </c>
      <c r="F489" t="s">
        <v>13</v>
      </c>
      <c r="G489" t="s">
        <v>20</v>
      </c>
      <c r="H489" t="s">
        <v>15</v>
      </c>
      <c r="I489">
        <v>0</v>
      </c>
      <c r="J489" t="s">
        <v>16</v>
      </c>
      <c r="K489" t="s">
        <v>17</v>
      </c>
      <c r="L489">
        <v>39</v>
      </c>
      <c r="M489" t="s">
        <v>18</v>
      </c>
    </row>
    <row r="490" spans="1:13" x14ac:dyDescent="0.3">
      <c r="A490">
        <v>15629</v>
      </c>
      <c r="B490" t="s">
        <v>35</v>
      </c>
      <c r="C490" t="s">
        <v>33</v>
      </c>
      <c r="D490" s="1">
        <v>10000</v>
      </c>
      <c r="E490">
        <v>0</v>
      </c>
      <c r="F490" t="s">
        <v>29</v>
      </c>
      <c r="G490" t="s">
        <v>25</v>
      </c>
      <c r="H490" t="s">
        <v>15</v>
      </c>
      <c r="I490">
        <v>2</v>
      </c>
      <c r="J490" t="s">
        <v>26</v>
      </c>
      <c r="K490" t="s">
        <v>17</v>
      </c>
      <c r="L490">
        <v>34</v>
      </c>
      <c r="M490" t="s">
        <v>18</v>
      </c>
    </row>
    <row r="491" spans="1:13" x14ac:dyDescent="0.3">
      <c r="A491">
        <v>27835</v>
      </c>
      <c r="B491" t="s">
        <v>34</v>
      </c>
      <c r="C491" t="s">
        <v>34</v>
      </c>
      <c r="D491" s="1">
        <v>20000</v>
      </c>
      <c r="E491">
        <v>0</v>
      </c>
      <c r="F491" t="s">
        <v>29</v>
      </c>
      <c r="G491" t="s">
        <v>25</v>
      </c>
      <c r="H491" t="s">
        <v>15</v>
      </c>
      <c r="I491">
        <v>2</v>
      </c>
      <c r="J491" t="s">
        <v>16</v>
      </c>
      <c r="K491" t="s">
        <v>17</v>
      </c>
      <c r="L491">
        <v>32</v>
      </c>
      <c r="M491" t="s">
        <v>18</v>
      </c>
    </row>
    <row r="492" spans="1:13" x14ac:dyDescent="0.3">
      <c r="A492">
        <v>11738</v>
      </c>
      <c r="B492" t="s">
        <v>34</v>
      </c>
      <c r="C492" t="s">
        <v>34</v>
      </c>
      <c r="D492" s="1">
        <v>60000</v>
      </c>
      <c r="E492">
        <v>4</v>
      </c>
      <c r="F492" t="s">
        <v>13</v>
      </c>
      <c r="G492" t="s">
        <v>21</v>
      </c>
      <c r="H492" t="s">
        <v>15</v>
      </c>
      <c r="I492">
        <v>0</v>
      </c>
      <c r="J492" t="s">
        <v>22</v>
      </c>
      <c r="K492" t="s">
        <v>32</v>
      </c>
      <c r="L492">
        <v>46</v>
      </c>
      <c r="M492" t="s">
        <v>18</v>
      </c>
    </row>
    <row r="493" spans="1:13" x14ac:dyDescent="0.3">
      <c r="A493">
        <v>25065</v>
      </c>
      <c r="B493" t="s">
        <v>34</v>
      </c>
      <c r="C493" t="s">
        <v>34</v>
      </c>
      <c r="D493" s="1">
        <v>70000</v>
      </c>
      <c r="E493">
        <v>2</v>
      </c>
      <c r="F493" t="s">
        <v>29</v>
      </c>
      <c r="G493" t="s">
        <v>14</v>
      </c>
      <c r="H493" t="s">
        <v>15</v>
      </c>
      <c r="I493">
        <v>2</v>
      </c>
      <c r="J493" t="s">
        <v>23</v>
      </c>
      <c r="K493" t="s">
        <v>32</v>
      </c>
      <c r="L493">
        <v>48</v>
      </c>
      <c r="M493" t="s">
        <v>18</v>
      </c>
    </row>
    <row r="494" spans="1:13" x14ac:dyDescent="0.3">
      <c r="A494">
        <v>26238</v>
      </c>
      <c r="B494" t="s">
        <v>35</v>
      </c>
      <c r="C494" t="s">
        <v>33</v>
      </c>
      <c r="D494" s="1">
        <v>40000</v>
      </c>
      <c r="E494">
        <v>3</v>
      </c>
      <c r="F494" t="s">
        <v>19</v>
      </c>
      <c r="G494" t="s">
        <v>20</v>
      </c>
      <c r="H494" t="s">
        <v>15</v>
      </c>
      <c r="I494">
        <v>1</v>
      </c>
      <c r="J494" t="s">
        <v>26</v>
      </c>
      <c r="K494" t="s">
        <v>32</v>
      </c>
      <c r="L494">
        <v>31</v>
      </c>
      <c r="M494" t="s">
        <v>15</v>
      </c>
    </row>
    <row r="495" spans="1:13" x14ac:dyDescent="0.3">
      <c r="A495">
        <v>23707</v>
      </c>
      <c r="B495" t="s">
        <v>35</v>
      </c>
      <c r="C495" t="s">
        <v>34</v>
      </c>
      <c r="D495" s="1">
        <v>70000</v>
      </c>
      <c r="E495">
        <v>5</v>
      </c>
      <c r="F495" t="s">
        <v>13</v>
      </c>
      <c r="G495" t="s">
        <v>28</v>
      </c>
      <c r="H495" t="s">
        <v>15</v>
      </c>
      <c r="I495">
        <v>3</v>
      </c>
      <c r="J495" t="s">
        <v>30</v>
      </c>
      <c r="K495" t="s">
        <v>32</v>
      </c>
      <c r="L495">
        <v>60</v>
      </c>
      <c r="M495" t="s">
        <v>15</v>
      </c>
    </row>
    <row r="496" spans="1:13" x14ac:dyDescent="0.3">
      <c r="A496">
        <v>27650</v>
      </c>
      <c r="B496" t="s">
        <v>34</v>
      </c>
      <c r="C496" t="s">
        <v>34</v>
      </c>
      <c r="D496" s="1">
        <v>70000</v>
      </c>
      <c r="E496">
        <v>4</v>
      </c>
      <c r="F496" t="s">
        <v>27</v>
      </c>
      <c r="G496" t="s">
        <v>21</v>
      </c>
      <c r="H496" t="s">
        <v>15</v>
      </c>
      <c r="I496">
        <v>0</v>
      </c>
      <c r="J496" t="s">
        <v>23</v>
      </c>
      <c r="K496" t="s">
        <v>32</v>
      </c>
      <c r="L496">
        <v>51</v>
      </c>
      <c r="M496" t="s">
        <v>18</v>
      </c>
    </row>
    <row r="497" spans="1:13" x14ac:dyDescent="0.3">
      <c r="A497">
        <v>24981</v>
      </c>
      <c r="B497" t="s">
        <v>34</v>
      </c>
      <c r="C497" t="s">
        <v>34</v>
      </c>
      <c r="D497" s="1">
        <v>60000</v>
      </c>
      <c r="E497">
        <v>2</v>
      </c>
      <c r="F497" t="s">
        <v>19</v>
      </c>
      <c r="G497" t="s">
        <v>21</v>
      </c>
      <c r="H497" t="s">
        <v>15</v>
      </c>
      <c r="I497">
        <v>2</v>
      </c>
      <c r="J497" t="s">
        <v>30</v>
      </c>
      <c r="K497" t="s">
        <v>32</v>
      </c>
      <c r="L497">
        <v>56</v>
      </c>
      <c r="M497" t="s">
        <v>18</v>
      </c>
    </row>
    <row r="498" spans="1:13" x14ac:dyDescent="0.3">
      <c r="A498">
        <v>20678</v>
      </c>
      <c r="B498" t="s">
        <v>35</v>
      </c>
      <c r="C498" t="s">
        <v>33</v>
      </c>
      <c r="D498" s="1">
        <v>60000</v>
      </c>
      <c r="E498">
        <v>3</v>
      </c>
      <c r="F498" t="s">
        <v>13</v>
      </c>
      <c r="G498" t="s">
        <v>14</v>
      </c>
      <c r="H498" t="s">
        <v>15</v>
      </c>
      <c r="I498">
        <v>1</v>
      </c>
      <c r="J498" t="s">
        <v>22</v>
      </c>
      <c r="K498" t="s">
        <v>32</v>
      </c>
      <c r="L498">
        <v>40</v>
      </c>
      <c r="M498" t="s">
        <v>15</v>
      </c>
    </row>
    <row r="499" spans="1:13" x14ac:dyDescent="0.3">
      <c r="A499">
        <v>15302</v>
      </c>
      <c r="B499" t="s">
        <v>35</v>
      </c>
      <c r="C499" t="s">
        <v>33</v>
      </c>
      <c r="D499" s="1">
        <v>70000</v>
      </c>
      <c r="E499">
        <v>1</v>
      </c>
      <c r="F499" t="s">
        <v>31</v>
      </c>
      <c r="G499" t="s">
        <v>21</v>
      </c>
      <c r="H499" t="s">
        <v>15</v>
      </c>
      <c r="I499">
        <v>0</v>
      </c>
      <c r="J499" t="s">
        <v>22</v>
      </c>
      <c r="K499" t="s">
        <v>32</v>
      </c>
      <c r="L499">
        <v>34</v>
      </c>
      <c r="M499" t="s">
        <v>15</v>
      </c>
    </row>
    <row r="500" spans="1:13" x14ac:dyDescent="0.3">
      <c r="A500">
        <v>26012</v>
      </c>
      <c r="B500" t="s">
        <v>34</v>
      </c>
      <c r="C500" t="s">
        <v>34</v>
      </c>
      <c r="D500" s="1">
        <v>80000</v>
      </c>
      <c r="E500">
        <v>1</v>
      </c>
      <c r="F500" t="s">
        <v>19</v>
      </c>
      <c r="G500" t="s">
        <v>14</v>
      </c>
      <c r="H500" t="s">
        <v>15</v>
      </c>
      <c r="I500">
        <v>1</v>
      </c>
      <c r="J500" t="s">
        <v>22</v>
      </c>
      <c r="K500" t="s">
        <v>32</v>
      </c>
      <c r="L500">
        <v>48</v>
      </c>
      <c r="M500" t="s">
        <v>15</v>
      </c>
    </row>
    <row r="501" spans="1:13" x14ac:dyDescent="0.3">
      <c r="A501">
        <v>26575</v>
      </c>
      <c r="B501" t="s">
        <v>35</v>
      </c>
      <c r="C501" t="s">
        <v>33</v>
      </c>
      <c r="D501" s="1">
        <v>40000</v>
      </c>
      <c r="E501">
        <v>0</v>
      </c>
      <c r="F501" t="s">
        <v>27</v>
      </c>
      <c r="G501" t="s">
        <v>14</v>
      </c>
      <c r="H501" t="s">
        <v>18</v>
      </c>
      <c r="I501">
        <v>2</v>
      </c>
      <c r="J501" t="s">
        <v>26</v>
      </c>
      <c r="K501" t="s">
        <v>32</v>
      </c>
      <c r="L501">
        <v>31</v>
      </c>
      <c r="M501" t="s">
        <v>15</v>
      </c>
    </row>
    <row r="502" spans="1:13" x14ac:dyDescent="0.3">
      <c r="A502">
        <v>15559</v>
      </c>
      <c r="B502" t="s">
        <v>34</v>
      </c>
      <c r="C502" t="s">
        <v>34</v>
      </c>
      <c r="D502" s="1">
        <v>60000</v>
      </c>
      <c r="E502">
        <v>5</v>
      </c>
      <c r="F502" t="s">
        <v>13</v>
      </c>
      <c r="G502" t="s">
        <v>21</v>
      </c>
      <c r="H502" t="s">
        <v>15</v>
      </c>
      <c r="I502">
        <v>1</v>
      </c>
      <c r="J502" t="s">
        <v>22</v>
      </c>
      <c r="K502" t="s">
        <v>32</v>
      </c>
      <c r="L502">
        <v>47</v>
      </c>
      <c r="M502" t="s">
        <v>18</v>
      </c>
    </row>
    <row r="503" spans="1:13" x14ac:dyDescent="0.3">
      <c r="A503">
        <v>19235</v>
      </c>
      <c r="B503" t="s">
        <v>34</v>
      </c>
      <c r="C503" t="s">
        <v>33</v>
      </c>
      <c r="D503" s="1">
        <v>50000</v>
      </c>
      <c r="E503">
        <v>0</v>
      </c>
      <c r="F503" t="s">
        <v>31</v>
      </c>
      <c r="G503" t="s">
        <v>14</v>
      </c>
      <c r="H503" t="s">
        <v>15</v>
      </c>
      <c r="I503">
        <v>0</v>
      </c>
      <c r="J503" t="s">
        <v>16</v>
      </c>
      <c r="K503" t="s">
        <v>32</v>
      </c>
      <c r="L503">
        <v>34</v>
      </c>
      <c r="M503" t="s">
        <v>18</v>
      </c>
    </row>
    <row r="504" spans="1:13" x14ac:dyDescent="0.3">
      <c r="A504">
        <v>15275</v>
      </c>
      <c r="B504" t="s">
        <v>34</v>
      </c>
      <c r="C504" t="s">
        <v>34</v>
      </c>
      <c r="D504" s="1">
        <v>40000</v>
      </c>
      <c r="E504">
        <v>0</v>
      </c>
      <c r="F504" t="s">
        <v>19</v>
      </c>
      <c r="G504" t="s">
        <v>14</v>
      </c>
      <c r="H504" t="s">
        <v>15</v>
      </c>
      <c r="I504">
        <v>1</v>
      </c>
      <c r="J504" t="s">
        <v>23</v>
      </c>
      <c r="K504" t="s">
        <v>32</v>
      </c>
      <c r="L504">
        <v>29</v>
      </c>
      <c r="M504" t="s">
        <v>18</v>
      </c>
    </row>
    <row r="505" spans="1:13" x14ac:dyDescent="0.3">
      <c r="A505">
        <v>20339</v>
      </c>
      <c r="B505" t="s">
        <v>34</v>
      </c>
      <c r="C505" t="s">
        <v>33</v>
      </c>
      <c r="D505" s="1">
        <v>130000</v>
      </c>
      <c r="E505">
        <v>1</v>
      </c>
      <c r="F505" t="s">
        <v>13</v>
      </c>
      <c r="G505" t="s">
        <v>28</v>
      </c>
      <c r="H505" t="s">
        <v>15</v>
      </c>
      <c r="I505">
        <v>4</v>
      </c>
      <c r="J505" t="s">
        <v>22</v>
      </c>
      <c r="K505" t="s">
        <v>32</v>
      </c>
      <c r="L505">
        <v>44</v>
      </c>
      <c r="M505" t="s">
        <v>15</v>
      </c>
    </row>
    <row r="506" spans="1:13" x14ac:dyDescent="0.3">
      <c r="A506">
        <v>25405</v>
      </c>
      <c r="B506" t="s">
        <v>34</v>
      </c>
      <c r="C506" t="s">
        <v>34</v>
      </c>
      <c r="D506" s="1">
        <v>70000</v>
      </c>
      <c r="E506">
        <v>2</v>
      </c>
      <c r="F506" t="s">
        <v>13</v>
      </c>
      <c r="G506" t="s">
        <v>14</v>
      </c>
      <c r="H506" t="s">
        <v>15</v>
      </c>
      <c r="I506">
        <v>1</v>
      </c>
      <c r="J506" t="s">
        <v>22</v>
      </c>
      <c r="K506" t="s">
        <v>32</v>
      </c>
      <c r="L506">
        <v>38</v>
      </c>
      <c r="M506" t="s">
        <v>15</v>
      </c>
    </row>
    <row r="507" spans="1:13" x14ac:dyDescent="0.3">
      <c r="A507">
        <v>15940</v>
      </c>
      <c r="B507" t="s">
        <v>34</v>
      </c>
      <c r="C507" t="s">
        <v>34</v>
      </c>
      <c r="D507" s="1">
        <v>100000</v>
      </c>
      <c r="E507">
        <v>4</v>
      </c>
      <c r="F507" t="s">
        <v>19</v>
      </c>
      <c r="G507" t="s">
        <v>21</v>
      </c>
      <c r="H507" t="s">
        <v>15</v>
      </c>
      <c r="I507">
        <v>4</v>
      </c>
      <c r="J507" t="s">
        <v>16</v>
      </c>
      <c r="K507" t="s">
        <v>32</v>
      </c>
      <c r="L507">
        <v>40</v>
      </c>
      <c r="M507" t="s">
        <v>18</v>
      </c>
    </row>
    <row r="508" spans="1:13" x14ac:dyDescent="0.3">
      <c r="A508">
        <v>25074</v>
      </c>
      <c r="B508" t="s">
        <v>34</v>
      </c>
      <c r="C508" t="s">
        <v>33</v>
      </c>
      <c r="D508" s="1">
        <v>70000</v>
      </c>
      <c r="E508">
        <v>4</v>
      </c>
      <c r="F508" t="s">
        <v>13</v>
      </c>
      <c r="G508" t="s">
        <v>21</v>
      </c>
      <c r="H508" t="s">
        <v>15</v>
      </c>
      <c r="I508">
        <v>2</v>
      </c>
      <c r="J508" t="s">
        <v>22</v>
      </c>
      <c r="K508" t="s">
        <v>32</v>
      </c>
      <c r="L508">
        <v>42</v>
      </c>
      <c r="M508" t="s">
        <v>15</v>
      </c>
    </row>
    <row r="509" spans="1:13" x14ac:dyDescent="0.3">
      <c r="A509">
        <v>24738</v>
      </c>
      <c r="B509" t="s">
        <v>34</v>
      </c>
      <c r="C509" t="s">
        <v>33</v>
      </c>
      <c r="D509" s="1">
        <v>40000</v>
      </c>
      <c r="E509">
        <v>1</v>
      </c>
      <c r="F509" t="s">
        <v>19</v>
      </c>
      <c r="G509" t="s">
        <v>20</v>
      </c>
      <c r="H509" t="s">
        <v>15</v>
      </c>
      <c r="I509">
        <v>1</v>
      </c>
      <c r="J509" t="s">
        <v>26</v>
      </c>
      <c r="K509" t="s">
        <v>32</v>
      </c>
      <c r="L509">
        <v>51</v>
      </c>
      <c r="M509" t="s">
        <v>15</v>
      </c>
    </row>
    <row r="510" spans="1:13" x14ac:dyDescent="0.3">
      <c r="A510">
        <v>16337</v>
      </c>
      <c r="B510" t="s">
        <v>34</v>
      </c>
      <c r="C510" t="s">
        <v>34</v>
      </c>
      <c r="D510" s="1">
        <v>60000</v>
      </c>
      <c r="E510">
        <v>0</v>
      </c>
      <c r="F510" t="s">
        <v>19</v>
      </c>
      <c r="G510" t="s">
        <v>14</v>
      </c>
      <c r="H510" t="s">
        <v>18</v>
      </c>
      <c r="I510">
        <v>2</v>
      </c>
      <c r="J510" t="s">
        <v>26</v>
      </c>
      <c r="K510" t="s">
        <v>32</v>
      </c>
      <c r="L510">
        <v>29</v>
      </c>
      <c r="M510" t="s">
        <v>18</v>
      </c>
    </row>
    <row r="511" spans="1:13" x14ac:dyDescent="0.3">
      <c r="A511">
        <v>24357</v>
      </c>
      <c r="B511" t="s">
        <v>34</v>
      </c>
      <c r="C511" t="s">
        <v>34</v>
      </c>
      <c r="D511" s="1">
        <v>80000</v>
      </c>
      <c r="E511">
        <v>3</v>
      </c>
      <c r="F511" t="s">
        <v>13</v>
      </c>
      <c r="G511" t="s">
        <v>21</v>
      </c>
      <c r="H511" t="s">
        <v>15</v>
      </c>
      <c r="I511">
        <v>1</v>
      </c>
      <c r="J511" t="s">
        <v>22</v>
      </c>
      <c r="K511" t="s">
        <v>32</v>
      </c>
      <c r="L511">
        <v>48</v>
      </c>
      <c r="M511" t="s">
        <v>15</v>
      </c>
    </row>
    <row r="512" spans="1:13" x14ac:dyDescent="0.3">
      <c r="A512">
        <v>18613</v>
      </c>
      <c r="B512" t="s">
        <v>35</v>
      </c>
      <c r="C512" t="s">
        <v>34</v>
      </c>
      <c r="D512" s="1">
        <v>70000</v>
      </c>
      <c r="E512">
        <v>0</v>
      </c>
      <c r="F512" t="s">
        <v>13</v>
      </c>
      <c r="G512" t="s">
        <v>21</v>
      </c>
      <c r="H512" t="s">
        <v>18</v>
      </c>
      <c r="I512">
        <v>1</v>
      </c>
      <c r="J512" t="s">
        <v>22</v>
      </c>
      <c r="K512" t="s">
        <v>32</v>
      </c>
      <c r="L512">
        <v>37</v>
      </c>
      <c r="M512" t="s">
        <v>15</v>
      </c>
    </row>
    <row r="513" spans="1:13" x14ac:dyDescent="0.3">
      <c r="A513">
        <v>12207</v>
      </c>
      <c r="B513" t="s">
        <v>35</v>
      </c>
      <c r="C513" t="s">
        <v>34</v>
      </c>
      <c r="D513" s="1">
        <v>80000</v>
      </c>
      <c r="E513">
        <v>4</v>
      </c>
      <c r="F513" t="s">
        <v>13</v>
      </c>
      <c r="G513" t="s">
        <v>28</v>
      </c>
      <c r="H513" t="s">
        <v>15</v>
      </c>
      <c r="I513">
        <v>0</v>
      </c>
      <c r="J513" t="s">
        <v>23</v>
      </c>
      <c r="K513" t="s">
        <v>32</v>
      </c>
      <c r="L513">
        <v>66</v>
      </c>
      <c r="M513" t="s">
        <v>15</v>
      </c>
    </row>
    <row r="514" spans="1:13" x14ac:dyDescent="0.3">
      <c r="A514">
        <v>18052</v>
      </c>
      <c r="B514" t="s">
        <v>34</v>
      </c>
      <c r="C514" t="s">
        <v>33</v>
      </c>
      <c r="D514" s="1">
        <v>60000</v>
      </c>
      <c r="E514">
        <v>1</v>
      </c>
      <c r="F514" t="s">
        <v>19</v>
      </c>
      <c r="G514" t="s">
        <v>14</v>
      </c>
      <c r="H514" t="s">
        <v>15</v>
      </c>
      <c r="I514">
        <v>1</v>
      </c>
      <c r="J514" t="s">
        <v>16</v>
      </c>
      <c r="K514" t="s">
        <v>32</v>
      </c>
      <c r="L514">
        <v>45</v>
      </c>
      <c r="M514" t="s">
        <v>15</v>
      </c>
    </row>
    <row r="515" spans="1:13" x14ac:dyDescent="0.3">
      <c r="A515">
        <v>13353</v>
      </c>
      <c r="B515" t="s">
        <v>35</v>
      </c>
      <c r="C515" t="s">
        <v>33</v>
      </c>
      <c r="D515" s="1">
        <v>60000</v>
      </c>
      <c r="E515">
        <v>4</v>
      </c>
      <c r="F515" t="s">
        <v>31</v>
      </c>
      <c r="G515" t="s">
        <v>28</v>
      </c>
      <c r="H515" t="s">
        <v>15</v>
      </c>
      <c r="I515">
        <v>2</v>
      </c>
      <c r="J515" t="s">
        <v>30</v>
      </c>
      <c r="K515" t="s">
        <v>32</v>
      </c>
      <c r="L515">
        <v>61</v>
      </c>
      <c r="M515" t="s">
        <v>15</v>
      </c>
    </row>
    <row r="516" spans="1:13" x14ac:dyDescent="0.3">
      <c r="A516">
        <v>19399</v>
      </c>
      <c r="B516" t="s">
        <v>35</v>
      </c>
      <c r="C516" t="s">
        <v>34</v>
      </c>
      <c r="D516" s="1">
        <v>40000</v>
      </c>
      <c r="E516">
        <v>0</v>
      </c>
      <c r="F516" t="s">
        <v>13</v>
      </c>
      <c r="G516" t="s">
        <v>21</v>
      </c>
      <c r="H516" t="s">
        <v>18</v>
      </c>
      <c r="I516">
        <v>1</v>
      </c>
      <c r="J516" t="s">
        <v>22</v>
      </c>
      <c r="K516" t="s">
        <v>32</v>
      </c>
      <c r="L516">
        <v>45</v>
      </c>
      <c r="M516" t="s">
        <v>18</v>
      </c>
    </row>
    <row r="517" spans="1:13" x14ac:dyDescent="0.3">
      <c r="A517">
        <v>16154</v>
      </c>
      <c r="B517" t="s">
        <v>34</v>
      </c>
      <c r="C517" t="s">
        <v>33</v>
      </c>
      <c r="D517" s="1">
        <v>70000</v>
      </c>
      <c r="E517">
        <v>5</v>
      </c>
      <c r="F517" t="s">
        <v>13</v>
      </c>
      <c r="G517" t="s">
        <v>21</v>
      </c>
      <c r="H517" t="s">
        <v>15</v>
      </c>
      <c r="I517">
        <v>2</v>
      </c>
      <c r="J517" t="s">
        <v>22</v>
      </c>
      <c r="K517" t="s">
        <v>32</v>
      </c>
      <c r="L517">
        <v>47</v>
      </c>
      <c r="M517" t="s">
        <v>18</v>
      </c>
    </row>
    <row r="518" spans="1:13" x14ac:dyDescent="0.3">
      <c r="A518">
        <v>22219</v>
      </c>
      <c r="B518" t="s">
        <v>34</v>
      </c>
      <c r="C518" t="s">
        <v>33</v>
      </c>
      <c r="D518" s="1">
        <v>60000</v>
      </c>
      <c r="E518">
        <v>2</v>
      </c>
      <c r="F518" t="s">
        <v>27</v>
      </c>
      <c r="G518" t="s">
        <v>21</v>
      </c>
      <c r="H518" t="s">
        <v>15</v>
      </c>
      <c r="I518">
        <v>2</v>
      </c>
      <c r="J518" t="s">
        <v>23</v>
      </c>
      <c r="K518" t="s">
        <v>32</v>
      </c>
      <c r="L518">
        <v>49</v>
      </c>
      <c r="M518" t="s">
        <v>18</v>
      </c>
    </row>
    <row r="519" spans="1:13" x14ac:dyDescent="0.3">
      <c r="A519">
        <v>17269</v>
      </c>
      <c r="B519" t="s">
        <v>35</v>
      </c>
      <c r="C519" t="s">
        <v>34</v>
      </c>
      <c r="D519" s="1">
        <v>60000</v>
      </c>
      <c r="E519">
        <v>3</v>
      </c>
      <c r="F519" t="s">
        <v>13</v>
      </c>
      <c r="G519" t="s">
        <v>21</v>
      </c>
      <c r="H519" t="s">
        <v>18</v>
      </c>
      <c r="I519">
        <v>0</v>
      </c>
      <c r="J519" t="s">
        <v>16</v>
      </c>
      <c r="K519" t="s">
        <v>32</v>
      </c>
      <c r="L519">
        <v>47</v>
      </c>
      <c r="M519" t="s">
        <v>15</v>
      </c>
    </row>
    <row r="520" spans="1:13" x14ac:dyDescent="0.3">
      <c r="A520">
        <v>23586</v>
      </c>
      <c r="B520" t="s">
        <v>34</v>
      </c>
      <c r="C520" t="s">
        <v>33</v>
      </c>
      <c r="D520" s="1">
        <v>80000</v>
      </c>
      <c r="E520">
        <v>0</v>
      </c>
      <c r="F520" t="s">
        <v>13</v>
      </c>
      <c r="G520" t="s">
        <v>28</v>
      </c>
      <c r="H520" t="s">
        <v>15</v>
      </c>
      <c r="I520">
        <v>1</v>
      </c>
      <c r="J520" t="s">
        <v>26</v>
      </c>
      <c r="K520" t="s">
        <v>32</v>
      </c>
      <c r="L520">
        <v>34</v>
      </c>
      <c r="M520" t="s">
        <v>15</v>
      </c>
    </row>
    <row r="521" spans="1:13" x14ac:dyDescent="0.3">
      <c r="A521">
        <v>15740</v>
      </c>
      <c r="B521" t="s">
        <v>34</v>
      </c>
      <c r="C521" t="s">
        <v>34</v>
      </c>
      <c r="D521" s="1">
        <v>80000</v>
      </c>
      <c r="E521">
        <v>5</v>
      </c>
      <c r="F521" t="s">
        <v>13</v>
      </c>
      <c r="G521" t="s">
        <v>28</v>
      </c>
      <c r="H521" t="s">
        <v>15</v>
      </c>
      <c r="I521">
        <v>2</v>
      </c>
      <c r="J521" t="s">
        <v>26</v>
      </c>
      <c r="K521" t="s">
        <v>32</v>
      </c>
      <c r="L521">
        <v>64</v>
      </c>
      <c r="M521" t="s">
        <v>18</v>
      </c>
    </row>
    <row r="522" spans="1:13" x14ac:dyDescent="0.3">
      <c r="A522">
        <v>27638</v>
      </c>
      <c r="B522" t="s">
        <v>35</v>
      </c>
      <c r="C522" t="s">
        <v>34</v>
      </c>
      <c r="D522" s="1">
        <v>100000</v>
      </c>
      <c r="E522">
        <v>1</v>
      </c>
      <c r="F522" t="s">
        <v>19</v>
      </c>
      <c r="G522" t="s">
        <v>21</v>
      </c>
      <c r="H522" t="s">
        <v>18</v>
      </c>
      <c r="I522">
        <v>3</v>
      </c>
      <c r="J522" t="s">
        <v>26</v>
      </c>
      <c r="K522" t="s">
        <v>32</v>
      </c>
      <c r="L522">
        <v>44</v>
      </c>
      <c r="M522" t="s">
        <v>18</v>
      </c>
    </row>
    <row r="523" spans="1:13" x14ac:dyDescent="0.3">
      <c r="A523">
        <v>18976</v>
      </c>
      <c r="B523" t="s">
        <v>35</v>
      </c>
      <c r="C523" t="s">
        <v>34</v>
      </c>
      <c r="D523" s="1">
        <v>40000</v>
      </c>
      <c r="E523">
        <v>4</v>
      </c>
      <c r="F523" t="s">
        <v>27</v>
      </c>
      <c r="G523" t="s">
        <v>21</v>
      </c>
      <c r="H523" t="s">
        <v>15</v>
      </c>
      <c r="I523">
        <v>2</v>
      </c>
      <c r="J523" t="s">
        <v>30</v>
      </c>
      <c r="K523" t="s">
        <v>32</v>
      </c>
      <c r="L523">
        <v>62</v>
      </c>
      <c r="M523" t="s">
        <v>15</v>
      </c>
    </row>
    <row r="524" spans="1:13" x14ac:dyDescent="0.3">
      <c r="A524">
        <v>19413</v>
      </c>
      <c r="B524" t="s">
        <v>35</v>
      </c>
      <c r="C524" t="s">
        <v>34</v>
      </c>
      <c r="D524" s="1">
        <v>60000</v>
      </c>
      <c r="E524">
        <v>3</v>
      </c>
      <c r="F524" t="s">
        <v>13</v>
      </c>
      <c r="G524" t="s">
        <v>21</v>
      </c>
      <c r="H524" t="s">
        <v>18</v>
      </c>
      <c r="I524">
        <v>1</v>
      </c>
      <c r="J524" t="s">
        <v>16</v>
      </c>
      <c r="K524" t="s">
        <v>32</v>
      </c>
      <c r="L524">
        <v>47</v>
      </c>
      <c r="M524" t="s">
        <v>15</v>
      </c>
    </row>
    <row r="525" spans="1:13" x14ac:dyDescent="0.3">
      <c r="A525">
        <v>13283</v>
      </c>
      <c r="B525" t="s">
        <v>34</v>
      </c>
      <c r="C525" t="s">
        <v>34</v>
      </c>
      <c r="D525" s="1">
        <v>80000</v>
      </c>
      <c r="E525">
        <v>3</v>
      </c>
      <c r="F525" t="s">
        <v>19</v>
      </c>
      <c r="G525" t="s">
        <v>21</v>
      </c>
      <c r="H525" t="s">
        <v>18</v>
      </c>
      <c r="I525">
        <v>2</v>
      </c>
      <c r="J525" t="s">
        <v>16</v>
      </c>
      <c r="K525" t="s">
        <v>32</v>
      </c>
      <c r="L525">
        <v>49</v>
      </c>
      <c r="M525" t="s">
        <v>15</v>
      </c>
    </row>
    <row r="526" spans="1:13" x14ac:dyDescent="0.3">
      <c r="A526">
        <v>17471</v>
      </c>
      <c r="B526" t="s">
        <v>35</v>
      </c>
      <c r="C526" t="s">
        <v>33</v>
      </c>
      <c r="D526" s="1">
        <v>80000</v>
      </c>
      <c r="E526">
        <v>4</v>
      </c>
      <c r="F526" t="s">
        <v>31</v>
      </c>
      <c r="G526" t="s">
        <v>28</v>
      </c>
      <c r="H526" t="s">
        <v>15</v>
      </c>
      <c r="I526">
        <v>2</v>
      </c>
      <c r="J526" t="s">
        <v>23</v>
      </c>
      <c r="K526" t="s">
        <v>32</v>
      </c>
      <c r="L526">
        <v>67</v>
      </c>
      <c r="M526" t="s">
        <v>18</v>
      </c>
    </row>
    <row r="527" spans="1:13" x14ac:dyDescent="0.3">
      <c r="A527">
        <v>16791</v>
      </c>
      <c r="B527" t="s">
        <v>35</v>
      </c>
      <c r="C527" t="s">
        <v>34</v>
      </c>
      <c r="D527" s="1">
        <v>60000</v>
      </c>
      <c r="E527">
        <v>5</v>
      </c>
      <c r="F527" t="s">
        <v>13</v>
      </c>
      <c r="G527" t="s">
        <v>28</v>
      </c>
      <c r="H527" t="s">
        <v>15</v>
      </c>
      <c r="I527">
        <v>3</v>
      </c>
      <c r="J527" t="s">
        <v>30</v>
      </c>
      <c r="K527" t="s">
        <v>32</v>
      </c>
      <c r="L527">
        <v>59</v>
      </c>
      <c r="M527" t="s">
        <v>15</v>
      </c>
    </row>
    <row r="528" spans="1:13" x14ac:dyDescent="0.3">
      <c r="A528">
        <v>15382</v>
      </c>
      <c r="B528" t="s">
        <v>34</v>
      </c>
      <c r="C528" t="s">
        <v>33</v>
      </c>
      <c r="D528" s="1">
        <v>110000</v>
      </c>
      <c r="E528">
        <v>1</v>
      </c>
      <c r="F528" t="s">
        <v>13</v>
      </c>
      <c r="G528" t="s">
        <v>28</v>
      </c>
      <c r="H528" t="s">
        <v>15</v>
      </c>
      <c r="I528">
        <v>2</v>
      </c>
      <c r="J528" t="s">
        <v>26</v>
      </c>
      <c r="K528" t="s">
        <v>32</v>
      </c>
      <c r="L528">
        <v>44</v>
      </c>
      <c r="M528" t="s">
        <v>18</v>
      </c>
    </row>
    <row r="529" spans="1:13" x14ac:dyDescent="0.3">
      <c r="A529">
        <v>11641</v>
      </c>
      <c r="B529" t="s">
        <v>34</v>
      </c>
      <c r="C529" t="s">
        <v>34</v>
      </c>
      <c r="D529" s="1">
        <v>50000</v>
      </c>
      <c r="E529">
        <v>1</v>
      </c>
      <c r="F529" t="s">
        <v>13</v>
      </c>
      <c r="G529" t="s">
        <v>14</v>
      </c>
      <c r="H529" t="s">
        <v>15</v>
      </c>
      <c r="I529">
        <v>0</v>
      </c>
      <c r="J529" t="s">
        <v>16</v>
      </c>
      <c r="K529" t="s">
        <v>32</v>
      </c>
      <c r="L529">
        <v>36</v>
      </c>
      <c r="M529" t="s">
        <v>18</v>
      </c>
    </row>
    <row r="530" spans="1:13" x14ac:dyDescent="0.3">
      <c r="A530">
        <v>11935</v>
      </c>
      <c r="B530" t="s">
        <v>35</v>
      </c>
      <c r="C530" t="s">
        <v>33</v>
      </c>
      <c r="D530" s="1">
        <v>30000</v>
      </c>
      <c r="E530">
        <v>0</v>
      </c>
      <c r="F530" t="s">
        <v>19</v>
      </c>
      <c r="G530" t="s">
        <v>14</v>
      </c>
      <c r="H530" t="s">
        <v>15</v>
      </c>
      <c r="I530">
        <v>1</v>
      </c>
      <c r="J530" t="s">
        <v>23</v>
      </c>
      <c r="K530" t="s">
        <v>32</v>
      </c>
      <c r="L530">
        <v>28</v>
      </c>
      <c r="M530" t="s">
        <v>18</v>
      </c>
    </row>
    <row r="531" spans="1:13" x14ac:dyDescent="0.3">
      <c r="A531">
        <v>13233</v>
      </c>
      <c r="B531" t="s">
        <v>34</v>
      </c>
      <c r="C531" t="s">
        <v>34</v>
      </c>
      <c r="D531" s="1">
        <v>60000</v>
      </c>
      <c r="E531">
        <v>2</v>
      </c>
      <c r="F531" t="s">
        <v>19</v>
      </c>
      <c r="G531" t="s">
        <v>21</v>
      </c>
      <c r="H531" t="s">
        <v>15</v>
      </c>
      <c r="I531">
        <v>1</v>
      </c>
      <c r="J531" t="s">
        <v>30</v>
      </c>
      <c r="K531" t="s">
        <v>32</v>
      </c>
      <c r="L531">
        <v>57</v>
      </c>
      <c r="M531" t="s">
        <v>15</v>
      </c>
    </row>
    <row r="532" spans="1:13" x14ac:dyDescent="0.3">
      <c r="A532">
        <v>25909</v>
      </c>
      <c r="B532" t="s">
        <v>34</v>
      </c>
      <c r="C532" t="s">
        <v>34</v>
      </c>
      <c r="D532" s="1">
        <v>60000</v>
      </c>
      <c r="E532">
        <v>0</v>
      </c>
      <c r="F532" t="s">
        <v>19</v>
      </c>
      <c r="G532" t="s">
        <v>14</v>
      </c>
      <c r="H532" t="s">
        <v>15</v>
      </c>
      <c r="I532">
        <v>1</v>
      </c>
      <c r="J532" t="s">
        <v>23</v>
      </c>
      <c r="K532" t="s">
        <v>32</v>
      </c>
      <c r="L532">
        <v>27</v>
      </c>
      <c r="M532" t="s">
        <v>15</v>
      </c>
    </row>
    <row r="533" spans="1:13" x14ac:dyDescent="0.3">
      <c r="A533">
        <v>14092</v>
      </c>
      <c r="B533" t="s">
        <v>35</v>
      </c>
      <c r="C533" t="s">
        <v>34</v>
      </c>
      <c r="D533" s="1">
        <v>30000</v>
      </c>
      <c r="E533">
        <v>0</v>
      </c>
      <c r="F533" t="s">
        <v>29</v>
      </c>
      <c r="G533" t="s">
        <v>20</v>
      </c>
      <c r="H533" t="s">
        <v>15</v>
      </c>
      <c r="I533">
        <v>2</v>
      </c>
      <c r="J533" t="s">
        <v>23</v>
      </c>
      <c r="K533" t="s">
        <v>32</v>
      </c>
      <c r="L533">
        <v>28</v>
      </c>
      <c r="M533" t="s">
        <v>18</v>
      </c>
    </row>
    <row r="534" spans="1:13" x14ac:dyDescent="0.3">
      <c r="A534">
        <v>29143</v>
      </c>
      <c r="B534" t="s">
        <v>35</v>
      </c>
      <c r="C534" t="s">
        <v>33</v>
      </c>
      <c r="D534" s="1">
        <v>60000</v>
      </c>
      <c r="E534">
        <v>1</v>
      </c>
      <c r="F534" t="s">
        <v>13</v>
      </c>
      <c r="G534" t="s">
        <v>21</v>
      </c>
      <c r="H534" t="s">
        <v>18</v>
      </c>
      <c r="I534">
        <v>1</v>
      </c>
      <c r="J534" t="s">
        <v>16</v>
      </c>
      <c r="K534" t="s">
        <v>32</v>
      </c>
      <c r="L534">
        <v>44</v>
      </c>
      <c r="M534" t="s">
        <v>15</v>
      </c>
    </row>
    <row r="535" spans="1:13" x14ac:dyDescent="0.3">
      <c r="A535">
        <v>24941</v>
      </c>
      <c r="B535" t="s">
        <v>34</v>
      </c>
      <c r="C535" t="s">
        <v>34</v>
      </c>
      <c r="D535" s="1">
        <v>60000</v>
      </c>
      <c r="E535">
        <v>3</v>
      </c>
      <c r="F535" t="s">
        <v>13</v>
      </c>
      <c r="G535" t="s">
        <v>28</v>
      </c>
      <c r="H535" t="s">
        <v>15</v>
      </c>
      <c r="I535">
        <v>2</v>
      </c>
      <c r="J535" t="s">
        <v>30</v>
      </c>
      <c r="K535" t="s">
        <v>32</v>
      </c>
      <c r="L535">
        <v>66</v>
      </c>
      <c r="M535" t="s">
        <v>18</v>
      </c>
    </row>
    <row r="536" spans="1:13" x14ac:dyDescent="0.3">
      <c r="A536">
        <v>24637</v>
      </c>
      <c r="B536" t="s">
        <v>34</v>
      </c>
      <c r="C536" t="s">
        <v>34</v>
      </c>
      <c r="D536" s="1">
        <v>40000</v>
      </c>
      <c r="E536">
        <v>4</v>
      </c>
      <c r="F536" t="s">
        <v>27</v>
      </c>
      <c r="G536" t="s">
        <v>21</v>
      </c>
      <c r="H536" t="s">
        <v>15</v>
      </c>
      <c r="I536">
        <v>2</v>
      </c>
      <c r="J536" t="s">
        <v>30</v>
      </c>
      <c r="K536" t="s">
        <v>32</v>
      </c>
      <c r="L536">
        <v>64</v>
      </c>
      <c r="M536" t="s">
        <v>18</v>
      </c>
    </row>
    <row r="537" spans="1:13" x14ac:dyDescent="0.3">
      <c r="A537">
        <v>23893</v>
      </c>
      <c r="B537" t="s">
        <v>34</v>
      </c>
      <c r="C537" t="s">
        <v>34</v>
      </c>
      <c r="D537" s="1">
        <v>50000</v>
      </c>
      <c r="E537">
        <v>3</v>
      </c>
      <c r="F537" t="s">
        <v>13</v>
      </c>
      <c r="G537" t="s">
        <v>14</v>
      </c>
      <c r="H537" t="s">
        <v>15</v>
      </c>
      <c r="I537">
        <v>3</v>
      </c>
      <c r="J537" t="s">
        <v>30</v>
      </c>
      <c r="K537" t="s">
        <v>32</v>
      </c>
      <c r="L537">
        <v>41</v>
      </c>
      <c r="M537" t="s">
        <v>18</v>
      </c>
    </row>
    <row r="538" spans="1:13" x14ac:dyDescent="0.3">
      <c r="A538">
        <v>13907</v>
      </c>
      <c r="B538" t="s">
        <v>35</v>
      </c>
      <c r="C538" t="s">
        <v>33</v>
      </c>
      <c r="D538" s="1">
        <v>80000</v>
      </c>
      <c r="E538">
        <v>3</v>
      </c>
      <c r="F538" t="s">
        <v>13</v>
      </c>
      <c r="G538" t="s">
        <v>14</v>
      </c>
      <c r="H538" t="s">
        <v>15</v>
      </c>
      <c r="I538">
        <v>1</v>
      </c>
      <c r="J538" t="s">
        <v>16</v>
      </c>
      <c r="K538" t="s">
        <v>32</v>
      </c>
      <c r="L538">
        <v>41</v>
      </c>
      <c r="M538" t="s">
        <v>15</v>
      </c>
    </row>
    <row r="539" spans="1:13" x14ac:dyDescent="0.3">
      <c r="A539">
        <v>14900</v>
      </c>
      <c r="B539" t="s">
        <v>34</v>
      </c>
      <c r="C539" t="s">
        <v>33</v>
      </c>
      <c r="D539" s="1">
        <v>40000</v>
      </c>
      <c r="E539">
        <v>1</v>
      </c>
      <c r="F539" t="s">
        <v>19</v>
      </c>
      <c r="G539" t="s">
        <v>20</v>
      </c>
      <c r="H539" t="s">
        <v>15</v>
      </c>
      <c r="I539">
        <v>1</v>
      </c>
      <c r="J539" t="s">
        <v>26</v>
      </c>
      <c r="K539" t="s">
        <v>32</v>
      </c>
      <c r="L539">
        <v>49</v>
      </c>
      <c r="M539" t="s">
        <v>15</v>
      </c>
    </row>
    <row r="540" spans="1:13" x14ac:dyDescent="0.3">
      <c r="A540">
        <v>11262</v>
      </c>
      <c r="B540" t="s">
        <v>34</v>
      </c>
      <c r="C540" t="s">
        <v>33</v>
      </c>
      <c r="D540" s="1">
        <v>80000</v>
      </c>
      <c r="E540">
        <v>4</v>
      </c>
      <c r="F540" t="s">
        <v>13</v>
      </c>
      <c r="G540" t="s">
        <v>28</v>
      </c>
      <c r="H540" t="s">
        <v>15</v>
      </c>
      <c r="I540">
        <v>0</v>
      </c>
      <c r="J540" t="s">
        <v>16</v>
      </c>
      <c r="K540" t="s">
        <v>32</v>
      </c>
      <c r="L540">
        <v>42</v>
      </c>
      <c r="M540" t="s">
        <v>18</v>
      </c>
    </row>
    <row r="541" spans="1:13" x14ac:dyDescent="0.3">
      <c r="A541">
        <v>22294</v>
      </c>
      <c r="B541" t="s">
        <v>35</v>
      </c>
      <c r="C541" t="s">
        <v>33</v>
      </c>
      <c r="D541" s="1">
        <v>70000</v>
      </c>
      <c r="E541">
        <v>0</v>
      </c>
      <c r="F541" t="s">
        <v>13</v>
      </c>
      <c r="G541" t="s">
        <v>21</v>
      </c>
      <c r="H541" t="s">
        <v>18</v>
      </c>
      <c r="I541">
        <v>1</v>
      </c>
      <c r="J541" t="s">
        <v>22</v>
      </c>
      <c r="K541" t="s">
        <v>32</v>
      </c>
      <c r="L541">
        <v>37</v>
      </c>
      <c r="M541" t="s">
        <v>15</v>
      </c>
    </row>
    <row r="542" spans="1:13" x14ac:dyDescent="0.3">
      <c r="A542">
        <v>12195</v>
      </c>
      <c r="B542" t="s">
        <v>35</v>
      </c>
      <c r="C542" t="s">
        <v>33</v>
      </c>
      <c r="D542" s="1">
        <v>70000</v>
      </c>
      <c r="E542">
        <v>3</v>
      </c>
      <c r="F542" t="s">
        <v>31</v>
      </c>
      <c r="G542" t="s">
        <v>28</v>
      </c>
      <c r="H542" t="s">
        <v>15</v>
      </c>
      <c r="I542">
        <v>2</v>
      </c>
      <c r="J542" t="s">
        <v>26</v>
      </c>
      <c r="K542" t="s">
        <v>32</v>
      </c>
      <c r="L542">
        <v>52</v>
      </c>
      <c r="M542" t="s">
        <v>18</v>
      </c>
    </row>
    <row r="543" spans="1:13" x14ac:dyDescent="0.3">
      <c r="A543">
        <v>25375</v>
      </c>
      <c r="B543" t="s">
        <v>34</v>
      </c>
      <c r="C543" t="s">
        <v>34</v>
      </c>
      <c r="D543" s="1">
        <v>50000</v>
      </c>
      <c r="E543">
        <v>1</v>
      </c>
      <c r="F543" t="s">
        <v>31</v>
      </c>
      <c r="G543" t="s">
        <v>14</v>
      </c>
      <c r="H543" t="s">
        <v>15</v>
      </c>
      <c r="I543">
        <v>0</v>
      </c>
      <c r="J543" t="s">
        <v>26</v>
      </c>
      <c r="K543" t="s">
        <v>32</v>
      </c>
      <c r="L543">
        <v>34</v>
      </c>
      <c r="M543" t="s">
        <v>18</v>
      </c>
    </row>
    <row r="544" spans="1:13" x14ac:dyDescent="0.3">
      <c r="A544">
        <v>11143</v>
      </c>
      <c r="B544" t="s">
        <v>34</v>
      </c>
      <c r="C544" t="s">
        <v>34</v>
      </c>
      <c r="D544" s="1">
        <v>40000</v>
      </c>
      <c r="E544">
        <v>0</v>
      </c>
      <c r="F544" t="s">
        <v>27</v>
      </c>
      <c r="G544" t="s">
        <v>14</v>
      </c>
      <c r="H544" t="s">
        <v>15</v>
      </c>
      <c r="I544">
        <v>2</v>
      </c>
      <c r="J544" t="s">
        <v>23</v>
      </c>
      <c r="K544" t="s">
        <v>32</v>
      </c>
      <c r="L544">
        <v>29</v>
      </c>
      <c r="M544" t="s">
        <v>18</v>
      </c>
    </row>
    <row r="545" spans="1:13" x14ac:dyDescent="0.3">
      <c r="A545">
        <v>25898</v>
      </c>
      <c r="B545" t="s">
        <v>34</v>
      </c>
      <c r="C545" t="s">
        <v>33</v>
      </c>
      <c r="D545" s="1">
        <v>70000</v>
      </c>
      <c r="E545">
        <v>2</v>
      </c>
      <c r="F545" t="s">
        <v>27</v>
      </c>
      <c r="G545" t="s">
        <v>21</v>
      </c>
      <c r="H545" t="s">
        <v>15</v>
      </c>
      <c r="I545">
        <v>2</v>
      </c>
      <c r="J545" t="s">
        <v>22</v>
      </c>
      <c r="K545" t="s">
        <v>32</v>
      </c>
      <c r="L545">
        <v>53</v>
      </c>
      <c r="M545" t="s">
        <v>18</v>
      </c>
    </row>
    <row r="546" spans="1:13" x14ac:dyDescent="0.3">
      <c r="A546">
        <v>24397</v>
      </c>
      <c r="B546" t="s">
        <v>35</v>
      </c>
      <c r="C546" t="s">
        <v>34</v>
      </c>
      <c r="D546" s="1">
        <v>120000</v>
      </c>
      <c r="E546">
        <v>2</v>
      </c>
      <c r="F546" t="s">
        <v>13</v>
      </c>
      <c r="G546" t="s">
        <v>28</v>
      </c>
      <c r="H546" t="s">
        <v>18</v>
      </c>
      <c r="I546">
        <v>4</v>
      </c>
      <c r="J546" t="s">
        <v>26</v>
      </c>
      <c r="K546" t="s">
        <v>32</v>
      </c>
      <c r="L546">
        <v>40</v>
      </c>
      <c r="M546" t="s">
        <v>18</v>
      </c>
    </row>
    <row r="547" spans="1:13" x14ac:dyDescent="0.3">
      <c r="A547">
        <v>19758</v>
      </c>
      <c r="B547" t="s">
        <v>35</v>
      </c>
      <c r="C547" t="s">
        <v>34</v>
      </c>
      <c r="D547" s="1">
        <v>60000</v>
      </c>
      <c r="E547">
        <v>0</v>
      </c>
      <c r="F547" t="s">
        <v>19</v>
      </c>
      <c r="G547" t="s">
        <v>14</v>
      </c>
      <c r="H547" t="s">
        <v>18</v>
      </c>
      <c r="I547">
        <v>2</v>
      </c>
      <c r="J547" t="s">
        <v>26</v>
      </c>
      <c r="K547" t="s">
        <v>32</v>
      </c>
      <c r="L547">
        <v>29</v>
      </c>
      <c r="M547" t="s">
        <v>18</v>
      </c>
    </row>
    <row r="548" spans="1:13" x14ac:dyDescent="0.3">
      <c r="A548">
        <v>15529</v>
      </c>
      <c r="B548" t="s">
        <v>34</v>
      </c>
      <c r="C548" t="s">
        <v>34</v>
      </c>
      <c r="D548" s="1">
        <v>60000</v>
      </c>
      <c r="E548">
        <v>4</v>
      </c>
      <c r="F548" t="s">
        <v>13</v>
      </c>
      <c r="G548" t="s">
        <v>21</v>
      </c>
      <c r="H548" t="s">
        <v>15</v>
      </c>
      <c r="I548">
        <v>2</v>
      </c>
      <c r="J548" t="s">
        <v>22</v>
      </c>
      <c r="K548" t="s">
        <v>32</v>
      </c>
      <c r="L548">
        <v>43</v>
      </c>
      <c r="M548" t="s">
        <v>15</v>
      </c>
    </row>
    <row r="549" spans="1:13" x14ac:dyDescent="0.3">
      <c r="A549">
        <v>19884</v>
      </c>
      <c r="B549" t="s">
        <v>34</v>
      </c>
      <c r="C549" t="s">
        <v>34</v>
      </c>
      <c r="D549" s="1">
        <v>60000</v>
      </c>
      <c r="E549">
        <v>2</v>
      </c>
      <c r="F549" t="s">
        <v>27</v>
      </c>
      <c r="G549" t="s">
        <v>21</v>
      </c>
      <c r="H549" t="s">
        <v>15</v>
      </c>
      <c r="I549">
        <v>2</v>
      </c>
      <c r="J549" t="s">
        <v>22</v>
      </c>
      <c r="K549" t="s">
        <v>32</v>
      </c>
      <c r="L549">
        <v>55</v>
      </c>
      <c r="M549" t="s">
        <v>15</v>
      </c>
    </row>
    <row r="550" spans="1:13" x14ac:dyDescent="0.3">
      <c r="A550">
        <v>18674</v>
      </c>
      <c r="B550" t="s">
        <v>35</v>
      </c>
      <c r="C550" t="s">
        <v>33</v>
      </c>
      <c r="D550" s="1">
        <v>80000</v>
      </c>
      <c r="E550">
        <v>4</v>
      </c>
      <c r="F550" t="s">
        <v>31</v>
      </c>
      <c r="G550" t="s">
        <v>14</v>
      </c>
      <c r="H550" t="s">
        <v>18</v>
      </c>
      <c r="I550">
        <v>0</v>
      </c>
      <c r="J550" t="s">
        <v>16</v>
      </c>
      <c r="K550" t="s">
        <v>32</v>
      </c>
      <c r="L550">
        <v>48</v>
      </c>
      <c r="M550" t="s">
        <v>18</v>
      </c>
    </row>
    <row r="551" spans="1:13" x14ac:dyDescent="0.3">
      <c r="A551">
        <v>13453</v>
      </c>
      <c r="B551" t="s">
        <v>34</v>
      </c>
      <c r="C551" t="s">
        <v>33</v>
      </c>
      <c r="D551" s="1">
        <v>130000</v>
      </c>
      <c r="E551">
        <v>3</v>
      </c>
      <c r="F551" t="s">
        <v>13</v>
      </c>
      <c r="G551" t="s">
        <v>28</v>
      </c>
      <c r="H551" t="s">
        <v>15</v>
      </c>
      <c r="I551">
        <v>3</v>
      </c>
      <c r="J551" t="s">
        <v>16</v>
      </c>
      <c r="K551" t="s">
        <v>32</v>
      </c>
      <c r="L551">
        <v>45</v>
      </c>
      <c r="M551" t="s">
        <v>15</v>
      </c>
    </row>
    <row r="552" spans="1:13" x14ac:dyDescent="0.3">
      <c r="A552">
        <v>14063</v>
      </c>
      <c r="B552" t="s">
        <v>35</v>
      </c>
      <c r="C552" t="s">
        <v>33</v>
      </c>
      <c r="D552" s="1">
        <v>70000</v>
      </c>
      <c r="E552">
        <v>0</v>
      </c>
      <c r="F552" t="s">
        <v>13</v>
      </c>
      <c r="G552" t="s">
        <v>21</v>
      </c>
      <c r="H552" t="s">
        <v>18</v>
      </c>
      <c r="I552">
        <v>1</v>
      </c>
      <c r="J552" t="s">
        <v>16</v>
      </c>
      <c r="K552" t="s">
        <v>24</v>
      </c>
      <c r="L552">
        <v>42</v>
      </c>
      <c r="M552" t="s">
        <v>15</v>
      </c>
    </row>
    <row r="553" spans="1:13" x14ac:dyDescent="0.3">
      <c r="A553">
        <v>27393</v>
      </c>
      <c r="B553" t="s">
        <v>34</v>
      </c>
      <c r="C553" t="s">
        <v>33</v>
      </c>
      <c r="D553" s="1">
        <v>50000</v>
      </c>
      <c r="E553">
        <v>4</v>
      </c>
      <c r="F553" t="s">
        <v>13</v>
      </c>
      <c r="G553" t="s">
        <v>28</v>
      </c>
      <c r="H553" t="s">
        <v>15</v>
      </c>
      <c r="I553">
        <v>2</v>
      </c>
      <c r="J553" t="s">
        <v>30</v>
      </c>
      <c r="K553" t="s">
        <v>32</v>
      </c>
      <c r="L553">
        <v>63</v>
      </c>
      <c r="M553" t="s">
        <v>18</v>
      </c>
    </row>
    <row r="554" spans="1:13" x14ac:dyDescent="0.3">
      <c r="A554">
        <v>14417</v>
      </c>
      <c r="B554" t="s">
        <v>35</v>
      </c>
      <c r="C554" t="s">
        <v>34</v>
      </c>
      <c r="D554" s="1">
        <v>60000</v>
      </c>
      <c r="E554">
        <v>3</v>
      </c>
      <c r="F554" t="s">
        <v>27</v>
      </c>
      <c r="G554" t="s">
        <v>21</v>
      </c>
      <c r="H554" t="s">
        <v>15</v>
      </c>
      <c r="I554">
        <v>2</v>
      </c>
      <c r="J554" t="s">
        <v>30</v>
      </c>
      <c r="K554" t="s">
        <v>32</v>
      </c>
      <c r="L554">
        <v>54</v>
      </c>
      <c r="M554" t="s">
        <v>15</v>
      </c>
    </row>
    <row r="555" spans="1:13" x14ac:dyDescent="0.3">
      <c r="A555">
        <v>17533</v>
      </c>
      <c r="B555" t="s">
        <v>34</v>
      </c>
      <c r="C555" t="s">
        <v>34</v>
      </c>
      <c r="D555" s="1">
        <v>40000</v>
      </c>
      <c r="E555">
        <v>3</v>
      </c>
      <c r="F555" t="s">
        <v>19</v>
      </c>
      <c r="G555" t="s">
        <v>21</v>
      </c>
      <c r="H555" t="s">
        <v>18</v>
      </c>
      <c r="I555">
        <v>2</v>
      </c>
      <c r="J555" t="s">
        <v>23</v>
      </c>
      <c r="K555" t="s">
        <v>32</v>
      </c>
      <c r="L555">
        <v>73</v>
      </c>
      <c r="M555" t="s">
        <v>15</v>
      </c>
    </row>
    <row r="556" spans="1:13" x14ac:dyDescent="0.3">
      <c r="A556">
        <v>18580</v>
      </c>
      <c r="B556" t="s">
        <v>34</v>
      </c>
      <c r="C556" t="s">
        <v>33</v>
      </c>
      <c r="D556" s="1">
        <v>60000</v>
      </c>
      <c r="E556">
        <v>2</v>
      </c>
      <c r="F556" t="s">
        <v>31</v>
      </c>
      <c r="G556" t="s">
        <v>21</v>
      </c>
      <c r="H556" t="s">
        <v>15</v>
      </c>
      <c r="I556">
        <v>0</v>
      </c>
      <c r="J556" t="s">
        <v>22</v>
      </c>
      <c r="K556" t="s">
        <v>32</v>
      </c>
      <c r="L556">
        <v>40</v>
      </c>
      <c r="M556" t="s">
        <v>15</v>
      </c>
    </row>
    <row r="557" spans="1:13" x14ac:dyDescent="0.3">
      <c r="A557">
        <v>17025</v>
      </c>
      <c r="B557" t="s">
        <v>35</v>
      </c>
      <c r="C557" t="s">
        <v>34</v>
      </c>
      <c r="D557" s="1">
        <v>50000</v>
      </c>
      <c r="E557">
        <v>0</v>
      </c>
      <c r="F557" t="s">
        <v>19</v>
      </c>
      <c r="G557" t="s">
        <v>14</v>
      </c>
      <c r="H557" t="s">
        <v>18</v>
      </c>
      <c r="I557">
        <v>1</v>
      </c>
      <c r="J557" t="s">
        <v>22</v>
      </c>
      <c r="K557" t="s">
        <v>32</v>
      </c>
      <c r="L557">
        <v>39</v>
      </c>
      <c r="M557" t="s">
        <v>15</v>
      </c>
    </row>
    <row r="558" spans="1:13" x14ac:dyDescent="0.3">
      <c r="A558">
        <v>25293</v>
      </c>
      <c r="B558" t="s">
        <v>34</v>
      </c>
      <c r="C558" t="s">
        <v>34</v>
      </c>
      <c r="D558" s="1">
        <v>80000</v>
      </c>
      <c r="E558">
        <v>4</v>
      </c>
      <c r="F558" t="s">
        <v>13</v>
      </c>
      <c r="G558" t="s">
        <v>28</v>
      </c>
      <c r="H558" t="s">
        <v>15</v>
      </c>
      <c r="I558">
        <v>0</v>
      </c>
      <c r="J558" t="s">
        <v>26</v>
      </c>
      <c r="K558" t="s">
        <v>32</v>
      </c>
      <c r="L558">
        <v>42</v>
      </c>
      <c r="M558" t="s">
        <v>18</v>
      </c>
    </row>
    <row r="559" spans="1:13" x14ac:dyDescent="0.3">
      <c r="A559">
        <v>24725</v>
      </c>
      <c r="B559" t="s">
        <v>34</v>
      </c>
      <c r="C559" t="s">
        <v>33</v>
      </c>
      <c r="D559" s="1">
        <v>40000</v>
      </c>
      <c r="E559">
        <v>3</v>
      </c>
      <c r="F559" t="s">
        <v>19</v>
      </c>
      <c r="G559" t="s">
        <v>20</v>
      </c>
      <c r="H559" t="s">
        <v>15</v>
      </c>
      <c r="I559">
        <v>0</v>
      </c>
      <c r="J559" t="s">
        <v>26</v>
      </c>
      <c r="K559" t="s">
        <v>32</v>
      </c>
      <c r="L559">
        <v>31</v>
      </c>
      <c r="M559" t="s">
        <v>18</v>
      </c>
    </row>
    <row r="560" spans="1:13" x14ac:dyDescent="0.3">
      <c r="A560">
        <v>23200</v>
      </c>
      <c r="B560" t="s">
        <v>34</v>
      </c>
      <c r="C560" t="s">
        <v>33</v>
      </c>
      <c r="D560" s="1">
        <v>50000</v>
      </c>
      <c r="E560">
        <v>3</v>
      </c>
      <c r="F560" t="s">
        <v>13</v>
      </c>
      <c r="G560" t="s">
        <v>14</v>
      </c>
      <c r="H560" t="s">
        <v>15</v>
      </c>
      <c r="I560">
        <v>2</v>
      </c>
      <c r="J560" t="s">
        <v>16</v>
      </c>
      <c r="K560" t="s">
        <v>32</v>
      </c>
      <c r="L560">
        <v>41</v>
      </c>
      <c r="M560" t="s">
        <v>18</v>
      </c>
    </row>
    <row r="561" spans="1:13" x14ac:dyDescent="0.3">
      <c r="A561">
        <v>15895</v>
      </c>
      <c r="B561" t="s">
        <v>35</v>
      </c>
      <c r="C561" t="s">
        <v>33</v>
      </c>
      <c r="D561" s="1">
        <v>60000</v>
      </c>
      <c r="E561">
        <v>2</v>
      </c>
      <c r="F561" t="s">
        <v>13</v>
      </c>
      <c r="G561" t="s">
        <v>28</v>
      </c>
      <c r="H561" t="s">
        <v>15</v>
      </c>
      <c r="I561">
        <v>0</v>
      </c>
      <c r="J561" t="s">
        <v>30</v>
      </c>
      <c r="K561" t="s">
        <v>32</v>
      </c>
      <c r="L561">
        <v>58</v>
      </c>
      <c r="M561" t="s">
        <v>18</v>
      </c>
    </row>
    <row r="562" spans="1:13" x14ac:dyDescent="0.3">
      <c r="A562">
        <v>18577</v>
      </c>
      <c r="B562" t="s">
        <v>34</v>
      </c>
      <c r="C562" t="s">
        <v>33</v>
      </c>
      <c r="D562" s="1">
        <v>60000</v>
      </c>
      <c r="E562">
        <v>0</v>
      </c>
      <c r="F562" t="s">
        <v>31</v>
      </c>
      <c r="G562" t="s">
        <v>21</v>
      </c>
      <c r="H562" t="s">
        <v>15</v>
      </c>
      <c r="I562">
        <v>0</v>
      </c>
      <c r="J562" t="s">
        <v>16</v>
      </c>
      <c r="K562" t="s">
        <v>32</v>
      </c>
      <c r="L562">
        <v>40</v>
      </c>
      <c r="M562" t="s">
        <v>18</v>
      </c>
    </row>
    <row r="563" spans="1:13" x14ac:dyDescent="0.3">
      <c r="A563">
        <v>27218</v>
      </c>
      <c r="B563" t="s">
        <v>34</v>
      </c>
      <c r="C563" t="s">
        <v>33</v>
      </c>
      <c r="D563" s="1">
        <v>20000</v>
      </c>
      <c r="E563">
        <v>2</v>
      </c>
      <c r="F563" t="s">
        <v>29</v>
      </c>
      <c r="G563" t="s">
        <v>20</v>
      </c>
      <c r="H563" t="s">
        <v>18</v>
      </c>
      <c r="I563">
        <v>0</v>
      </c>
      <c r="J563" t="s">
        <v>16</v>
      </c>
      <c r="K563" t="s">
        <v>32</v>
      </c>
      <c r="L563">
        <v>48</v>
      </c>
      <c r="M563" t="s">
        <v>18</v>
      </c>
    </row>
    <row r="564" spans="1:13" x14ac:dyDescent="0.3">
      <c r="A564">
        <v>18560</v>
      </c>
      <c r="B564" t="s">
        <v>34</v>
      </c>
      <c r="C564" t="s">
        <v>33</v>
      </c>
      <c r="D564" s="1">
        <v>70000</v>
      </c>
      <c r="E564">
        <v>2</v>
      </c>
      <c r="F564" t="s">
        <v>31</v>
      </c>
      <c r="G564" t="s">
        <v>21</v>
      </c>
      <c r="H564" t="s">
        <v>15</v>
      </c>
      <c r="I564">
        <v>0</v>
      </c>
      <c r="J564" t="s">
        <v>22</v>
      </c>
      <c r="K564" t="s">
        <v>32</v>
      </c>
      <c r="L564">
        <v>34</v>
      </c>
      <c r="M564" t="s">
        <v>15</v>
      </c>
    </row>
    <row r="565" spans="1:13" x14ac:dyDescent="0.3">
      <c r="A565">
        <v>25006</v>
      </c>
      <c r="B565" t="s">
        <v>35</v>
      </c>
      <c r="C565" t="s">
        <v>33</v>
      </c>
      <c r="D565" s="1">
        <v>30000</v>
      </c>
      <c r="E565">
        <v>0</v>
      </c>
      <c r="F565" t="s">
        <v>19</v>
      </c>
      <c r="G565" t="s">
        <v>14</v>
      </c>
      <c r="H565" t="s">
        <v>15</v>
      </c>
      <c r="I565">
        <v>1</v>
      </c>
      <c r="J565" t="s">
        <v>23</v>
      </c>
      <c r="K565" t="s">
        <v>32</v>
      </c>
      <c r="L565">
        <v>28</v>
      </c>
      <c r="M565" t="s">
        <v>18</v>
      </c>
    </row>
    <row r="566" spans="1:13" x14ac:dyDescent="0.3">
      <c r="A566">
        <v>17369</v>
      </c>
      <c r="B566" t="s">
        <v>35</v>
      </c>
      <c r="C566" t="s">
        <v>34</v>
      </c>
      <c r="D566" s="1">
        <v>30000</v>
      </c>
      <c r="E566">
        <v>0</v>
      </c>
      <c r="F566" t="s">
        <v>19</v>
      </c>
      <c r="G566" t="s">
        <v>14</v>
      </c>
      <c r="H566" t="s">
        <v>15</v>
      </c>
      <c r="I566">
        <v>1</v>
      </c>
      <c r="J566" t="s">
        <v>23</v>
      </c>
      <c r="K566" t="s">
        <v>32</v>
      </c>
      <c r="L566">
        <v>27</v>
      </c>
      <c r="M566" t="s">
        <v>18</v>
      </c>
    </row>
    <row r="567" spans="1:13" x14ac:dyDescent="0.3">
      <c r="A567">
        <v>14495</v>
      </c>
      <c r="B567" t="s">
        <v>34</v>
      </c>
      <c r="C567" t="s">
        <v>34</v>
      </c>
      <c r="D567" s="1">
        <v>40000</v>
      </c>
      <c r="E567">
        <v>3</v>
      </c>
      <c r="F567" t="s">
        <v>19</v>
      </c>
      <c r="G567" t="s">
        <v>21</v>
      </c>
      <c r="H567" t="s">
        <v>18</v>
      </c>
      <c r="I567">
        <v>2</v>
      </c>
      <c r="J567" t="s">
        <v>23</v>
      </c>
      <c r="K567" t="s">
        <v>32</v>
      </c>
      <c r="L567">
        <v>54</v>
      </c>
      <c r="M567" t="s">
        <v>15</v>
      </c>
    </row>
    <row r="568" spans="1:13" x14ac:dyDescent="0.3">
      <c r="A568">
        <v>18847</v>
      </c>
      <c r="B568" t="s">
        <v>34</v>
      </c>
      <c r="C568" t="s">
        <v>33</v>
      </c>
      <c r="D568" s="1">
        <v>60000</v>
      </c>
      <c r="E568">
        <v>2</v>
      </c>
      <c r="F568" t="s">
        <v>31</v>
      </c>
      <c r="G568" t="s">
        <v>28</v>
      </c>
      <c r="H568" t="s">
        <v>15</v>
      </c>
      <c r="I568">
        <v>2</v>
      </c>
      <c r="J568" t="s">
        <v>23</v>
      </c>
      <c r="K568" t="s">
        <v>32</v>
      </c>
      <c r="L568">
        <v>70</v>
      </c>
      <c r="M568" t="s">
        <v>18</v>
      </c>
    </row>
    <row r="569" spans="1:13" x14ac:dyDescent="0.3">
      <c r="A569">
        <v>14754</v>
      </c>
      <c r="B569" t="s">
        <v>34</v>
      </c>
      <c r="C569" t="s">
        <v>34</v>
      </c>
      <c r="D569" s="1">
        <v>40000</v>
      </c>
      <c r="E569">
        <v>1</v>
      </c>
      <c r="F569" t="s">
        <v>19</v>
      </c>
      <c r="G569" t="s">
        <v>20</v>
      </c>
      <c r="H569" t="s">
        <v>15</v>
      </c>
      <c r="I569">
        <v>1</v>
      </c>
      <c r="J569" t="s">
        <v>26</v>
      </c>
      <c r="K569" t="s">
        <v>32</v>
      </c>
      <c r="L569">
        <v>48</v>
      </c>
      <c r="M569" t="s">
        <v>15</v>
      </c>
    </row>
    <row r="570" spans="1:13" x14ac:dyDescent="0.3">
      <c r="A570">
        <v>23378</v>
      </c>
      <c r="B570" t="s">
        <v>34</v>
      </c>
      <c r="C570" t="s">
        <v>34</v>
      </c>
      <c r="D570" s="1">
        <v>70000</v>
      </c>
      <c r="E570">
        <v>1</v>
      </c>
      <c r="F570" t="s">
        <v>19</v>
      </c>
      <c r="G570" t="s">
        <v>14</v>
      </c>
      <c r="H570" t="s">
        <v>15</v>
      </c>
      <c r="I570">
        <v>1</v>
      </c>
      <c r="J570" t="s">
        <v>22</v>
      </c>
      <c r="K570" t="s">
        <v>32</v>
      </c>
      <c r="L570">
        <v>44</v>
      </c>
      <c r="M570" t="s">
        <v>15</v>
      </c>
    </row>
    <row r="571" spans="1:13" x14ac:dyDescent="0.3">
      <c r="A571">
        <v>26452</v>
      </c>
      <c r="B571" t="s">
        <v>35</v>
      </c>
      <c r="C571" t="s">
        <v>34</v>
      </c>
      <c r="D571" s="1">
        <v>50000</v>
      </c>
      <c r="E571">
        <v>3</v>
      </c>
      <c r="F571" t="s">
        <v>31</v>
      </c>
      <c r="G571" t="s">
        <v>28</v>
      </c>
      <c r="H571" t="s">
        <v>15</v>
      </c>
      <c r="I571">
        <v>2</v>
      </c>
      <c r="J571" t="s">
        <v>30</v>
      </c>
      <c r="K571" t="s">
        <v>32</v>
      </c>
      <c r="L571">
        <v>69</v>
      </c>
      <c r="M571" t="s">
        <v>18</v>
      </c>
    </row>
    <row r="572" spans="1:13" x14ac:dyDescent="0.3">
      <c r="A572">
        <v>20370</v>
      </c>
      <c r="B572" t="s">
        <v>34</v>
      </c>
      <c r="C572" t="s">
        <v>34</v>
      </c>
      <c r="D572" s="1">
        <v>70000</v>
      </c>
      <c r="E572">
        <v>3</v>
      </c>
      <c r="F572" t="s">
        <v>29</v>
      </c>
      <c r="G572" t="s">
        <v>14</v>
      </c>
      <c r="H572" t="s">
        <v>15</v>
      </c>
      <c r="I572">
        <v>2</v>
      </c>
      <c r="J572" t="s">
        <v>23</v>
      </c>
      <c r="K572" t="s">
        <v>32</v>
      </c>
      <c r="L572">
        <v>52</v>
      </c>
      <c r="M572" t="s">
        <v>18</v>
      </c>
    </row>
    <row r="573" spans="1:13" x14ac:dyDescent="0.3">
      <c r="A573">
        <v>20528</v>
      </c>
      <c r="B573" t="s">
        <v>34</v>
      </c>
      <c r="C573" t="s">
        <v>34</v>
      </c>
      <c r="D573" s="1">
        <v>40000</v>
      </c>
      <c r="E573">
        <v>2</v>
      </c>
      <c r="F573" t="s">
        <v>29</v>
      </c>
      <c r="G573" t="s">
        <v>14</v>
      </c>
      <c r="H573" t="s">
        <v>15</v>
      </c>
      <c r="I573">
        <v>2</v>
      </c>
      <c r="J573" t="s">
        <v>22</v>
      </c>
      <c r="K573" t="s">
        <v>32</v>
      </c>
      <c r="L573">
        <v>55</v>
      </c>
      <c r="M573" t="s">
        <v>18</v>
      </c>
    </row>
    <row r="574" spans="1:13" x14ac:dyDescent="0.3">
      <c r="A574">
        <v>23549</v>
      </c>
      <c r="B574" t="s">
        <v>35</v>
      </c>
      <c r="C574" t="s">
        <v>34</v>
      </c>
      <c r="D574" s="1">
        <v>30000</v>
      </c>
      <c r="E574">
        <v>0</v>
      </c>
      <c r="F574" t="s">
        <v>27</v>
      </c>
      <c r="G574" t="s">
        <v>14</v>
      </c>
      <c r="H574" t="s">
        <v>15</v>
      </c>
      <c r="I574">
        <v>2</v>
      </c>
      <c r="J574" t="s">
        <v>23</v>
      </c>
      <c r="K574" t="s">
        <v>32</v>
      </c>
      <c r="L574">
        <v>30</v>
      </c>
      <c r="M574" t="s">
        <v>18</v>
      </c>
    </row>
    <row r="575" spans="1:13" x14ac:dyDescent="0.3">
      <c r="A575">
        <v>21751</v>
      </c>
      <c r="B575" t="s">
        <v>34</v>
      </c>
      <c r="C575" t="s">
        <v>34</v>
      </c>
      <c r="D575" s="1">
        <v>60000</v>
      </c>
      <c r="E575">
        <v>3</v>
      </c>
      <c r="F575" t="s">
        <v>31</v>
      </c>
      <c r="G575" t="s">
        <v>28</v>
      </c>
      <c r="H575" t="s">
        <v>15</v>
      </c>
      <c r="I575">
        <v>2</v>
      </c>
      <c r="J575" t="s">
        <v>26</v>
      </c>
      <c r="K575" t="s">
        <v>32</v>
      </c>
      <c r="L575">
        <v>63</v>
      </c>
      <c r="M575" t="s">
        <v>18</v>
      </c>
    </row>
    <row r="576" spans="1:13" x14ac:dyDescent="0.3">
      <c r="A576">
        <v>21266</v>
      </c>
      <c r="B576" t="s">
        <v>35</v>
      </c>
      <c r="C576" t="s">
        <v>33</v>
      </c>
      <c r="D576" s="1">
        <v>80000</v>
      </c>
      <c r="E576">
        <v>0</v>
      </c>
      <c r="F576" t="s">
        <v>13</v>
      </c>
      <c r="G576" t="s">
        <v>28</v>
      </c>
      <c r="H576" t="s">
        <v>15</v>
      </c>
      <c r="I576">
        <v>1</v>
      </c>
      <c r="J576" t="s">
        <v>26</v>
      </c>
      <c r="K576" t="s">
        <v>32</v>
      </c>
      <c r="L576">
        <v>34</v>
      </c>
      <c r="M576" t="s">
        <v>15</v>
      </c>
    </row>
    <row r="577" spans="1:13" x14ac:dyDescent="0.3">
      <c r="A577">
        <v>13388</v>
      </c>
      <c r="B577" t="s">
        <v>35</v>
      </c>
      <c r="C577" t="s">
        <v>34</v>
      </c>
      <c r="D577" s="1">
        <v>60000</v>
      </c>
      <c r="E577">
        <v>2</v>
      </c>
      <c r="F577" t="s">
        <v>19</v>
      </c>
      <c r="G577" t="s">
        <v>21</v>
      </c>
      <c r="H577" t="s">
        <v>15</v>
      </c>
      <c r="I577">
        <v>1</v>
      </c>
      <c r="J577" t="s">
        <v>30</v>
      </c>
      <c r="K577" t="s">
        <v>32</v>
      </c>
      <c r="L577">
        <v>56</v>
      </c>
      <c r="M577" t="s">
        <v>18</v>
      </c>
    </row>
    <row r="578" spans="1:13" x14ac:dyDescent="0.3">
      <c r="A578">
        <v>18752</v>
      </c>
      <c r="B578" t="s">
        <v>35</v>
      </c>
      <c r="C578" t="s">
        <v>33</v>
      </c>
      <c r="D578" s="1">
        <v>40000</v>
      </c>
      <c r="E578">
        <v>0</v>
      </c>
      <c r="F578" t="s">
        <v>27</v>
      </c>
      <c r="G578" t="s">
        <v>14</v>
      </c>
      <c r="H578" t="s">
        <v>15</v>
      </c>
      <c r="I578">
        <v>1</v>
      </c>
      <c r="J578" t="s">
        <v>23</v>
      </c>
      <c r="K578" t="s">
        <v>32</v>
      </c>
      <c r="L578">
        <v>31</v>
      </c>
      <c r="M578" t="s">
        <v>18</v>
      </c>
    </row>
    <row r="579" spans="1:13" x14ac:dyDescent="0.3">
      <c r="A579">
        <v>16917</v>
      </c>
      <c r="B579" t="s">
        <v>34</v>
      </c>
      <c r="C579" t="s">
        <v>34</v>
      </c>
      <c r="D579" s="1">
        <v>120000</v>
      </c>
      <c r="E579">
        <v>1</v>
      </c>
      <c r="F579" t="s">
        <v>13</v>
      </c>
      <c r="G579" t="s">
        <v>28</v>
      </c>
      <c r="H579" t="s">
        <v>15</v>
      </c>
      <c r="I579">
        <v>4</v>
      </c>
      <c r="J579" t="s">
        <v>16</v>
      </c>
      <c r="K579" t="s">
        <v>32</v>
      </c>
      <c r="L579">
        <v>38</v>
      </c>
      <c r="M579" t="s">
        <v>18</v>
      </c>
    </row>
    <row r="580" spans="1:13" x14ac:dyDescent="0.3">
      <c r="A580">
        <v>15313</v>
      </c>
      <c r="B580" t="s">
        <v>34</v>
      </c>
      <c r="C580" t="s">
        <v>34</v>
      </c>
      <c r="D580" s="1">
        <v>60000</v>
      </c>
      <c r="E580">
        <v>4</v>
      </c>
      <c r="F580" t="s">
        <v>13</v>
      </c>
      <c r="G580" t="s">
        <v>28</v>
      </c>
      <c r="H580" t="s">
        <v>15</v>
      </c>
      <c r="I580">
        <v>2</v>
      </c>
      <c r="J580" t="s">
        <v>22</v>
      </c>
      <c r="K580" t="s">
        <v>32</v>
      </c>
      <c r="L580">
        <v>59</v>
      </c>
      <c r="M580" t="s">
        <v>18</v>
      </c>
    </row>
    <row r="581" spans="1:13" x14ac:dyDescent="0.3">
      <c r="A581">
        <v>25329</v>
      </c>
      <c r="B581" t="s">
        <v>35</v>
      </c>
      <c r="C581" t="s">
        <v>33</v>
      </c>
      <c r="D581" s="1">
        <v>40000</v>
      </c>
      <c r="E581">
        <v>3</v>
      </c>
      <c r="F581" t="s">
        <v>19</v>
      </c>
      <c r="G581" t="s">
        <v>20</v>
      </c>
      <c r="H581" t="s">
        <v>18</v>
      </c>
      <c r="I581">
        <v>2</v>
      </c>
      <c r="J581" t="s">
        <v>16</v>
      </c>
      <c r="K581" t="s">
        <v>32</v>
      </c>
      <c r="L581">
        <v>32</v>
      </c>
      <c r="M581" t="s">
        <v>18</v>
      </c>
    </row>
    <row r="582" spans="1:13" x14ac:dyDescent="0.3">
      <c r="A582">
        <v>20380</v>
      </c>
      <c r="B582" t="s">
        <v>34</v>
      </c>
      <c r="C582" t="s">
        <v>33</v>
      </c>
      <c r="D582" s="1">
        <v>60000</v>
      </c>
      <c r="E582">
        <v>3</v>
      </c>
      <c r="F582" t="s">
        <v>31</v>
      </c>
      <c r="G582" t="s">
        <v>28</v>
      </c>
      <c r="H582" t="s">
        <v>15</v>
      </c>
      <c r="I582">
        <v>2</v>
      </c>
      <c r="J582" t="s">
        <v>30</v>
      </c>
      <c r="K582" t="s">
        <v>32</v>
      </c>
      <c r="L582">
        <v>69</v>
      </c>
      <c r="M582" t="s">
        <v>18</v>
      </c>
    </row>
    <row r="583" spans="1:13" x14ac:dyDescent="0.3">
      <c r="A583">
        <v>23089</v>
      </c>
      <c r="B583" t="s">
        <v>34</v>
      </c>
      <c r="C583" t="s">
        <v>34</v>
      </c>
      <c r="D583" s="1">
        <v>40000</v>
      </c>
      <c r="E583">
        <v>0</v>
      </c>
      <c r="F583" t="s">
        <v>19</v>
      </c>
      <c r="G583" t="s">
        <v>14</v>
      </c>
      <c r="H583" t="s">
        <v>15</v>
      </c>
      <c r="I583">
        <v>1</v>
      </c>
      <c r="J583" t="s">
        <v>23</v>
      </c>
      <c r="K583" t="s">
        <v>32</v>
      </c>
      <c r="L583">
        <v>28</v>
      </c>
      <c r="M583" t="s">
        <v>18</v>
      </c>
    </row>
    <row r="584" spans="1:13" x14ac:dyDescent="0.3">
      <c r="A584">
        <v>13749</v>
      </c>
      <c r="B584" t="s">
        <v>34</v>
      </c>
      <c r="C584" t="s">
        <v>34</v>
      </c>
      <c r="D584" s="1">
        <v>80000</v>
      </c>
      <c r="E584">
        <v>4</v>
      </c>
      <c r="F584" t="s">
        <v>31</v>
      </c>
      <c r="G584" t="s">
        <v>14</v>
      </c>
      <c r="H584" t="s">
        <v>15</v>
      </c>
      <c r="I584">
        <v>0</v>
      </c>
      <c r="J584" t="s">
        <v>26</v>
      </c>
      <c r="K584" t="s">
        <v>32</v>
      </c>
      <c r="L584">
        <v>47</v>
      </c>
      <c r="M584" t="s">
        <v>18</v>
      </c>
    </row>
    <row r="585" spans="1:13" x14ac:dyDescent="0.3">
      <c r="A585">
        <v>24943</v>
      </c>
      <c r="B585" t="s">
        <v>34</v>
      </c>
      <c r="C585" t="s">
        <v>34</v>
      </c>
      <c r="D585" s="1">
        <v>60000</v>
      </c>
      <c r="E585">
        <v>3</v>
      </c>
      <c r="F585" t="s">
        <v>13</v>
      </c>
      <c r="G585" t="s">
        <v>28</v>
      </c>
      <c r="H585" t="s">
        <v>15</v>
      </c>
      <c r="I585">
        <v>2</v>
      </c>
      <c r="J585" t="s">
        <v>30</v>
      </c>
      <c r="K585" t="s">
        <v>32</v>
      </c>
      <c r="L585">
        <v>66</v>
      </c>
      <c r="M585" t="s">
        <v>18</v>
      </c>
    </row>
    <row r="586" spans="1:13" x14ac:dyDescent="0.3">
      <c r="A586">
        <v>28667</v>
      </c>
      <c r="B586" t="s">
        <v>35</v>
      </c>
      <c r="C586" t="s">
        <v>34</v>
      </c>
      <c r="D586" s="1">
        <v>70000</v>
      </c>
      <c r="E586">
        <v>2</v>
      </c>
      <c r="F586" t="s">
        <v>13</v>
      </c>
      <c r="G586" t="s">
        <v>14</v>
      </c>
      <c r="H586" t="s">
        <v>18</v>
      </c>
      <c r="I586">
        <v>1</v>
      </c>
      <c r="J586" t="s">
        <v>16</v>
      </c>
      <c r="K586" t="s">
        <v>32</v>
      </c>
      <c r="L586">
        <v>37</v>
      </c>
      <c r="M586" t="s">
        <v>15</v>
      </c>
    </row>
    <row r="587" spans="1:13" x14ac:dyDescent="0.3">
      <c r="A587">
        <v>15194</v>
      </c>
      <c r="B587" t="s">
        <v>35</v>
      </c>
      <c r="C587" t="s">
        <v>34</v>
      </c>
      <c r="D587" s="1">
        <v>120000</v>
      </c>
      <c r="E587">
        <v>2</v>
      </c>
      <c r="F587" t="s">
        <v>13</v>
      </c>
      <c r="G587" t="s">
        <v>28</v>
      </c>
      <c r="H587" t="s">
        <v>18</v>
      </c>
      <c r="I587">
        <v>3</v>
      </c>
      <c r="J587" t="s">
        <v>16</v>
      </c>
      <c r="K587" t="s">
        <v>32</v>
      </c>
      <c r="L587">
        <v>39</v>
      </c>
      <c r="M587" t="s">
        <v>15</v>
      </c>
    </row>
    <row r="588" spans="1:13" x14ac:dyDescent="0.3">
      <c r="A588">
        <v>17436</v>
      </c>
      <c r="B588" t="s">
        <v>34</v>
      </c>
      <c r="C588" t="s">
        <v>34</v>
      </c>
      <c r="D588" s="1">
        <v>60000</v>
      </c>
      <c r="E588">
        <v>2</v>
      </c>
      <c r="F588" t="s">
        <v>27</v>
      </c>
      <c r="G588" t="s">
        <v>21</v>
      </c>
      <c r="H588" t="s">
        <v>18</v>
      </c>
      <c r="I588">
        <v>2</v>
      </c>
      <c r="J588" t="s">
        <v>26</v>
      </c>
      <c r="K588" t="s">
        <v>32</v>
      </c>
      <c r="L588">
        <v>51</v>
      </c>
      <c r="M588" t="s">
        <v>18</v>
      </c>
    </row>
    <row r="589" spans="1:13" x14ac:dyDescent="0.3">
      <c r="A589">
        <v>18935</v>
      </c>
      <c r="B589" t="s">
        <v>34</v>
      </c>
      <c r="C589" t="s">
        <v>33</v>
      </c>
      <c r="D589" s="1">
        <v>130000</v>
      </c>
      <c r="E589">
        <v>0</v>
      </c>
      <c r="F589" t="s">
        <v>31</v>
      </c>
      <c r="G589" t="s">
        <v>28</v>
      </c>
      <c r="H589" t="s">
        <v>15</v>
      </c>
      <c r="I589">
        <v>3</v>
      </c>
      <c r="J589" t="s">
        <v>26</v>
      </c>
      <c r="K589" t="s">
        <v>32</v>
      </c>
      <c r="L589">
        <v>40</v>
      </c>
      <c r="M589" t="s">
        <v>18</v>
      </c>
    </row>
    <row r="590" spans="1:13" x14ac:dyDescent="0.3">
      <c r="A590">
        <v>16871</v>
      </c>
      <c r="B590" t="s">
        <v>34</v>
      </c>
      <c r="C590" t="s">
        <v>33</v>
      </c>
      <c r="D590" s="1">
        <v>90000</v>
      </c>
      <c r="E590">
        <v>2</v>
      </c>
      <c r="F590" t="s">
        <v>27</v>
      </c>
      <c r="G590" t="s">
        <v>21</v>
      </c>
      <c r="H590" t="s">
        <v>15</v>
      </c>
      <c r="I590">
        <v>1</v>
      </c>
      <c r="J590" t="s">
        <v>30</v>
      </c>
      <c r="K590" t="s">
        <v>32</v>
      </c>
      <c r="L590">
        <v>51</v>
      </c>
      <c r="M590" t="s">
        <v>15</v>
      </c>
    </row>
    <row r="591" spans="1:13" x14ac:dyDescent="0.3">
      <c r="A591">
        <v>12100</v>
      </c>
      <c r="B591" t="s">
        <v>35</v>
      </c>
      <c r="C591" t="s">
        <v>34</v>
      </c>
      <c r="D591" s="1">
        <v>60000</v>
      </c>
      <c r="E591">
        <v>2</v>
      </c>
      <c r="F591" t="s">
        <v>13</v>
      </c>
      <c r="G591" t="s">
        <v>28</v>
      </c>
      <c r="H591" t="s">
        <v>15</v>
      </c>
      <c r="I591">
        <v>0</v>
      </c>
      <c r="J591" t="s">
        <v>30</v>
      </c>
      <c r="K591" t="s">
        <v>32</v>
      </c>
      <c r="L591">
        <v>57</v>
      </c>
      <c r="M591" t="s">
        <v>18</v>
      </c>
    </row>
    <row r="592" spans="1:13" x14ac:dyDescent="0.3">
      <c r="A592">
        <v>23158</v>
      </c>
      <c r="B592" t="s">
        <v>34</v>
      </c>
      <c r="C592" t="s">
        <v>33</v>
      </c>
      <c r="D592" s="1">
        <v>60000</v>
      </c>
      <c r="E592">
        <v>1</v>
      </c>
      <c r="F592" t="s">
        <v>31</v>
      </c>
      <c r="G592" t="s">
        <v>21</v>
      </c>
      <c r="H592" t="s">
        <v>18</v>
      </c>
      <c r="I592">
        <v>0</v>
      </c>
      <c r="J592" t="s">
        <v>16</v>
      </c>
      <c r="K592" t="s">
        <v>32</v>
      </c>
      <c r="L592">
        <v>35</v>
      </c>
      <c r="M592" t="s">
        <v>15</v>
      </c>
    </row>
    <row r="593" spans="1:13" x14ac:dyDescent="0.3">
      <c r="A593">
        <v>18545</v>
      </c>
      <c r="B593" t="s">
        <v>34</v>
      </c>
      <c r="C593" t="s">
        <v>34</v>
      </c>
      <c r="D593" s="1">
        <v>40000</v>
      </c>
      <c r="E593">
        <v>4</v>
      </c>
      <c r="F593" t="s">
        <v>27</v>
      </c>
      <c r="G593" t="s">
        <v>21</v>
      </c>
      <c r="H593" t="s">
        <v>18</v>
      </c>
      <c r="I593">
        <v>2</v>
      </c>
      <c r="J593" t="s">
        <v>30</v>
      </c>
      <c r="K593" t="s">
        <v>32</v>
      </c>
      <c r="L593">
        <v>61</v>
      </c>
      <c r="M593" t="s">
        <v>15</v>
      </c>
    </row>
    <row r="594" spans="1:13" x14ac:dyDescent="0.3">
      <c r="A594">
        <v>18391</v>
      </c>
      <c r="B594" t="s">
        <v>35</v>
      </c>
      <c r="C594" t="s">
        <v>33</v>
      </c>
      <c r="D594" s="1">
        <v>80000</v>
      </c>
      <c r="E594">
        <v>5</v>
      </c>
      <c r="F594" t="s">
        <v>19</v>
      </c>
      <c r="G594" t="s">
        <v>21</v>
      </c>
      <c r="H594" t="s">
        <v>15</v>
      </c>
      <c r="I594">
        <v>2</v>
      </c>
      <c r="J594" t="s">
        <v>23</v>
      </c>
      <c r="K594" t="s">
        <v>32</v>
      </c>
      <c r="L594">
        <v>44</v>
      </c>
      <c r="M594" t="s">
        <v>18</v>
      </c>
    </row>
    <row r="595" spans="1:13" x14ac:dyDescent="0.3">
      <c r="A595">
        <v>19812</v>
      </c>
      <c r="B595" t="s">
        <v>35</v>
      </c>
      <c r="C595" t="s">
        <v>33</v>
      </c>
      <c r="D595" s="1">
        <v>70000</v>
      </c>
      <c r="E595">
        <v>2</v>
      </c>
      <c r="F595" t="s">
        <v>19</v>
      </c>
      <c r="G595" t="s">
        <v>21</v>
      </c>
      <c r="H595" t="s">
        <v>15</v>
      </c>
      <c r="I595">
        <v>0</v>
      </c>
      <c r="J595" t="s">
        <v>23</v>
      </c>
      <c r="K595" t="s">
        <v>32</v>
      </c>
      <c r="L595">
        <v>49</v>
      </c>
      <c r="M595" t="s">
        <v>15</v>
      </c>
    </row>
    <row r="596" spans="1:13" x14ac:dyDescent="0.3">
      <c r="A596">
        <v>27660</v>
      </c>
      <c r="B596" t="s">
        <v>34</v>
      </c>
      <c r="C596" t="s">
        <v>34</v>
      </c>
      <c r="D596" s="1">
        <v>80000</v>
      </c>
      <c r="E596">
        <v>4</v>
      </c>
      <c r="F596" t="s">
        <v>31</v>
      </c>
      <c r="G596" t="s">
        <v>28</v>
      </c>
      <c r="H596" t="s">
        <v>15</v>
      </c>
      <c r="I596">
        <v>2</v>
      </c>
      <c r="J596" t="s">
        <v>23</v>
      </c>
      <c r="K596" t="s">
        <v>32</v>
      </c>
      <c r="L596">
        <v>70</v>
      </c>
      <c r="M596" t="s">
        <v>18</v>
      </c>
    </row>
    <row r="597" spans="1:13" x14ac:dyDescent="0.3">
      <c r="A597">
        <v>18058</v>
      </c>
      <c r="B597" t="s">
        <v>35</v>
      </c>
      <c r="C597" t="s">
        <v>33</v>
      </c>
      <c r="D597" s="1">
        <v>20000</v>
      </c>
      <c r="E597">
        <v>3</v>
      </c>
      <c r="F597" t="s">
        <v>27</v>
      </c>
      <c r="G597" t="s">
        <v>14</v>
      </c>
      <c r="H597" t="s">
        <v>15</v>
      </c>
      <c r="I597">
        <v>2</v>
      </c>
      <c r="J597" t="s">
        <v>22</v>
      </c>
      <c r="K597" t="s">
        <v>32</v>
      </c>
      <c r="L597">
        <v>78</v>
      </c>
      <c r="M597" t="s">
        <v>18</v>
      </c>
    </row>
    <row r="598" spans="1:13" x14ac:dyDescent="0.3">
      <c r="A598">
        <v>20343</v>
      </c>
      <c r="B598" t="s">
        <v>34</v>
      </c>
      <c r="C598" t="s">
        <v>33</v>
      </c>
      <c r="D598" s="1">
        <v>90000</v>
      </c>
      <c r="E598">
        <v>4</v>
      </c>
      <c r="F598" t="s">
        <v>19</v>
      </c>
      <c r="G598" t="s">
        <v>21</v>
      </c>
      <c r="H598" t="s">
        <v>15</v>
      </c>
      <c r="I598">
        <v>1</v>
      </c>
      <c r="J598" t="s">
        <v>26</v>
      </c>
      <c r="K598" t="s">
        <v>32</v>
      </c>
      <c r="L598">
        <v>45</v>
      </c>
      <c r="M598" t="s">
        <v>18</v>
      </c>
    </row>
    <row r="599" spans="1:13" x14ac:dyDescent="0.3">
      <c r="A599">
        <v>28997</v>
      </c>
      <c r="B599" t="s">
        <v>35</v>
      </c>
      <c r="C599" t="s">
        <v>34</v>
      </c>
      <c r="D599" s="1">
        <v>40000</v>
      </c>
      <c r="E599">
        <v>2</v>
      </c>
      <c r="F599" t="s">
        <v>27</v>
      </c>
      <c r="G599" t="s">
        <v>21</v>
      </c>
      <c r="H599" t="s">
        <v>18</v>
      </c>
      <c r="I599">
        <v>1</v>
      </c>
      <c r="J599" t="s">
        <v>22</v>
      </c>
      <c r="K599" t="s">
        <v>32</v>
      </c>
      <c r="L599">
        <v>58</v>
      </c>
      <c r="M599" t="s">
        <v>15</v>
      </c>
    </row>
    <row r="600" spans="1:13" x14ac:dyDescent="0.3">
      <c r="A600">
        <v>24398</v>
      </c>
      <c r="B600" t="s">
        <v>34</v>
      </c>
      <c r="C600" t="s">
        <v>34</v>
      </c>
      <c r="D600" s="1">
        <v>130000</v>
      </c>
      <c r="E600">
        <v>1</v>
      </c>
      <c r="F600" t="s">
        <v>31</v>
      </c>
      <c r="G600" t="s">
        <v>28</v>
      </c>
      <c r="H600" t="s">
        <v>15</v>
      </c>
      <c r="I600">
        <v>4</v>
      </c>
      <c r="J600" t="s">
        <v>16</v>
      </c>
      <c r="K600" t="s">
        <v>32</v>
      </c>
      <c r="L600">
        <v>41</v>
      </c>
      <c r="M600" t="s">
        <v>18</v>
      </c>
    </row>
    <row r="601" spans="1:13" x14ac:dyDescent="0.3">
      <c r="A601">
        <v>19002</v>
      </c>
      <c r="B601" t="s">
        <v>34</v>
      </c>
      <c r="C601" t="s">
        <v>33</v>
      </c>
      <c r="D601" s="1">
        <v>60000</v>
      </c>
      <c r="E601">
        <v>2</v>
      </c>
      <c r="F601" t="s">
        <v>19</v>
      </c>
      <c r="G601" t="s">
        <v>21</v>
      </c>
      <c r="H601" t="s">
        <v>15</v>
      </c>
      <c r="I601">
        <v>1</v>
      </c>
      <c r="J601" t="s">
        <v>22</v>
      </c>
      <c r="K601" t="s">
        <v>32</v>
      </c>
      <c r="L601">
        <v>57</v>
      </c>
      <c r="M601" t="s">
        <v>15</v>
      </c>
    </row>
    <row r="602" spans="1:13" x14ac:dyDescent="0.3">
      <c r="A602">
        <v>28609</v>
      </c>
      <c r="B602" t="s">
        <v>34</v>
      </c>
      <c r="C602" t="s">
        <v>34</v>
      </c>
      <c r="D602" s="1">
        <v>30000</v>
      </c>
      <c r="E602">
        <v>2</v>
      </c>
      <c r="F602" t="s">
        <v>27</v>
      </c>
      <c r="G602" t="s">
        <v>14</v>
      </c>
      <c r="H602" t="s">
        <v>18</v>
      </c>
      <c r="I602">
        <v>2</v>
      </c>
      <c r="J602" t="s">
        <v>16</v>
      </c>
      <c r="K602" t="s">
        <v>32</v>
      </c>
      <c r="L602">
        <v>49</v>
      </c>
      <c r="M602" t="s">
        <v>18</v>
      </c>
    </row>
    <row r="603" spans="1:13" x14ac:dyDescent="0.3">
      <c r="A603">
        <v>29231</v>
      </c>
      <c r="B603" t="s">
        <v>35</v>
      </c>
      <c r="C603" t="s">
        <v>34</v>
      </c>
      <c r="D603" s="1">
        <v>80000</v>
      </c>
      <c r="E603">
        <v>4</v>
      </c>
      <c r="F603" t="s">
        <v>19</v>
      </c>
      <c r="G603" t="s">
        <v>21</v>
      </c>
      <c r="H603" t="s">
        <v>18</v>
      </c>
      <c r="I603">
        <v>2</v>
      </c>
      <c r="J603" t="s">
        <v>16</v>
      </c>
      <c r="K603" t="s">
        <v>32</v>
      </c>
      <c r="L603">
        <v>43</v>
      </c>
      <c r="M603" t="s">
        <v>18</v>
      </c>
    </row>
    <row r="604" spans="1:13" x14ac:dyDescent="0.3">
      <c r="A604">
        <v>18858</v>
      </c>
      <c r="B604" t="s">
        <v>35</v>
      </c>
      <c r="C604" t="s">
        <v>34</v>
      </c>
      <c r="D604" s="1">
        <v>60000</v>
      </c>
      <c r="E604">
        <v>2</v>
      </c>
      <c r="F604" t="s">
        <v>29</v>
      </c>
      <c r="G604" t="s">
        <v>14</v>
      </c>
      <c r="H604" t="s">
        <v>15</v>
      </c>
      <c r="I604">
        <v>2</v>
      </c>
      <c r="J604" t="s">
        <v>23</v>
      </c>
      <c r="K604" t="s">
        <v>32</v>
      </c>
      <c r="L604">
        <v>52</v>
      </c>
      <c r="M604" t="s">
        <v>15</v>
      </c>
    </row>
    <row r="605" spans="1:13" x14ac:dyDescent="0.3">
      <c r="A605">
        <v>20000</v>
      </c>
      <c r="B605" t="s">
        <v>34</v>
      </c>
      <c r="C605" t="s">
        <v>34</v>
      </c>
      <c r="D605" s="1">
        <v>60000</v>
      </c>
      <c r="E605">
        <v>1</v>
      </c>
      <c r="F605" t="s">
        <v>31</v>
      </c>
      <c r="G605" t="s">
        <v>21</v>
      </c>
      <c r="H605" t="s">
        <v>15</v>
      </c>
      <c r="I605">
        <v>0</v>
      </c>
      <c r="J605" t="s">
        <v>16</v>
      </c>
      <c r="K605" t="s">
        <v>32</v>
      </c>
      <c r="L605">
        <v>35</v>
      </c>
      <c r="M605" t="s">
        <v>15</v>
      </c>
    </row>
    <row r="606" spans="1:13" x14ac:dyDescent="0.3">
      <c r="A606">
        <v>25261</v>
      </c>
      <c r="B606" t="s">
        <v>34</v>
      </c>
      <c r="C606" t="s">
        <v>34</v>
      </c>
      <c r="D606" s="1">
        <v>40000</v>
      </c>
      <c r="E606">
        <v>0</v>
      </c>
      <c r="F606" t="s">
        <v>27</v>
      </c>
      <c r="G606" t="s">
        <v>14</v>
      </c>
      <c r="H606" t="s">
        <v>15</v>
      </c>
      <c r="I606">
        <v>2</v>
      </c>
      <c r="J606" t="s">
        <v>23</v>
      </c>
      <c r="K606" t="s">
        <v>32</v>
      </c>
      <c r="L606">
        <v>27</v>
      </c>
      <c r="M606" t="s">
        <v>18</v>
      </c>
    </row>
    <row r="607" spans="1:13" x14ac:dyDescent="0.3">
      <c r="A607">
        <v>17458</v>
      </c>
      <c r="B607" t="s">
        <v>35</v>
      </c>
      <c r="C607" t="s">
        <v>34</v>
      </c>
      <c r="D607" s="1">
        <v>70000</v>
      </c>
      <c r="E607">
        <v>3</v>
      </c>
      <c r="F607" t="s">
        <v>27</v>
      </c>
      <c r="G607" t="s">
        <v>21</v>
      </c>
      <c r="H607" t="s">
        <v>15</v>
      </c>
      <c r="I607">
        <v>0</v>
      </c>
      <c r="J607" t="s">
        <v>23</v>
      </c>
      <c r="K607" t="s">
        <v>32</v>
      </c>
      <c r="L607">
        <v>52</v>
      </c>
      <c r="M607" t="s">
        <v>15</v>
      </c>
    </row>
    <row r="608" spans="1:13" x14ac:dyDescent="0.3">
      <c r="A608">
        <v>11644</v>
      </c>
      <c r="B608" t="s">
        <v>35</v>
      </c>
      <c r="C608" t="s">
        <v>34</v>
      </c>
      <c r="D608" s="1">
        <v>40000</v>
      </c>
      <c r="E608">
        <v>2</v>
      </c>
      <c r="F608" t="s">
        <v>13</v>
      </c>
      <c r="G608" t="s">
        <v>14</v>
      </c>
      <c r="H608" t="s">
        <v>15</v>
      </c>
      <c r="I608">
        <v>0</v>
      </c>
      <c r="J608" t="s">
        <v>22</v>
      </c>
      <c r="K608" t="s">
        <v>32</v>
      </c>
      <c r="L608">
        <v>36</v>
      </c>
      <c r="M608" t="s">
        <v>18</v>
      </c>
    </row>
    <row r="609" spans="1:13" x14ac:dyDescent="0.3">
      <c r="A609">
        <v>16145</v>
      </c>
      <c r="B609" t="s">
        <v>35</v>
      </c>
      <c r="C609" t="s">
        <v>33</v>
      </c>
      <c r="D609" s="1">
        <v>70000</v>
      </c>
      <c r="E609">
        <v>5</v>
      </c>
      <c r="F609" t="s">
        <v>31</v>
      </c>
      <c r="G609" t="s">
        <v>21</v>
      </c>
      <c r="H609" t="s">
        <v>15</v>
      </c>
      <c r="I609">
        <v>3</v>
      </c>
      <c r="J609" t="s">
        <v>30</v>
      </c>
      <c r="K609" t="s">
        <v>32</v>
      </c>
      <c r="L609">
        <v>46</v>
      </c>
      <c r="M609" t="s">
        <v>15</v>
      </c>
    </row>
    <row r="610" spans="1:13" x14ac:dyDescent="0.3">
      <c r="A610">
        <v>16890</v>
      </c>
      <c r="B610" t="s">
        <v>34</v>
      </c>
      <c r="C610" t="s">
        <v>34</v>
      </c>
      <c r="D610" s="1">
        <v>60000</v>
      </c>
      <c r="E610">
        <v>3</v>
      </c>
      <c r="F610" t="s">
        <v>29</v>
      </c>
      <c r="G610" t="s">
        <v>14</v>
      </c>
      <c r="H610" t="s">
        <v>15</v>
      </c>
      <c r="I610">
        <v>2</v>
      </c>
      <c r="J610" t="s">
        <v>23</v>
      </c>
      <c r="K610" t="s">
        <v>32</v>
      </c>
      <c r="L610">
        <v>52</v>
      </c>
      <c r="M610" t="s">
        <v>15</v>
      </c>
    </row>
    <row r="611" spans="1:13" x14ac:dyDescent="0.3">
      <c r="A611">
        <v>25983</v>
      </c>
      <c r="B611" t="s">
        <v>34</v>
      </c>
      <c r="C611" t="s">
        <v>34</v>
      </c>
      <c r="D611" s="1">
        <v>70000</v>
      </c>
      <c r="E611">
        <v>0</v>
      </c>
      <c r="F611" t="s">
        <v>13</v>
      </c>
      <c r="G611" t="s">
        <v>21</v>
      </c>
      <c r="H611" t="s">
        <v>18</v>
      </c>
      <c r="I611">
        <v>1</v>
      </c>
      <c r="J611" t="s">
        <v>16</v>
      </c>
      <c r="K611" t="s">
        <v>32</v>
      </c>
      <c r="L611">
        <v>43</v>
      </c>
      <c r="M611" t="s">
        <v>18</v>
      </c>
    </row>
    <row r="612" spans="1:13" x14ac:dyDescent="0.3">
      <c r="A612">
        <v>14633</v>
      </c>
      <c r="B612" t="s">
        <v>34</v>
      </c>
      <c r="C612" t="s">
        <v>34</v>
      </c>
      <c r="D612" s="1">
        <v>60000</v>
      </c>
      <c r="E612">
        <v>1</v>
      </c>
      <c r="F612" t="s">
        <v>19</v>
      </c>
      <c r="G612" t="s">
        <v>14</v>
      </c>
      <c r="H612" t="s">
        <v>15</v>
      </c>
      <c r="I612">
        <v>1</v>
      </c>
      <c r="J612" t="s">
        <v>22</v>
      </c>
      <c r="K612" t="s">
        <v>32</v>
      </c>
      <c r="L612">
        <v>44</v>
      </c>
      <c r="M612" t="s">
        <v>18</v>
      </c>
    </row>
    <row r="613" spans="1:13" x14ac:dyDescent="0.3">
      <c r="A613">
        <v>22994</v>
      </c>
      <c r="B613" t="s">
        <v>34</v>
      </c>
      <c r="C613" t="s">
        <v>33</v>
      </c>
      <c r="D613" s="1">
        <v>80000</v>
      </c>
      <c r="E613">
        <v>0</v>
      </c>
      <c r="F613" t="s">
        <v>13</v>
      </c>
      <c r="G613" t="s">
        <v>28</v>
      </c>
      <c r="H613" t="s">
        <v>15</v>
      </c>
      <c r="I613">
        <v>1</v>
      </c>
      <c r="J613" t="s">
        <v>26</v>
      </c>
      <c r="K613" t="s">
        <v>32</v>
      </c>
      <c r="L613">
        <v>34</v>
      </c>
      <c r="M613" t="s">
        <v>15</v>
      </c>
    </row>
    <row r="614" spans="1:13" x14ac:dyDescent="0.3">
      <c r="A614">
        <v>22983</v>
      </c>
      <c r="B614" t="s">
        <v>35</v>
      </c>
      <c r="C614" t="s">
        <v>33</v>
      </c>
      <c r="D614" s="1">
        <v>30000</v>
      </c>
      <c r="E614">
        <v>0</v>
      </c>
      <c r="F614" t="s">
        <v>29</v>
      </c>
      <c r="G614" t="s">
        <v>20</v>
      </c>
      <c r="H614" t="s">
        <v>15</v>
      </c>
      <c r="I614">
        <v>2</v>
      </c>
      <c r="J614" t="s">
        <v>23</v>
      </c>
      <c r="K614" t="s">
        <v>32</v>
      </c>
      <c r="L614">
        <v>27</v>
      </c>
      <c r="M614" t="s">
        <v>18</v>
      </c>
    </row>
    <row r="615" spans="1:13" x14ac:dyDescent="0.3">
      <c r="A615">
        <v>25184</v>
      </c>
      <c r="B615" t="s">
        <v>35</v>
      </c>
      <c r="C615" t="s">
        <v>34</v>
      </c>
      <c r="D615" s="1">
        <v>110000</v>
      </c>
      <c r="E615">
        <v>1</v>
      </c>
      <c r="F615" t="s">
        <v>19</v>
      </c>
      <c r="G615" t="s">
        <v>21</v>
      </c>
      <c r="H615" t="s">
        <v>15</v>
      </c>
      <c r="I615">
        <v>4</v>
      </c>
      <c r="J615" t="s">
        <v>23</v>
      </c>
      <c r="K615" t="s">
        <v>32</v>
      </c>
      <c r="L615">
        <v>45</v>
      </c>
      <c r="M615" t="s">
        <v>15</v>
      </c>
    </row>
    <row r="616" spans="1:13" x14ac:dyDescent="0.3">
      <c r="A616">
        <v>14469</v>
      </c>
      <c r="B616" t="s">
        <v>34</v>
      </c>
      <c r="C616" t="s">
        <v>33</v>
      </c>
      <c r="D616" s="1">
        <v>100000</v>
      </c>
      <c r="E616">
        <v>3</v>
      </c>
      <c r="F616" t="s">
        <v>19</v>
      </c>
      <c r="G616" t="s">
        <v>21</v>
      </c>
      <c r="H616" t="s">
        <v>15</v>
      </c>
      <c r="I616">
        <v>4</v>
      </c>
      <c r="J616" t="s">
        <v>26</v>
      </c>
      <c r="K616" t="s">
        <v>32</v>
      </c>
      <c r="L616">
        <v>45</v>
      </c>
      <c r="M616" t="s">
        <v>18</v>
      </c>
    </row>
    <row r="617" spans="1:13" x14ac:dyDescent="0.3">
      <c r="A617">
        <v>11538</v>
      </c>
      <c r="B617" t="s">
        <v>35</v>
      </c>
      <c r="C617" t="s">
        <v>33</v>
      </c>
      <c r="D617" s="1">
        <v>60000</v>
      </c>
      <c r="E617">
        <v>4</v>
      </c>
      <c r="F617" t="s">
        <v>31</v>
      </c>
      <c r="G617" t="s">
        <v>14</v>
      </c>
      <c r="H617" t="s">
        <v>18</v>
      </c>
      <c r="I617">
        <v>0</v>
      </c>
      <c r="J617" t="s">
        <v>16</v>
      </c>
      <c r="K617" t="s">
        <v>32</v>
      </c>
      <c r="L617">
        <v>47</v>
      </c>
      <c r="M617" t="s">
        <v>15</v>
      </c>
    </row>
    <row r="618" spans="1:13" x14ac:dyDescent="0.3">
      <c r="A618">
        <v>16245</v>
      </c>
      <c r="B618" t="s">
        <v>35</v>
      </c>
      <c r="C618" t="s">
        <v>33</v>
      </c>
      <c r="D618" s="1">
        <v>80000</v>
      </c>
      <c r="E618">
        <v>4</v>
      </c>
      <c r="F618" t="s">
        <v>31</v>
      </c>
      <c r="G618" t="s">
        <v>14</v>
      </c>
      <c r="H618" t="s">
        <v>15</v>
      </c>
      <c r="I618">
        <v>0</v>
      </c>
      <c r="J618" t="s">
        <v>26</v>
      </c>
      <c r="K618" t="s">
        <v>32</v>
      </c>
      <c r="L618">
        <v>47</v>
      </c>
      <c r="M618" t="s">
        <v>18</v>
      </c>
    </row>
    <row r="619" spans="1:13" x14ac:dyDescent="0.3">
      <c r="A619">
        <v>17858</v>
      </c>
      <c r="B619" t="s">
        <v>34</v>
      </c>
      <c r="C619" t="s">
        <v>34</v>
      </c>
      <c r="D619" s="1">
        <v>40000</v>
      </c>
      <c r="E619">
        <v>4</v>
      </c>
      <c r="F619" t="s">
        <v>27</v>
      </c>
      <c r="G619" t="s">
        <v>14</v>
      </c>
      <c r="H619" t="s">
        <v>15</v>
      </c>
      <c r="I619">
        <v>2</v>
      </c>
      <c r="J619" t="s">
        <v>22</v>
      </c>
      <c r="K619" t="s">
        <v>32</v>
      </c>
      <c r="L619">
        <v>44</v>
      </c>
      <c r="M619" t="s">
        <v>15</v>
      </c>
    </row>
    <row r="620" spans="1:13" x14ac:dyDescent="0.3">
      <c r="A620">
        <v>25347</v>
      </c>
      <c r="B620" t="s">
        <v>35</v>
      </c>
      <c r="C620" t="s">
        <v>33</v>
      </c>
      <c r="D620" s="1">
        <v>20000</v>
      </c>
      <c r="E620">
        <v>3</v>
      </c>
      <c r="F620" t="s">
        <v>29</v>
      </c>
      <c r="G620" t="s">
        <v>20</v>
      </c>
      <c r="H620" t="s">
        <v>18</v>
      </c>
      <c r="I620">
        <v>2</v>
      </c>
      <c r="J620" t="s">
        <v>16</v>
      </c>
      <c r="K620" t="s">
        <v>32</v>
      </c>
      <c r="L620">
        <v>49</v>
      </c>
      <c r="M620" t="s">
        <v>18</v>
      </c>
    </row>
    <row r="621" spans="1:13" x14ac:dyDescent="0.3">
      <c r="A621">
        <v>15814</v>
      </c>
      <c r="B621" t="s">
        <v>35</v>
      </c>
      <c r="C621" t="s">
        <v>33</v>
      </c>
      <c r="D621" s="1">
        <v>40000</v>
      </c>
      <c r="E621">
        <v>0</v>
      </c>
      <c r="F621" t="s">
        <v>27</v>
      </c>
      <c r="G621" t="s">
        <v>14</v>
      </c>
      <c r="H621" t="s">
        <v>15</v>
      </c>
      <c r="I621">
        <v>1</v>
      </c>
      <c r="J621" t="s">
        <v>23</v>
      </c>
      <c r="K621" t="s">
        <v>32</v>
      </c>
      <c r="L621">
        <v>30</v>
      </c>
      <c r="M621" t="s">
        <v>18</v>
      </c>
    </row>
    <row r="622" spans="1:13" x14ac:dyDescent="0.3">
      <c r="A622">
        <v>11259</v>
      </c>
      <c r="B622" t="s">
        <v>34</v>
      </c>
      <c r="C622" t="s">
        <v>33</v>
      </c>
      <c r="D622" s="1">
        <v>100000</v>
      </c>
      <c r="E622">
        <v>4</v>
      </c>
      <c r="F622" t="s">
        <v>19</v>
      </c>
      <c r="G622" t="s">
        <v>21</v>
      </c>
      <c r="H622" t="s">
        <v>15</v>
      </c>
      <c r="I622">
        <v>4</v>
      </c>
      <c r="J622" t="s">
        <v>22</v>
      </c>
      <c r="K622" t="s">
        <v>32</v>
      </c>
      <c r="L622">
        <v>41</v>
      </c>
      <c r="M622" t="s">
        <v>15</v>
      </c>
    </row>
    <row r="623" spans="1:13" x14ac:dyDescent="0.3">
      <c r="A623">
        <v>11200</v>
      </c>
      <c r="B623" t="s">
        <v>34</v>
      </c>
      <c r="C623" t="s">
        <v>34</v>
      </c>
      <c r="D623" s="1">
        <v>70000</v>
      </c>
      <c r="E623">
        <v>4</v>
      </c>
      <c r="F623" t="s">
        <v>13</v>
      </c>
      <c r="G623" t="s">
        <v>28</v>
      </c>
      <c r="H623" t="s">
        <v>15</v>
      </c>
      <c r="I623">
        <v>1</v>
      </c>
      <c r="J623" t="s">
        <v>26</v>
      </c>
      <c r="K623" t="s">
        <v>32</v>
      </c>
      <c r="L623">
        <v>58</v>
      </c>
      <c r="M623" t="s">
        <v>18</v>
      </c>
    </row>
    <row r="624" spans="1:13" x14ac:dyDescent="0.3">
      <c r="A624">
        <v>25101</v>
      </c>
      <c r="B624" t="s">
        <v>34</v>
      </c>
      <c r="C624" t="s">
        <v>34</v>
      </c>
      <c r="D624" s="1">
        <v>60000</v>
      </c>
      <c r="E624">
        <v>5</v>
      </c>
      <c r="F624" t="s">
        <v>13</v>
      </c>
      <c r="G624" t="s">
        <v>21</v>
      </c>
      <c r="H624" t="s">
        <v>15</v>
      </c>
      <c r="I624">
        <v>1</v>
      </c>
      <c r="J624" t="s">
        <v>22</v>
      </c>
      <c r="K624" t="s">
        <v>32</v>
      </c>
      <c r="L624">
        <v>47</v>
      </c>
      <c r="M624" t="s">
        <v>18</v>
      </c>
    </row>
    <row r="625" spans="1:13" x14ac:dyDescent="0.3">
      <c r="A625">
        <v>21801</v>
      </c>
      <c r="B625" t="s">
        <v>34</v>
      </c>
      <c r="C625" t="s">
        <v>33</v>
      </c>
      <c r="D625" s="1">
        <v>70000</v>
      </c>
      <c r="E625">
        <v>4</v>
      </c>
      <c r="F625" t="s">
        <v>19</v>
      </c>
      <c r="G625" t="s">
        <v>21</v>
      </c>
      <c r="H625" t="s">
        <v>15</v>
      </c>
      <c r="I625">
        <v>1</v>
      </c>
      <c r="J625" t="s">
        <v>26</v>
      </c>
      <c r="K625" t="s">
        <v>32</v>
      </c>
      <c r="L625">
        <v>55</v>
      </c>
      <c r="M625" t="s">
        <v>18</v>
      </c>
    </row>
    <row r="626" spans="1:13" x14ac:dyDescent="0.3">
      <c r="A626">
        <v>25943</v>
      </c>
      <c r="B626" t="s">
        <v>35</v>
      </c>
      <c r="C626" t="s">
        <v>33</v>
      </c>
      <c r="D626" s="1">
        <v>70000</v>
      </c>
      <c r="E626">
        <v>0</v>
      </c>
      <c r="F626" t="s">
        <v>19</v>
      </c>
      <c r="G626" t="s">
        <v>14</v>
      </c>
      <c r="H626" t="s">
        <v>18</v>
      </c>
      <c r="I626">
        <v>2</v>
      </c>
      <c r="J626" t="s">
        <v>16</v>
      </c>
      <c r="K626" t="s">
        <v>32</v>
      </c>
      <c r="L626">
        <v>27</v>
      </c>
      <c r="M626" t="s">
        <v>15</v>
      </c>
    </row>
    <row r="627" spans="1:13" x14ac:dyDescent="0.3">
      <c r="A627">
        <v>22127</v>
      </c>
      <c r="B627" t="s">
        <v>34</v>
      </c>
      <c r="C627" t="s">
        <v>34</v>
      </c>
      <c r="D627" s="1">
        <v>60000</v>
      </c>
      <c r="E627">
        <v>3</v>
      </c>
      <c r="F627" t="s">
        <v>31</v>
      </c>
      <c r="G627" t="s">
        <v>28</v>
      </c>
      <c r="H627" t="s">
        <v>15</v>
      </c>
      <c r="I627">
        <v>2</v>
      </c>
      <c r="J627" t="s">
        <v>26</v>
      </c>
      <c r="K627" t="s">
        <v>32</v>
      </c>
      <c r="L627">
        <v>67</v>
      </c>
      <c r="M627" t="s">
        <v>18</v>
      </c>
    </row>
    <row r="628" spans="1:13" x14ac:dyDescent="0.3">
      <c r="A628">
        <v>20414</v>
      </c>
      <c r="B628" t="s">
        <v>34</v>
      </c>
      <c r="C628" t="s">
        <v>33</v>
      </c>
      <c r="D628" s="1">
        <v>60000</v>
      </c>
      <c r="E628">
        <v>0</v>
      </c>
      <c r="F628" t="s">
        <v>19</v>
      </c>
      <c r="G628" t="s">
        <v>14</v>
      </c>
      <c r="H628" t="s">
        <v>15</v>
      </c>
      <c r="I628">
        <v>2</v>
      </c>
      <c r="J628" t="s">
        <v>23</v>
      </c>
      <c r="K628" t="s">
        <v>32</v>
      </c>
      <c r="L628">
        <v>29</v>
      </c>
      <c r="M628" t="s">
        <v>18</v>
      </c>
    </row>
    <row r="629" spans="1:13" x14ac:dyDescent="0.3">
      <c r="A629">
        <v>23672</v>
      </c>
      <c r="B629" t="s">
        <v>34</v>
      </c>
      <c r="C629" t="s">
        <v>33</v>
      </c>
      <c r="D629" s="1">
        <v>60000</v>
      </c>
      <c r="E629">
        <v>3</v>
      </c>
      <c r="F629" t="s">
        <v>31</v>
      </c>
      <c r="G629" t="s">
        <v>28</v>
      </c>
      <c r="H629" t="s">
        <v>15</v>
      </c>
      <c r="I629">
        <v>2</v>
      </c>
      <c r="J629" t="s">
        <v>26</v>
      </c>
      <c r="K629" t="s">
        <v>32</v>
      </c>
      <c r="L629">
        <v>67</v>
      </c>
      <c r="M629" t="s">
        <v>18</v>
      </c>
    </row>
    <row r="630" spans="1:13" x14ac:dyDescent="0.3">
      <c r="A630">
        <v>29255</v>
      </c>
      <c r="B630" t="s">
        <v>35</v>
      </c>
      <c r="C630" t="s">
        <v>34</v>
      </c>
      <c r="D630" s="1">
        <v>80000</v>
      </c>
      <c r="E630">
        <v>3</v>
      </c>
      <c r="F630" t="s">
        <v>19</v>
      </c>
      <c r="G630" t="s">
        <v>21</v>
      </c>
      <c r="H630" t="s">
        <v>18</v>
      </c>
      <c r="I630">
        <v>1</v>
      </c>
      <c r="J630" t="s">
        <v>26</v>
      </c>
      <c r="K630" t="s">
        <v>32</v>
      </c>
      <c r="L630">
        <v>51</v>
      </c>
      <c r="M630" t="s">
        <v>15</v>
      </c>
    </row>
    <row r="631" spans="1:13" x14ac:dyDescent="0.3">
      <c r="A631">
        <v>28815</v>
      </c>
      <c r="B631" t="s">
        <v>34</v>
      </c>
      <c r="C631" t="s">
        <v>33</v>
      </c>
      <c r="D631" s="1">
        <v>50000</v>
      </c>
      <c r="E631">
        <v>1</v>
      </c>
      <c r="F631" t="s">
        <v>31</v>
      </c>
      <c r="G631" t="s">
        <v>14</v>
      </c>
      <c r="H631" t="s">
        <v>15</v>
      </c>
      <c r="I631">
        <v>0</v>
      </c>
      <c r="J631" t="s">
        <v>16</v>
      </c>
      <c r="K631" t="s">
        <v>32</v>
      </c>
      <c r="L631">
        <v>35</v>
      </c>
      <c r="M631" t="s">
        <v>18</v>
      </c>
    </row>
    <row r="632" spans="1:13" x14ac:dyDescent="0.3">
      <c r="A632">
        <v>27753</v>
      </c>
      <c r="B632" t="s">
        <v>34</v>
      </c>
      <c r="C632" t="s">
        <v>34</v>
      </c>
      <c r="D632" s="1">
        <v>40000</v>
      </c>
      <c r="E632">
        <v>0</v>
      </c>
      <c r="F632" t="s">
        <v>27</v>
      </c>
      <c r="G632" t="s">
        <v>14</v>
      </c>
      <c r="H632" t="s">
        <v>18</v>
      </c>
      <c r="I632">
        <v>2</v>
      </c>
      <c r="J632" t="s">
        <v>26</v>
      </c>
      <c r="K632" t="s">
        <v>32</v>
      </c>
      <c r="L632">
        <v>30</v>
      </c>
      <c r="M632" t="s">
        <v>18</v>
      </c>
    </row>
    <row r="633" spans="1:13" x14ac:dyDescent="0.3">
      <c r="A633">
        <v>27643</v>
      </c>
      <c r="B633" t="s">
        <v>35</v>
      </c>
      <c r="C633" t="s">
        <v>34</v>
      </c>
      <c r="D633" s="1">
        <v>70000</v>
      </c>
      <c r="E633">
        <v>5</v>
      </c>
      <c r="F633" t="s">
        <v>19</v>
      </c>
      <c r="G633" t="s">
        <v>21</v>
      </c>
      <c r="H633" t="s">
        <v>15</v>
      </c>
      <c r="I633">
        <v>3</v>
      </c>
      <c r="J633" t="s">
        <v>22</v>
      </c>
      <c r="K633" t="s">
        <v>32</v>
      </c>
      <c r="L633">
        <v>44</v>
      </c>
      <c r="M633" t="s">
        <v>18</v>
      </c>
    </row>
    <row r="634" spans="1:13" x14ac:dyDescent="0.3">
      <c r="A634">
        <v>13754</v>
      </c>
      <c r="B634" t="s">
        <v>35</v>
      </c>
      <c r="C634" t="s">
        <v>33</v>
      </c>
      <c r="D634" s="1">
        <v>80000</v>
      </c>
      <c r="E634">
        <v>4</v>
      </c>
      <c r="F634" t="s">
        <v>31</v>
      </c>
      <c r="G634" t="s">
        <v>14</v>
      </c>
      <c r="H634" t="s">
        <v>15</v>
      </c>
      <c r="I634">
        <v>0</v>
      </c>
      <c r="J634" t="s">
        <v>26</v>
      </c>
      <c r="K634" t="s">
        <v>32</v>
      </c>
      <c r="L634">
        <v>48</v>
      </c>
      <c r="M634" t="s">
        <v>18</v>
      </c>
    </row>
    <row r="635" spans="1:13" x14ac:dyDescent="0.3">
      <c r="A635">
        <v>22088</v>
      </c>
      <c r="B635" t="s">
        <v>34</v>
      </c>
      <c r="C635" t="s">
        <v>33</v>
      </c>
      <c r="D635" s="1">
        <v>130000</v>
      </c>
      <c r="E635">
        <v>1</v>
      </c>
      <c r="F635" t="s">
        <v>13</v>
      </c>
      <c r="G635" t="s">
        <v>28</v>
      </c>
      <c r="H635" t="s">
        <v>15</v>
      </c>
      <c r="I635">
        <v>2</v>
      </c>
      <c r="J635" t="s">
        <v>16</v>
      </c>
      <c r="K635" t="s">
        <v>32</v>
      </c>
      <c r="L635">
        <v>45</v>
      </c>
      <c r="M635" t="s">
        <v>15</v>
      </c>
    </row>
    <row r="636" spans="1:13" x14ac:dyDescent="0.3">
      <c r="A636">
        <v>27388</v>
      </c>
      <c r="B636" t="s">
        <v>34</v>
      </c>
      <c r="C636" t="s">
        <v>34</v>
      </c>
      <c r="D636" s="1">
        <v>60000</v>
      </c>
      <c r="E636">
        <v>3</v>
      </c>
      <c r="F636" t="s">
        <v>13</v>
      </c>
      <c r="G636" t="s">
        <v>28</v>
      </c>
      <c r="H636" t="s">
        <v>18</v>
      </c>
      <c r="I636">
        <v>2</v>
      </c>
      <c r="J636" t="s">
        <v>26</v>
      </c>
      <c r="K636" t="s">
        <v>32</v>
      </c>
      <c r="L636">
        <v>66</v>
      </c>
      <c r="M636" t="s">
        <v>18</v>
      </c>
    </row>
    <row r="637" spans="1:13" x14ac:dyDescent="0.3">
      <c r="A637">
        <v>24745</v>
      </c>
      <c r="B637" t="s">
        <v>35</v>
      </c>
      <c r="C637" t="s">
        <v>33</v>
      </c>
      <c r="D637" s="1">
        <v>30000</v>
      </c>
      <c r="E637">
        <v>2</v>
      </c>
      <c r="F637" t="s">
        <v>27</v>
      </c>
      <c r="G637" t="s">
        <v>14</v>
      </c>
      <c r="H637" t="s">
        <v>18</v>
      </c>
      <c r="I637">
        <v>2</v>
      </c>
      <c r="J637" t="s">
        <v>16</v>
      </c>
      <c r="K637" t="s">
        <v>32</v>
      </c>
      <c r="L637">
        <v>49</v>
      </c>
      <c r="M637" t="s">
        <v>18</v>
      </c>
    </row>
    <row r="638" spans="1:13" x14ac:dyDescent="0.3">
      <c r="A638">
        <v>29237</v>
      </c>
      <c r="B638" t="s">
        <v>35</v>
      </c>
      <c r="C638" t="s">
        <v>33</v>
      </c>
      <c r="D638" s="1">
        <v>120000</v>
      </c>
      <c r="E638">
        <v>4</v>
      </c>
      <c r="F638" t="s">
        <v>19</v>
      </c>
      <c r="G638" t="s">
        <v>21</v>
      </c>
      <c r="H638" t="s">
        <v>15</v>
      </c>
      <c r="I638">
        <v>3</v>
      </c>
      <c r="J638" t="s">
        <v>23</v>
      </c>
      <c r="K638" t="s">
        <v>32</v>
      </c>
      <c r="L638">
        <v>43</v>
      </c>
      <c r="M638" t="s">
        <v>15</v>
      </c>
    </row>
    <row r="639" spans="1:13" x14ac:dyDescent="0.3">
      <c r="A639">
        <v>15272</v>
      </c>
      <c r="B639" t="s">
        <v>35</v>
      </c>
      <c r="C639" t="s">
        <v>34</v>
      </c>
      <c r="D639" s="1">
        <v>40000</v>
      </c>
      <c r="E639">
        <v>0</v>
      </c>
      <c r="F639" t="s">
        <v>27</v>
      </c>
      <c r="G639" t="s">
        <v>14</v>
      </c>
      <c r="H639" t="s">
        <v>18</v>
      </c>
      <c r="I639">
        <v>2</v>
      </c>
      <c r="J639" t="s">
        <v>26</v>
      </c>
      <c r="K639" t="s">
        <v>32</v>
      </c>
      <c r="L639">
        <v>30</v>
      </c>
      <c r="M639" t="s">
        <v>18</v>
      </c>
    </row>
    <row r="640" spans="1:13" x14ac:dyDescent="0.3">
      <c r="A640">
        <v>18949</v>
      </c>
      <c r="B640" t="s">
        <v>35</v>
      </c>
      <c r="C640" t="s">
        <v>34</v>
      </c>
      <c r="D640" s="1">
        <v>70000</v>
      </c>
      <c r="E640">
        <v>0</v>
      </c>
      <c r="F640" t="s">
        <v>31</v>
      </c>
      <c r="G640" t="s">
        <v>28</v>
      </c>
      <c r="H640" t="s">
        <v>15</v>
      </c>
      <c r="I640">
        <v>2</v>
      </c>
      <c r="J640" t="s">
        <v>23</v>
      </c>
      <c r="K640" t="s">
        <v>32</v>
      </c>
      <c r="L640">
        <v>74</v>
      </c>
      <c r="M640" t="s">
        <v>15</v>
      </c>
    </row>
    <row r="641" spans="1:13" x14ac:dyDescent="0.3">
      <c r="A641">
        <v>14507</v>
      </c>
      <c r="B641" t="s">
        <v>34</v>
      </c>
      <c r="C641" t="s">
        <v>34</v>
      </c>
      <c r="D641" s="1">
        <v>100000</v>
      </c>
      <c r="E641">
        <v>2</v>
      </c>
      <c r="F641" t="s">
        <v>31</v>
      </c>
      <c r="G641" t="s">
        <v>28</v>
      </c>
      <c r="H641" t="s">
        <v>15</v>
      </c>
      <c r="I641">
        <v>3</v>
      </c>
      <c r="J641" t="s">
        <v>26</v>
      </c>
      <c r="K641" t="s">
        <v>32</v>
      </c>
      <c r="L641">
        <v>65</v>
      </c>
      <c r="M641" t="s">
        <v>18</v>
      </c>
    </row>
    <row r="642" spans="1:13" x14ac:dyDescent="0.3">
      <c r="A642">
        <v>25886</v>
      </c>
      <c r="B642" t="s">
        <v>34</v>
      </c>
      <c r="C642" t="s">
        <v>33</v>
      </c>
      <c r="D642" s="1">
        <v>60000</v>
      </c>
      <c r="E642">
        <v>2</v>
      </c>
      <c r="F642" t="s">
        <v>19</v>
      </c>
      <c r="G642" t="s">
        <v>21</v>
      </c>
      <c r="H642" t="s">
        <v>15</v>
      </c>
      <c r="I642">
        <v>2</v>
      </c>
      <c r="J642" t="s">
        <v>22</v>
      </c>
      <c r="K642" t="s">
        <v>32</v>
      </c>
      <c r="L642">
        <v>56</v>
      </c>
      <c r="M642" t="s">
        <v>15</v>
      </c>
    </row>
    <row r="643" spans="1:13" x14ac:dyDescent="0.3">
      <c r="A643">
        <v>21441</v>
      </c>
      <c r="B643" t="s">
        <v>34</v>
      </c>
      <c r="C643" t="s">
        <v>34</v>
      </c>
      <c r="D643" s="1">
        <v>50000</v>
      </c>
      <c r="E643">
        <v>4</v>
      </c>
      <c r="F643" t="s">
        <v>13</v>
      </c>
      <c r="G643" t="s">
        <v>28</v>
      </c>
      <c r="H643" t="s">
        <v>15</v>
      </c>
      <c r="I643">
        <v>2</v>
      </c>
      <c r="J643" t="s">
        <v>30</v>
      </c>
      <c r="K643" t="s">
        <v>32</v>
      </c>
      <c r="L643">
        <v>64</v>
      </c>
      <c r="M643" t="s">
        <v>18</v>
      </c>
    </row>
    <row r="644" spans="1:13" x14ac:dyDescent="0.3">
      <c r="A644">
        <v>21741</v>
      </c>
      <c r="B644" t="s">
        <v>34</v>
      </c>
      <c r="C644" t="s">
        <v>33</v>
      </c>
      <c r="D644" s="1">
        <v>70000</v>
      </c>
      <c r="E644">
        <v>3</v>
      </c>
      <c r="F644" t="s">
        <v>19</v>
      </c>
      <c r="G644" t="s">
        <v>21</v>
      </c>
      <c r="H644" t="s">
        <v>15</v>
      </c>
      <c r="I644">
        <v>2</v>
      </c>
      <c r="J644" t="s">
        <v>23</v>
      </c>
      <c r="K644" t="s">
        <v>32</v>
      </c>
      <c r="L644">
        <v>50</v>
      </c>
      <c r="M644" t="s">
        <v>15</v>
      </c>
    </row>
    <row r="645" spans="1:13" x14ac:dyDescent="0.3">
      <c r="A645">
        <v>14572</v>
      </c>
      <c r="B645" t="s">
        <v>34</v>
      </c>
      <c r="C645" t="s">
        <v>33</v>
      </c>
      <c r="D645" s="1">
        <v>70000</v>
      </c>
      <c r="E645">
        <v>3</v>
      </c>
      <c r="F645" t="s">
        <v>31</v>
      </c>
      <c r="G645" t="s">
        <v>21</v>
      </c>
      <c r="H645" t="s">
        <v>15</v>
      </c>
      <c r="I645">
        <v>0</v>
      </c>
      <c r="J645" t="s">
        <v>22</v>
      </c>
      <c r="K645" t="s">
        <v>32</v>
      </c>
      <c r="L645">
        <v>35</v>
      </c>
      <c r="M645" t="s">
        <v>15</v>
      </c>
    </row>
    <row r="646" spans="1:13" x14ac:dyDescent="0.3">
      <c r="A646">
        <v>23368</v>
      </c>
      <c r="B646" t="s">
        <v>34</v>
      </c>
      <c r="C646" t="s">
        <v>33</v>
      </c>
      <c r="D646" s="1">
        <v>60000</v>
      </c>
      <c r="E646">
        <v>5</v>
      </c>
      <c r="F646" t="s">
        <v>13</v>
      </c>
      <c r="G646" t="s">
        <v>14</v>
      </c>
      <c r="H646" t="s">
        <v>15</v>
      </c>
      <c r="I646">
        <v>3</v>
      </c>
      <c r="J646" t="s">
        <v>30</v>
      </c>
      <c r="K646" t="s">
        <v>32</v>
      </c>
      <c r="L646">
        <v>41</v>
      </c>
      <c r="M646" t="s">
        <v>18</v>
      </c>
    </row>
    <row r="647" spans="1:13" x14ac:dyDescent="0.3">
      <c r="A647">
        <v>16217</v>
      </c>
      <c r="B647" t="s">
        <v>35</v>
      </c>
      <c r="C647" t="s">
        <v>33</v>
      </c>
      <c r="D647" s="1">
        <v>60000</v>
      </c>
      <c r="E647">
        <v>0</v>
      </c>
      <c r="F647" t="s">
        <v>31</v>
      </c>
      <c r="G647" t="s">
        <v>14</v>
      </c>
      <c r="H647" t="s">
        <v>15</v>
      </c>
      <c r="I647">
        <v>0</v>
      </c>
      <c r="J647" t="s">
        <v>16</v>
      </c>
      <c r="K647" t="s">
        <v>32</v>
      </c>
      <c r="L647">
        <v>39</v>
      </c>
      <c r="M647" t="s">
        <v>18</v>
      </c>
    </row>
    <row r="648" spans="1:13" x14ac:dyDescent="0.3">
      <c r="A648">
        <v>16247</v>
      </c>
      <c r="B648" t="s">
        <v>35</v>
      </c>
      <c r="C648" t="s">
        <v>33</v>
      </c>
      <c r="D648" s="1">
        <v>60000</v>
      </c>
      <c r="E648">
        <v>4</v>
      </c>
      <c r="F648" t="s">
        <v>31</v>
      </c>
      <c r="G648" t="s">
        <v>14</v>
      </c>
      <c r="H648" t="s">
        <v>18</v>
      </c>
      <c r="I648">
        <v>0</v>
      </c>
      <c r="J648" t="s">
        <v>26</v>
      </c>
      <c r="K648" t="s">
        <v>32</v>
      </c>
      <c r="L648">
        <v>47</v>
      </c>
      <c r="M648" t="s">
        <v>18</v>
      </c>
    </row>
    <row r="649" spans="1:13" x14ac:dyDescent="0.3">
      <c r="A649">
        <v>22010</v>
      </c>
      <c r="B649" t="s">
        <v>35</v>
      </c>
      <c r="C649" t="s">
        <v>34</v>
      </c>
      <c r="D649" s="1">
        <v>40000</v>
      </c>
      <c r="E649">
        <v>0</v>
      </c>
      <c r="F649" t="s">
        <v>27</v>
      </c>
      <c r="G649" t="s">
        <v>14</v>
      </c>
      <c r="H649" t="s">
        <v>15</v>
      </c>
      <c r="I649">
        <v>2</v>
      </c>
      <c r="J649" t="s">
        <v>23</v>
      </c>
      <c r="K649" t="s">
        <v>32</v>
      </c>
      <c r="L649">
        <v>31</v>
      </c>
      <c r="M649" t="s">
        <v>18</v>
      </c>
    </row>
    <row r="650" spans="1:13" x14ac:dyDescent="0.3">
      <c r="A650">
        <v>25872</v>
      </c>
      <c r="B650" t="s">
        <v>35</v>
      </c>
      <c r="C650" t="s">
        <v>33</v>
      </c>
      <c r="D650" s="1">
        <v>70000</v>
      </c>
      <c r="E650">
        <v>2</v>
      </c>
      <c r="F650" t="s">
        <v>13</v>
      </c>
      <c r="G650" t="s">
        <v>28</v>
      </c>
      <c r="H650" t="s">
        <v>18</v>
      </c>
      <c r="I650">
        <v>1</v>
      </c>
      <c r="J650" t="s">
        <v>22</v>
      </c>
      <c r="K650" t="s">
        <v>32</v>
      </c>
      <c r="L650">
        <v>58</v>
      </c>
      <c r="M650" t="s">
        <v>15</v>
      </c>
    </row>
    <row r="651" spans="1:13" x14ac:dyDescent="0.3">
      <c r="A651">
        <v>19164</v>
      </c>
      <c r="B651" t="s">
        <v>35</v>
      </c>
      <c r="C651" t="s">
        <v>33</v>
      </c>
      <c r="D651" s="1">
        <v>70000</v>
      </c>
      <c r="E651">
        <v>0</v>
      </c>
      <c r="F651" t="s">
        <v>13</v>
      </c>
      <c r="G651" t="s">
        <v>21</v>
      </c>
      <c r="H651" t="s">
        <v>18</v>
      </c>
      <c r="I651">
        <v>1</v>
      </c>
      <c r="J651" t="s">
        <v>22</v>
      </c>
      <c r="K651" t="s">
        <v>32</v>
      </c>
      <c r="L651">
        <v>38</v>
      </c>
      <c r="M651" t="s">
        <v>15</v>
      </c>
    </row>
    <row r="652" spans="1:13" x14ac:dyDescent="0.3">
      <c r="A652">
        <v>18435</v>
      </c>
      <c r="B652" t="s">
        <v>35</v>
      </c>
      <c r="C652" t="s">
        <v>33</v>
      </c>
      <c r="D652" s="1">
        <v>70000</v>
      </c>
      <c r="E652">
        <v>5</v>
      </c>
      <c r="F652" t="s">
        <v>31</v>
      </c>
      <c r="G652" t="s">
        <v>28</v>
      </c>
      <c r="H652" t="s">
        <v>15</v>
      </c>
      <c r="I652">
        <v>2</v>
      </c>
      <c r="J652" t="s">
        <v>30</v>
      </c>
      <c r="K652" t="s">
        <v>32</v>
      </c>
      <c r="L652">
        <v>67</v>
      </c>
      <c r="M652" t="s">
        <v>15</v>
      </c>
    </row>
    <row r="653" spans="1:13" x14ac:dyDescent="0.3">
      <c r="A653">
        <v>14284</v>
      </c>
      <c r="B653" t="s">
        <v>35</v>
      </c>
      <c r="C653" t="s">
        <v>34</v>
      </c>
      <c r="D653" s="1">
        <v>60000</v>
      </c>
      <c r="E653">
        <v>0</v>
      </c>
      <c r="F653" t="s">
        <v>19</v>
      </c>
      <c r="G653" t="s">
        <v>21</v>
      </c>
      <c r="H653" t="s">
        <v>18</v>
      </c>
      <c r="I653">
        <v>2</v>
      </c>
      <c r="J653" t="s">
        <v>26</v>
      </c>
      <c r="K653" t="s">
        <v>32</v>
      </c>
      <c r="L653">
        <v>32</v>
      </c>
      <c r="M653" t="s">
        <v>15</v>
      </c>
    </row>
    <row r="654" spans="1:13" x14ac:dyDescent="0.3">
      <c r="A654">
        <v>11287</v>
      </c>
      <c r="B654" t="s">
        <v>34</v>
      </c>
      <c r="C654" t="s">
        <v>34</v>
      </c>
      <c r="D654" s="1">
        <v>70000</v>
      </c>
      <c r="E654">
        <v>5</v>
      </c>
      <c r="F654" t="s">
        <v>19</v>
      </c>
      <c r="G654" t="s">
        <v>21</v>
      </c>
      <c r="H654" t="s">
        <v>18</v>
      </c>
      <c r="I654">
        <v>3</v>
      </c>
      <c r="J654" t="s">
        <v>23</v>
      </c>
      <c r="K654" t="s">
        <v>32</v>
      </c>
      <c r="L654">
        <v>45</v>
      </c>
      <c r="M654" t="s">
        <v>18</v>
      </c>
    </row>
    <row r="655" spans="1:13" x14ac:dyDescent="0.3">
      <c r="A655">
        <v>13066</v>
      </c>
      <c r="B655" t="s">
        <v>35</v>
      </c>
      <c r="C655" t="s">
        <v>34</v>
      </c>
      <c r="D655" s="1">
        <v>30000</v>
      </c>
      <c r="E655">
        <v>0</v>
      </c>
      <c r="F655" t="s">
        <v>27</v>
      </c>
      <c r="G655" t="s">
        <v>14</v>
      </c>
      <c r="H655" t="s">
        <v>18</v>
      </c>
      <c r="I655">
        <v>2</v>
      </c>
      <c r="J655" t="s">
        <v>26</v>
      </c>
      <c r="K655" t="s">
        <v>32</v>
      </c>
      <c r="L655">
        <v>31</v>
      </c>
      <c r="M655" t="s">
        <v>15</v>
      </c>
    </row>
    <row r="656" spans="1:13" x14ac:dyDescent="0.3">
      <c r="A656">
        <v>29106</v>
      </c>
      <c r="B656" t="s">
        <v>35</v>
      </c>
      <c r="C656" t="s">
        <v>34</v>
      </c>
      <c r="D656" s="1">
        <v>40000</v>
      </c>
      <c r="E656">
        <v>0</v>
      </c>
      <c r="F656" t="s">
        <v>27</v>
      </c>
      <c r="G656" t="s">
        <v>14</v>
      </c>
      <c r="H656" t="s">
        <v>18</v>
      </c>
      <c r="I656">
        <v>2</v>
      </c>
      <c r="J656" t="s">
        <v>26</v>
      </c>
      <c r="K656" t="s">
        <v>32</v>
      </c>
      <c r="L656">
        <v>31</v>
      </c>
      <c r="M656" t="s">
        <v>15</v>
      </c>
    </row>
    <row r="657" spans="1:13" x14ac:dyDescent="0.3">
      <c r="A657">
        <v>26236</v>
      </c>
      <c r="B657" t="s">
        <v>34</v>
      </c>
      <c r="C657" t="s">
        <v>33</v>
      </c>
      <c r="D657" s="1">
        <v>40000</v>
      </c>
      <c r="E657">
        <v>3</v>
      </c>
      <c r="F657" t="s">
        <v>19</v>
      </c>
      <c r="G657" t="s">
        <v>20</v>
      </c>
      <c r="H657" t="s">
        <v>15</v>
      </c>
      <c r="I657">
        <v>1</v>
      </c>
      <c r="J657" t="s">
        <v>16</v>
      </c>
      <c r="K657" t="s">
        <v>32</v>
      </c>
      <c r="L657">
        <v>31</v>
      </c>
      <c r="M657" t="s">
        <v>18</v>
      </c>
    </row>
    <row r="658" spans="1:13" x14ac:dyDescent="0.3">
      <c r="A658">
        <v>17531</v>
      </c>
      <c r="B658" t="s">
        <v>34</v>
      </c>
      <c r="C658" t="s">
        <v>34</v>
      </c>
      <c r="D658" s="1">
        <v>60000</v>
      </c>
      <c r="E658">
        <v>2</v>
      </c>
      <c r="F658" t="s">
        <v>27</v>
      </c>
      <c r="G658" t="s">
        <v>21</v>
      </c>
      <c r="H658" t="s">
        <v>18</v>
      </c>
      <c r="I658">
        <v>2</v>
      </c>
      <c r="J658" t="s">
        <v>23</v>
      </c>
      <c r="K658" t="s">
        <v>32</v>
      </c>
      <c r="L658">
        <v>50</v>
      </c>
      <c r="M658" t="s">
        <v>18</v>
      </c>
    </row>
    <row r="659" spans="1:13" x14ac:dyDescent="0.3">
      <c r="A659">
        <v>12964</v>
      </c>
      <c r="B659" t="s">
        <v>34</v>
      </c>
      <c r="C659" t="s">
        <v>34</v>
      </c>
      <c r="D659" s="1">
        <v>70000</v>
      </c>
      <c r="E659">
        <v>1</v>
      </c>
      <c r="F659" t="s">
        <v>19</v>
      </c>
      <c r="G659" t="s">
        <v>14</v>
      </c>
      <c r="H659" t="s">
        <v>15</v>
      </c>
      <c r="I659">
        <v>1</v>
      </c>
      <c r="J659" t="s">
        <v>16</v>
      </c>
      <c r="K659" t="s">
        <v>32</v>
      </c>
      <c r="L659">
        <v>44</v>
      </c>
      <c r="M659" t="s">
        <v>18</v>
      </c>
    </row>
    <row r="660" spans="1:13" x14ac:dyDescent="0.3">
      <c r="A660">
        <v>19133</v>
      </c>
      <c r="B660" t="s">
        <v>35</v>
      </c>
      <c r="C660" t="s">
        <v>34</v>
      </c>
      <c r="D660" s="1">
        <v>50000</v>
      </c>
      <c r="E660">
        <v>2</v>
      </c>
      <c r="F660" t="s">
        <v>13</v>
      </c>
      <c r="G660" t="s">
        <v>14</v>
      </c>
      <c r="H660" t="s">
        <v>15</v>
      </c>
      <c r="I660">
        <v>1</v>
      </c>
      <c r="J660" t="s">
        <v>22</v>
      </c>
      <c r="K660" t="s">
        <v>32</v>
      </c>
      <c r="L660">
        <v>38</v>
      </c>
      <c r="M660" t="s">
        <v>15</v>
      </c>
    </row>
    <row r="661" spans="1:13" x14ac:dyDescent="0.3">
      <c r="A661">
        <v>24643</v>
      </c>
      <c r="B661" t="s">
        <v>35</v>
      </c>
      <c r="C661" t="s">
        <v>33</v>
      </c>
      <c r="D661" s="1">
        <v>60000</v>
      </c>
      <c r="E661">
        <v>4</v>
      </c>
      <c r="F661" t="s">
        <v>13</v>
      </c>
      <c r="G661" t="s">
        <v>28</v>
      </c>
      <c r="H661" t="s">
        <v>15</v>
      </c>
      <c r="I661">
        <v>2</v>
      </c>
      <c r="J661" t="s">
        <v>30</v>
      </c>
      <c r="K661" t="s">
        <v>32</v>
      </c>
      <c r="L661">
        <v>63</v>
      </c>
      <c r="M661" t="s">
        <v>18</v>
      </c>
    </row>
    <row r="662" spans="1:13" x14ac:dyDescent="0.3">
      <c r="A662">
        <v>21599</v>
      </c>
      <c r="B662" t="s">
        <v>34</v>
      </c>
      <c r="C662" t="s">
        <v>33</v>
      </c>
      <c r="D662" s="1">
        <v>60000</v>
      </c>
      <c r="E662">
        <v>1</v>
      </c>
      <c r="F662" t="s">
        <v>31</v>
      </c>
      <c r="G662" t="s">
        <v>21</v>
      </c>
      <c r="H662" t="s">
        <v>15</v>
      </c>
      <c r="I662">
        <v>0</v>
      </c>
      <c r="J662" t="s">
        <v>22</v>
      </c>
      <c r="K662" t="s">
        <v>32</v>
      </c>
      <c r="L662">
        <v>36</v>
      </c>
      <c r="M662" t="s">
        <v>15</v>
      </c>
    </row>
    <row r="663" spans="1:13" x14ac:dyDescent="0.3">
      <c r="A663">
        <v>22976</v>
      </c>
      <c r="B663" t="s">
        <v>35</v>
      </c>
      <c r="C663" t="s">
        <v>34</v>
      </c>
      <c r="D663" s="1">
        <v>40000</v>
      </c>
      <c r="E663">
        <v>0</v>
      </c>
      <c r="F663" t="s">
        <v>27</v>
      </c>
      <c r="G663" t="s">
        <v>14</v>
      </c>
      <c r="H663" t="s">
        <v>18</v>
      </c>
      <c r="I663">
        <v>2</v>
      </c>
      <c r="J663" t="s">
        <v>16</v>
      </c>
      <c r="K663" t="s">
        <v>32</v>
      </c>
      <c r="L663">
        <v>28</v>
      </c>
      <c r="M663" t="s">
        <v>15</v>
      </c>
    </row>
    <row r="664" spans="1:13" x14ac:dyDescent="0.3">
      <c r="A664">
        <v>27637</v>
      </c>
      <c r="B664" t="s">
        <v>35</v>
      </c>
      <c r="C664" t="s">
        <v>33</v>
      </c>
      <c r="D664" s="1">
        <v>100000</v>
      </c>
      <c r="E664">
        <v>1</v>
      </c>
      <c r="F664" t="s">
        <v>19</v>
      </c>
      <c r="G664" t="s">
        <v>21</v>
      </c>
      <c r="H664" t="s">
        <v>18</v>
      </c>
      <c r="I664">
        <v>3</v>
      </c>
      <c r="J664" t="s">
        <v>26</v>
      </c>
      <c r="K664" t="s">
        <v>32</v>
      </c>
      <c r="L664">
        <v>44</v>
      </c>
      <c r="M664" t="s">
        <v>18</v>
      </c>
    </row>
    <row r="665" spans="1:13" x14ac:dyDescent="0.3">
      <c r="A665">
        <v>11890</v>
      </c>
      <c r="B665" t="s">
        <v>34</v>
      </c>
      <c r="C665" t="s">
        <v>33</v>
      </c>
      <c r="D665" s="1">
        <v>70000</v>
      </c>
      <c r="E665">
        <v>5</v>
      </c>
      <c r="F665" t="s">
        <v>31</v>
      </c>
      <c r="G665" t="s">
        <v>21</v>
      </c>
      <c r="H665" t="s">
        <v>15</v>
      </c>
      <c r="I665">
        <v>1</v>
      </c>
      <c r="J665" t="s">
        <v>16</v>
      </c>
      <c r="K665" t="s">
        <v>32</v>
      </c>
      <c r="L665">
        <v>47</v>
      </c>
      <c r="M665" t="s">
        <v>18</v>
      </c>
    </row>
    <row r="666" spans="1:13" x14ac:dyDescent="0.3">
      <c r="A666">
        <v>28580</v>
      </c>
      <c r="B666" t="s">
        <v>34</v>
      </c>
      <c r="C666" t="s">
        <v>33</v>
      </c>
      <c r="D666" s="1">
        <v>80000</v>
      </c>
      <c r="E666">
        <v>0</v>
      </c>
      <c r="F666" t="s">
        <v>31</v>
      </c>
      <c r="G666" t="s">
        <v>14</v>
      </c>
      <c r="H666" t="s">
        <v>15</v>
      </c>
      <c r="I666">
        <v>0</v>
      </c>
      <c r="J666" t="s">
        <v>26</v>
      </c>
      <c r="K666" t="s">
        <v>32</v>
      </c>
      <c r="L666">
        <v>40</v>
      </c>
      <c r="M666" t="s">
        <v>15</v>
      </c>
    </row>
    <row r="667" spans="1:13" x14ac:dyDescent="0.3">
      <c r="A667">
        <v>14443</v>
      </c>
      <c r="B667" t="s">
        <v>34</v>
      </c>
      <c r="C667" t="s">
        <v>34</v>
      </c>
      <c r="D667" s="1">
        <v>130000</v>
      </c>
      <c r="E667">
        <v>1</v>
      </c>
      <c r="F667" t="s">
        <v>31</v>
      </c>
      <c r="G667" t="s">
        <v>28</v>
      </c>
      <c r="H667" t="s">
        <v>15</v>
      </c>
      <c r="I667">
        <v>4</v>
      </c>
      <c r="J667" t="s">
        <v>16</v>
      </c>
      <c r="K667" t="s">
        <v>32</v>
      </c>
      <c r="L667">
        <v>40</v>
      </c>
      <c r="M667" t="s">
        <v>18</v>
      </c>
    </row>
    <row r="668" spans="1:13" x14ac:dyDescent="0.3">
      <c r="A668">
        <v>17864</v>
      </c>
      <c r="B668" t="s">
        <v>34</v>
      </c>
      <c r="C668" t="s">
        <v>33</v>
      </c>
      <c r="D668" s="1">
        <v>60000</v>
      </c>
      <c r="E668">
        <v>1</v>
      </c>
      <c r="F668" t="s">
        <v>19</v>
      </c>
      <c r="G668" t="s">
        <v>14</v>
      </c>
      <c r="H668" t="s">
        <v>15</v>
      </c>
      <c r="I668">
        <v>1</v>
      </c>
      <c r="J668" t="s">
        <v>22</v>
      </c>
      <c r="K668" t="s">
        <v>32</v>
      </c>
      <c r="L668">
        <v>46</v>
      </c>
      <c r="M668" t="s">
        <v>15</v>
      </c>
    </row>
    <row r="669" spans="1:13" x14ac:dyDescent="0.3">
      <c r="A669">
        <v>20505</v>
      </c>
      <c r="B669" t="s">
        <v>34</v>
      </c>
      <c r="C669" t="s">
        <v>33</v>
      </c>
      <c r="D669" s="1">
        <v>40000</v>
      </c>
      <c r="E669">
        <v>5</v>
      </c>
      <c r="F669" t="s">
        <v>27</v>
      </c>
      <c r="G669" t="s">
        <v>21</v>
      </c>
      <c r="H669" t="s">
        <v>18</v>
      </c>
      <c r="I669">
        <v>2</v>
      </c>
      <c r="J669" t="s">
        <v>30</v>
      </c>
      <c r="K669" t="s">
        <v>32</v>
      </c>
      <c r="L669">
        <v>61</v>
      </c>
      <c r="M669" t="s">
        <v>18</v>
      </c>
    </row>
    <row r="670" spans="1:13" x14ac:dyDescent="0.3">
      <c r="A670">
        <v>14592</v>
      </c>
      <c r="B670" t="s">
        <v>34</v>
      </c>
      <c r="C670" t="s">
        <v>33</v>
      </c>
      <c r="D670" s="1">
        <v>60000</v>
      </c>
      <c r="E670">
        <v>0</v>
      </c>
      <c r="F670" t="s">
        <v>31</v>
      </c>
      <c r="G670" t="s">
        <v>21</v>
      </c>
      <c r="H670" t="s">
        <v>15</v>
      </c>
      <c r="I670">
        <v>0</v>
      </c>
      <c r="J670" t="s">
        <v>16</v>
      </c>
      <c r="K670" t="s">
        <v>32</v>
      </c>
      <c r="L670">
        <v>40</v>
      </c>
      <c r="M670" t="s">
        <v>18</v>
      </c>
    </row>
    <row r="671" spans="1:13" x14ac:dyDescent="0.3">
      <c r="A671">
        <v>22227</v>
      </c>
      <c r="B671" t="s">
        <v>34</v>
      </c>
      <c r="C671" t="s">
        <v>33</v>
      </c>
      <c r="D671" s="1">
        <v>60000</v>
      </c>
      <c r="E671">
        <v>2</v>
      </c>
      <c r="F671" t="s">
        <v>27</v>
      </c>
      <c r="G671" t="s">
        <v>21</v>
      </c>
      <c r="H671" t="s">
        <v>15</v>
      </c>
      <c r="I671">
        <v>2</v>
      </c>
      <c r="J671" t="s">
        <v>23</v>
      </c>
      <c r="K671" t="s">
        <v>32</v>
      </c>
      <c r="L671">
        <v>50</v>
      </c>
      <c r="M671" t="s">
        <v>18</v>
      </c>
    </row>
    <row r="672" spans="1:13" x14ac:dyDescent="0.3">
      <c r="A672">
        <v>21471</v>
      </c>
      <c r="B672" t="s">
        <v>34</v>
      </c>
      <c r="C672" t="s">
        <v>34</v>
      </c>
      <c r="D672" s="1">
        <v>70000</v>
      </c>
      <c r="E672">
        <v>2</v>
      </c>
      <c r="F672" t="s">
        <v>19</v>
      </c>
      <c r="G672" t="s">
        <v>21</v>
      </c>
      <c r="H672" t="s">
        <v>15</v>
      </c>
      <c r="I672">
        <v>1</v>
      </c>
      <c r="J672" t="s">
        <v>30</v>
      </c>
      <c r="K672" t="s">
        <v>32</v>
      </c>
      <c r="L672">
        <v>59</v>
      </c>
      <c r="M672" t="s">
        <v>18</v>
      </c>
    </row>
    <row r="673" spans="1:13" x14ac:dyDescent="0.3">
      <c r="A673">
        <v>22252</v>
      </c>
      <c r="B673" t="s">
        <v>35</v>
      </c>
      <c r="C673" t="s">
        <v>33</v>
      </c>
      <c r="D673" s="1">
        <v>60000</v>
      </c>
      <c r="E673">
        <v>1</v>
      </c>
      <c r="F673" t="s">
        <v>31</v>
      </c>
      <c r="G673" t="s">
        <v>21</v>
      </c>
      <c r="H673" t="s">
        <v>15</v>
      </c>
      <c r="I673">
        <v>0</v>
      </c>
      <c r="J673" t="s">
        <v>22</v>
      </c>
      <c r="K673" t="s">
        <v>32</v>
      </c>
      <c r="L673">
        <v>36</v>
      </c>
      <c r="M673" t="s">
        <v>15</v>
      </c>
    </row>
    <row r="674" spans="1:13" x14ac:dyDescent="0.3">
      <c r="A674">
        <v>21260</v>
      </c>
      <c r="B674" t="s">
        <v>35</v>
      </c>
      <c r="C674" t="s">
        <v>33</v>
      </c>
      <c r="D674" s="1">
        <v>40000</v>
      </c>
      <c r="E674">
        <v>0</v>
      </c>
      <c r="F674" t="s">
        <v>27</v>
      </c>
      <c r="G674" t="s">
        <v>14</v>
      </c>
      <c r="H674" t="s">
        <v>15</v>
      </c>
      <c r="I674">
        <v>2</v>
      </c>
      <c r="J674" t="s">
        <v>23</v>
      </c>
      <c r="K674" t="s">
        <v>32</v>
      </c>
      <c r="L674">
        <v>30</v>
      </c>
      <c r="M674" t="s">
        <v>18</v>
      </c>
    </row>
    <row r="675" spans="1:13" x14ac:dyDescent="0.3">
      <c r="A675">
        <v>11817</v>
      </c>
      <c r="B675" t="s">
        <v>35</v>
      </c>
      <c r="C675" t="s">
        <v>33</v>
      </c>
      <c r="D675" s="1">
        <v>70000</v>
      </c>
      <c r="E675">
        <v>4</v>
      </c>
      <c r="F675" t="s">
        <v>31</v>
      </c>
      <c r="G675" t="s">
        <v>21</v>
      </c>
      <c r="H675" t="s">
        <v>15</v>
      </c>
      <c r="I675">
        <v>0</v>
      </c>
      <c r="J675" t="s">
        <v>22</v>
      </c>
      <c r="K675" t="s">
        <v>32</v>
      </c>
      <c r="L675">
        <v>35</v>
      </c>
      <c r="M675" t="s">
        <v>15</v>
      </c>
    </row>
    <row r="676" spans="1:13" x14ac:dyDescent="0.3">
      <c r="A676">
        <v>19223</v>
      </c>
      <c r="B676" t="s">
        <v>34</v>
      </c>
      <c r="C676" t="s">
        <v>33</v>
      </c>
      <c r="D676" s="1">
        <v>30000</v>
      </c>
      <c r="E676">
        <v>2</v>
      </c>
      <c r="F676" t="s">
        <v>27</v>
      </c>
      <c r="G676" t="s">
        <v>14</v>
      </c>
      <c r="H676" t="s">
        <v>15</v>
      </c>
      <c r="I676">
        <v>2</v>
      </c>
      <c r="J676" t="s">
        <v>26</v>
      </c>
      <c r="K676" t="s">
        <v>32</v>
      </c>
      <c r="L676">
        <v>48</v>
      </c>
      <c r="M676" t="s">
        <v>18</v>
      </c>
    </row>
    <row r="677" spans="1:13" x14ac:dyDescent="0.3">
      <c r="A677">
        <v>18517</v>
      </c>
      <c r="B677" t="s">
        <v>34</v>
      </c>
      <c r="C677" t="s">
        <v>34</v>
      </c>
      <c r="D677" s="1">
        <v>100000</v>
      </c>
      <c r="E677">
        <v>3</v>
      </c>
      <c r="F677" t="s">
        <v>13</v>
      </c>
      <c r="G677" t="s">
        <v>28</v>
      </c>
      <c r="H677" t="s">
        <v>15</v>
      </c>
      <c r="I677">
        <v>4</v>
      </c>
      <c r="J677" t="s">
        <v>16</v>
      </c>
      <c r="K677" t="s">
        <v>32</v>
      </c>
      <c r="L677">
        <v>41</v>
      </c>
      <c r="M677" t="s">
        <v>18</v>
      </c>
    </row>
    <row r="678" spans="1:13" x14ac:dyDescent="0.3">
      <c r="A678">
        <v>21717</v>
      </c>
      <c r="B678" t="s">
        <v>34</v>
      </c>
      <c r="C678" t="s">
        <v>34</v>
      </c>
      <c r="D678" s="1">
        <v>40000</v>
      </c>
      <c r="E678">
        <v>2</v>
      </c>
      <c r="F678" t="s">
        <v>19</v>
      </c>
      <c r="G678" t="s">
        <v>20</v>
      </c>
      <c r="H678" t="s">
        <v>15</v>
      </c>
      <c r="I678">
        <v>1</v>
      </c>
      <c r="J678" t="s">
        <v>16</v>
      </c>
      <c r="K678" t="s">
        <v>32</v>
      </c>
      <c r="L678">
        <v>47</v>
      </c>
      <c r="M678" t="s">
        <v>18</v>
      </c>
    </row>
    <row r="679" spans="1:13" x14ac:dyDescent="0.3">
      <c r="A679">
        <v>13760</v>
      </c>
      <c r="B679" t="s">
        <v>34</v>
      </c>
      <c r="C679" t="s">
        <v>34</v>
      </c>
      <c r="D679" s="1">
        <v>60000</v>
      </c>
      <c r="E679">
        <v>4</v>
      </c>
      <c r="F679" t="s">
        <v>31</v>
      </c>
      <c r="G679" t="s">
        <v>14</v>
      </c>
      <c r="H679" t="s">
        <v>18</v>
      </c>
      <c r="I679">
        <v>0</v>
      </c>
      <c r="J679" t="s">
        <v>16</v>
      </c>
      <c r="K679" t="s">
        <v>32</v>
      </c>
      <c r="L679">
        <v>47</v>
      </c>
      <c r="M679" t="s">
        <v>18</v>
      </c>
    </row>
    <row r="680" spans="1:13" x14ac:dyDescent="0.3">
      <c r="A680">
        <v>18145</v>
      </c>
      <c r="B680" t="s">
        <v>34</v>
      </c>
      <c r="C680" t="s">
        <v>34</v>
      </c>
      <c r="D680" s="1">
        <v>80000</v>
      </c>
      <c r="E680">
        <v>5</v>
      </c>
      <c r="F680" t="s">
        <v>13</v>
      </c>
      <c r="G680" t="s">
        <v>28</v>
      </c>
      <c r="H680" t="s">
        <v>18</v>
      </c>
      <c r="I680">
        <v>2</v>
      </c>
      <c r="J680" t="s">
        <v>22</v>
      </c>
      <c r="K680" t="s">
        <v>17</v>
      </c>
      <c r="L680">
        <v>62</v>
      </c>
      <c r="M680" t="s">
        <v>18</v>
      </c>
    </row>
    <row r="681" spans="1:13" x14ac:dyDescent="0.3">
      <c r="A681">
        <v>21770</v>
      </c>
      <c r="B681" t="s">
        <v>34</v>
      </c>
      <c r="C681" t="s">
        <v>34</v>
      </c>
      <c r="D681" s="1">
        <v>60000</v>
      </c>
      <c r="E681">
        <v>4</v>
      </c>
      <c r="F681" t="s">
        <v>13</v>
      </c>
      <c r="G681" t="s">
        <v>28</v>
      </c>
      <c r="H681" t="s">
        <v>15</v>
      </c>
      <c r="I681">
        <v>2</v>
      </c>
      <c r="J681" t="s">
        <v>30</v>
      </c>
      <c r="K681" t="s">
        <v>32</v>
      </c>
      <c r="L681">
        <v>60</v>
      </c>
      <c r="M681" t="s">
        <v>18</v>
      </c>
    </row>
    <row r="682" spans="1:13" x14ac:dyDescent="0.3">
      <c r="A682">
        <v>11165</v>
      </c>
      <c r="B682" t="s">
        <v>34</v>
      </c>
      <c r="C682" t="s">
        <v>33</v>
      </c>
      <c r="D682" s="1">
        <v>60000</v>
      </c>
      <c r="E682">
        <v>0</v>
      </c>
      <c r="F682" t="s">
        <v>19</v>
      </c>
      <c r="G682" t="s">
        <v>14</v>
      </c>
      <c r="H682" t="s">
        <v>18</v>
      </c>
      <c r="I682">
        <v>1</v>
      </c>
      <c r="J682" t="s">
        <v>26</v>
      </c>
      <c r="K682" t="s">
        <v>32</v>
      </c>
      <c r="L682">
        <v>33</v>
      </c>
      <c r="M682" t="s">
        <v>18</v>
      </c>
    </row>
    <row r="683" spans="1:13" x14ac:dyDescent="0.3">
      <c r="A683">
        <v>16377</v>
      </c>
      <c r="B683" t="s">
        <v>35</v>
      </c>
      <c r="C683" t="s">
        <v>33</v>
      </c>
      <c r="D683" s="1">
        <v>80000</v>
      </c>
      <c r="E683">
        <v>4</v>
      </c>
      <c r="F683" t="s">
        <v>31</v>
      </c>
      <c r="G683" t="s">
        <v>14</v>
      </c>
      <c r="H683" t="s">
        <v>18</v>
      </c>
      <c r="I683">
        <v>0</v>
      </c>
      <c r="J683" t="s">
        <v>16</v>
      </c>
      <c r="K683" t="s">
        <v>32</v>
      </c>
      <c r="L683">
        <v>47</v>
      </c>
      <c r="M683" t="s">
        <v>18</v>
      </c>
    </row>
    <row r="684" spans="1:13" x14ac:dyDescent="0.3">
      <c r="A684">
        <v>26248</v>
      </c>
      <c r="B684" t="s">
        <v>34</v>
      </c>
      <c r="C684" t="s">
        <v>34</v>
      </c>
      <c r="D684" s="1">
        <v>20000</v>
      </c>
      <c r="E684">
        <v>3</v>
      </c>
      <c r="F684" t="s">
        <v>29</v>
      </c>
      <c r="G684" t="s">
        <v>20</v>
      </c>
      <c r="H684" t="s">
        <v>18</v>
      </c>
      <c r="I684">
        <v>2</v>
      </c>
      <c r="J684" t="s">
        <v>16</v>
      </c>
      <c r="K684" t="s">
        <v>32</v>
      </c>
      <c r="L684">
        <v>52</v>
      </c>
      <c r="M684" t="s">
        <v>18</v>
      </c>
    </row>
    <row r="685" spans="1:13" x14ac:dyDescent="0.3">
      <c r="A685">
        <v>23461</v>
      </c>
      <c r="B685" t="s">
        <v>34</v>
      </c>
      <c r="C685" t="s">
        <v>33</v>
      </c>
      <c r="D685" s="1">
        <v>90000</v>
      </c>
      <c r="E685">
        <v>5</v>
      </c>
      <c r="F685" t="s">
        <v>19</v>
      </c>
      <c r="G685" t="s">
        <v>21</v>
      </c>
      <c r="H685" t="s">
        <v>15</v>
      </c>
      <c r="I685">
        <v>3</v>
      </c>
      <c r="J685" t="s">
        <v>22</v>
      </c>
      <c r="K685" t="s">
        <v>32</v>
      </c>
      <c r="L685">
        <v>40</v>
      </c>
      <c r="M685" t="s">
        <v>18</v>
      </c>
    </row>
    <row r="686" spans="1:13" x14ac:dyDescent="0.3">
      <c r="A686">
        <v>29133</v>
      </c>
      <c r="B686" t="s">
        <v>35</v>
      </c>
      <c r="C686" t="s">
        <v>33</v>
      </c>
      <c r="D686" s="1">
        <v>60000</v>
      </c>
      <c r="E686">
        <v>4</v>
      </c>
      <c r="F686" t="s">
        <v>13</v>
      </c>
      <c r="G686" t="s">
        <v>14</v>
      </c>
      <c r="H686" t="s">
        <v>18</v>
      </c>
      <c r="I686">
        <v>2</v>
      </c>
      <c r="J686" t="s">
        <v>16</v>
      </c>
      <c r="K686" t="s">
        <v>32</v>
      </c>
      <c r="L686">
        <v>42</v>
      </c>
      <c r="M686" t="s">
        <v>18</v>
      </c>
    </row>
    <row r="687" spans="1:13" x14ac:dyDescent="0.3">
      <c r="A687">
        <v>27673</v>
      </c>
      <c r="B687" t="s">
        <v>35</v>
      </c>
      <c r="C687" t="s">
        <v>33</v>
      </c>
      <c r="D687" s="1">
        <v>60000</v>
      </c>
      <c r="E687">
        <v>3</v>
      </c>
      <c r="F687" t="s">
        <v>31</v>
      </c>
      <c r="G687" t="s">
        <v>28</v>
      </c>
      <c r="H687" t="s">
        <v>15</v>
      </c>
      <c r="I687">
        <v>2</v>
      </c>
      <c r="J687" t="s">
        <v>23</v>
      </c>
      <c r="K687" t="s">
        <v>32</v>
      </c>
      <c r="L687">
        <v>53</v>
      </c>
      <c r="M687" t="s">
        <v>15</v>
      </c>
    </row>
    <row r="688" spans="1:13" x14ac:dyDescent="0.3">
      <c r="A688">
        <v>12774</v>
      </c>
      <c r="B688" t="s">
        <v>34</v>
      </c>
      <c r="C688" t="s">
        <v>33</v>
      </c>
      <c r="D688" s="1">
        <v>40000</v>
      </c>
      <c r="E688">
        <v>1</v>
      </c>
      <c r="F688" t="s">
        <v>19</v>
      </c>
      <c r="G688" t="s">
        <v>20</v>
      </c>
      <c r="H688" t="s">
        <v>15</v>
      </c>
      <c r="I688">
        <v>1</v>
      </c>
      <c r="J688" t="s">
        <v>26</v>
      </c>
      <c r="K688" t="s">
        <v>32</v>
      </c>
      <c r="L688">
        <v>51</v>
      </c>
      <c r="M688" t="s">
        <v>15</v>
      </c>
    </row>
    <row r="689" spans="1:13" x14ac:dyDescent="0.3">
      <c r="A689">
        <v>18910</v>
      </c>
      <c r="B689" t="s">
        <v>35</v>
      </c>
      <c r="C689" t="s">
        <v>34</v>
      </c>
      <c r="D689" s="1">
        <v>30000</v>
      </c>
      <c r="E689">
        <v>0</v>
      </c>
      <c r="F689" t="s">
        <v>19</v>
      </c>
      <c r="G689" t="s">
        <v>14</v>
      </c>
      <c r="H689" t="s">
        <v>15</v>
      </c>
      <c r="I689">
        <v>2</v>
      </c>
      <c r="J689" t="s">
        <v>23</v>
      </c>
      <c r="K689" t="s">
        <v>32</v>
      </c>
      <c r="L689">
        <v>30</v>
      </c>
      <c r="M689" t="s">
        <v>18</v>
      </c>
    </row>
    <row r="690" spans="1:13" x14ac:dyDescent="0.3">
      <c r="A690">
        <v>11699</v>
      </c>
      <c r="B690" t="s">
        <v>35</v>
      </c>
      <c r="C690" t="s">
        <v>34</v>
      </c>
      <c r="D690" s="1">
        <v>60000</v>
      </c>
      <c r="E690">
        <v>0</v>
      </c>
      <c r="F690" t="s">
        <v>13</v>
      </c>
      <c r="G690" t="s">
        <v>14</v>
      </c>
      <c r="H690" t="s">
        <v>18</v>
      </c>
      <c r="I690">
        <v>2</v>
      </c>
      <c r="J690" t="s">
        <v>16</v>
      </c>
      <c r="K690" t="s">
        <v>32</v>
      </c>
      <c r="L690">
        <v>30</v>
      </c>
      <c r="M690" t="s">
        <v>18</v>
      </c>
    </row>
    <row r="691" spans="1:13" x14ac:dyDescent="0.3">
      <c r="A691">
        <v>16725</v>
      </c>
      <c r="B691" t="s">
        <v>34</v>
      </c>
      <c r="C691" t="s">
        <v>34</v>
      </c>
      <c r="D691" s="1">
        <v>30000</v>
      </c>
      <c r="E691">
        <v>0</v>
      </c>
      <c r="F691" t="s">
        <v>27</v>
      </c>
      <c r="G691" t="s">
        <v>14</v>
      </c>
      <c r="H691" t="s">
        <v>15</v>
      </c>
      <c r="I691">
        <v>2</v>
      </c>
      <c r="J691" t="s">
        <v>23</v>
      </c>
      <c r="K691" t="s">
        <v>32</v>
      </c>
      <c r="L691">
        <v>26</v>
      </c>
      <c r="M691" t="s">
        <v>18</v>
      </c>
    </row>
    <row r="692" spans="1:13" x14ac:dyDescent="0.3">
      <c r="A692">
        <v>28269</v>
      </c>
      <c r="B692" t="s">
        <v>35</v>
      </c>
      <c r="C692" t="s">
        <v>33</v>
      </c>
      <c r="D692" s="1">
        <v>130000</v>
      </c>
      <c r="E692">
        <v>1</v>
      </c>
      <c r="F692" t="s">
        <v>13</v>
      </c>
      <c r="G692" t="s">
        <v>28</v>
      </c>
      <c r="H692" t="s">
        <v>18</v>
      </c>
      <c r="I692">
        <v>1</v>
      </c>
      <c r="J692" t="s">
        <v>22</v>
      </c>
      <c r="K692" t="s">
        <v>32</v>
      </c>
      <c r="L692">
        <v>45</v>
      </c>
      <c r="M692" t="s">
        <v>18</v>
      </c>
    </row>
    <row r="693" spans="1:13" x14ac:dyDescent="0.3">
      <c r="A693">
        <v>23144</v>
      </c>
      <c r="B693" t="s">
        <v>34</v>
      </c>
      <c r="C693" t="s">
        <v>34</v>
      </c>
      <c r="D693" s="1">
        <v>50000</v>
      </c>
      <c r="E693">
        <v>1</v>
      </c>
      <c r="F693" t="s">
        <v>13</v>
      </c>
      <c r="G693" t="s">
        <v>14</v>
      </c>
      <c r="H693" t="s">
        <v>15</v>
      </c>
      <c r="I693">
        <v>0</v>
      </c>
      <c r="J693" t="s">
        <v>16</v>
      </c>
      <c r="K693" t="s">
        <v>32</v>
      </c>
      <c r="L693">
        <v>34</v>
      </c>
      <c r="M693" t="s">
        <v>15</v>
      </c>
    </row>
    <row r="694" spans="1:13" x14ac:dyDescent="0.3">
      <c r="A694">
        <v>23376</v>
      </c>
      <c r="B694" t="s">
        <v>34</v>
      </c>
      <c r="C694" t="s">
        <v>34</v>
      </c>
      <c r="D694" s="1">
        <v>70000</v>
      </c>
      <c r="E694">
        <v>1</v>
      </c>
      <c r="F694" t="s">
        <v>13</v>
      </c>
      <c r="G694" t="s">
        <v>21</v>
      </c>
      <c r="H694" t="s">
        <v>15</v>
      </c>
      <c r="I694">
        <v>1</v>
      </c>
      <c r="J694" t="s">
        <v>22</v>
      </c>
      <c r="K694" t="s">
        <v>32</v>
      </c>
      <c r="L694">
        <v>44</v>
      </c>
      <c r="M694" t="s">
        <v>15</v>
      </c>
    </row>
    <row r="695" spans="1:13" x14ac:dyDescent="0.3">
      <c r="A695">
        <v>25970</v>
      </c>
      <c r="B695" t="s">
        <v>35</v>
      </c>
      <c r="C695" t="s">
        <v>33</v>
      </c>
      <c r="D695" s="1">
        <v>60000</v>
      </c>
      <c r="E695">
        <v>4</v>
      </c>
      <c r="F695" t="s">
        <v>13</v>
      </c>
      <c r="G695" t="s">
        <v>14</v>
      </c>
      <c r="H695" t="s">
        <v>18</v>
      </c>
      <c r="I695">
        <v>2</v>
      </c>
      <c r="J695" t="s">
        <v>16</v>
      </c>
      <c r="K695" t="s">
        <v>32</v>
      </c>
      <c r="L695">
        <v>41</v>
      </c>
      <c r="M695" t="s">
        <v>15</v>
      </c>
    </row>
    <row r="696" spans="1:13" x14ac:dyDescent="0.3">
      <c r="A696">
        <v>28068</v>
      </c>
      <c r="B696" t="s">
        <v>35</v>
      </c>
      <c r="C696" t="s">
        <v>33</v>
      </c>
      <c r="D696" s="1">
        <v>80000</v>
      </c>
      <c r="E696">
        <v>3</v>
      </c>
      <c r="F696" t="s">
        <v>31</v>
      </c>
      <c r="G696" t="s">
        <v>21</v>
      </c>
      <c r="H696" t="s">
        <v>18</v>
      </c>
      <c r="I696">
        <v>0</v>
      </c>
      <c r="J696" t="s">
        <v>16</v>
      </c>
      <c r="K696" t="s">
        <v>32</v>
      </c>
      <c r="L696">
        <v>36</v>
      </c>
      <c r="M696" t="s">
        <v>15</v>
      </c>
    </row>
    <row r="697" spans="1:13" x14ac:dyDescent="0.3">
      <c r="A697">
        <v>18390</v>
      </c>
      <c r="B697" t="s">
        <v>34</v>
      </c>
      <c r="C697" t="s">
        <v>34</v>
      </c>
      <c r="D697" s="1">
        <v>80000</v>
      </c>
      <c r="E697">
        <v>5</v>
      </c>
      <c r="F697" t="s">
        <v>19</v>
      </c>
      <c r="G697" t="s">
        <v>21</v>
      </c>
      <c r="H697" t="s">
        <v>15</v>
      </c>
      <c r="I697">
        <v>2</v>
      </c>
      <c r="J697" t="s">
        <v>16</v>
      </c>
      <c r="K697" t="s">
        <v>32</v>
      </c>
      <c r="L697">
        <v>44</v>
      </c>
      <c r="M697" t="s">
        <v>18</v>
      </c>
    </row>
    <row r="698" spans="1:13" x14ac:dyDescent="0.3">
      <c r="A698">
        <v>29112</v>
      </c>
      <c r="B698" t="s">
        <v>35</v>
      </c>
      <c r="C698" t="s">
        <v>34</v>
      </c>
      <c r="D698" s="1">
        <v>60000</v>
      </c>
      <c r="E698">
        <v>0</v>
      </c>
      <c r="F698" t="s">
        <v>19</v>
      </c>
      <c r="G698" t="s">
        <v>21</v>
      </c>
      <c r="H698" t="s">
        <v>18</v>
      </c>
      <c r="I698">
        <v>2</v>
      </c>
      <c r="J698" t="s">
        <v>26</v>
      </c>
      <c r="K698" t="s">
        <v>32</v>
      </c>
      <c r="L698">
        <v>30</v>
      </c>
      <c r="M698" t="s">
        <v>18</v>
      </c>
    </row>
    <row r="699" spans="1:13" x14ac:dyDescent="0.3">
      <c r="A699">
        <v>14090</v>
      </c>
      <c r="B699" t="s">
        <v>34</v>
      </c>
      <c r="C699" t="s">
        <v>33</v>
      </c>
      <c r="D699" s="1">
        <v>30000</v>
      </c>
      <c r="E699">
        <v>0</v>
      </c>
      <c r="F699" t="s">
        <v>29</v>
      </c>
      <c r="G699" t="s">
        <v>20</v>
      </c>
      <c r="H699" t="s">
        <v>18</v>
      </c>
      <c r="I699">
        <v>2</v>
      </c>
      <c r="J699" t="s">
        <v>16</v>
      </c>
      <c r="K699" t="s">
        <v>32</v>
      </c>
      <c r="L699">
        <v>28</v>
      </c>
      <c r="M699" t="s">
        <v>18</v>
      </c>
    </row>
    <row r="700" spans="1:13" x14ac:dyDescent="0.3">
      <c r="A700">
        <v>27040</v>
      </c>
      <c r="B700" t="s">
        <v>34</v>
      </c>
      <c r="C700" t="s">
        <v>34</v>
      </c>
      <c r="D700" s="1">
        <v>20000</v>
      </c>
      <c r="E700">
        <v>2</v>
      </c>
      <c r="F700" t="s">
        <v>29</v>
      </c>
      <c r="G700" t="s">
        <v>20</v>
      </c>
      <c r="H700" t="s">
        <v>15</v>
      </c>
      <c r="I700">
        <v>2</v>
      </c>
      <c r="J700" t="s">
        <v>26</v>
      </c>
      <c r="K700" t="s">
        <v>32</v>
      </c>
      <c r="L700">
        <v>49</v>
      </c>
      <c r="M700" t="s">
        <v>18</v>
      </c>
    </row>
    <row r="701" spans="1:13" x14ac:dyDescent="0.3">
      <c r="A701">
        <v>23479</v>
      </c>
      <c r="B701" t="s">
        <v>35</v>
      </c>
      <c r="C701" t="s">
        <v>34</v>
      </c>
      <c r="D701" s="1">
        <v>90000</v>
      </c>
      <c r="E701">
        <v>0</v>
      </c>
      <c r="F701" t="s">
        <v>19</v>
      </c>
      <c r="G701" t="s">
        <v>21</v>
      </c>
      <c r="H701" t="s">
        <v>18</v>
      </c>
      <c r="I701">
        <v>2</v>
      </c>
      <c r="J701" t="s">
        <v>16</v>
      </c>
      <c r="K701" t="s">
        <v>32</v>
      </c>
      <c r="L701">
        <v>43</v>
      </c>
      <c r="M701" t="s">
        <v>15</v>
      </c>
    </row>
    <row r="702" spans="1:13" x14ac:dyDescent="0.3">
      <c r="A702">
        <v>16795</v>
      </c>
      <c r="B702" t="s">
        <v>34</v>
      </c>
      <c r="C702" t="s">
        <v>33</v>
      </c>
      <c r="D702" s="1">
        <v>70000</v>
      </c>
      <c r="E702">
        <v>4</v>
      </c>
      <c r="F702" t="s">
        <v>13</v>
      </c>
      <c r="G702" t="s">
        <v>28</v>
      </c>
      <c r="H702" t="s">
        <v>15</v>
      </c>
      <c r="I702">
        <v>1</v>
      </c>
      <c r="J702" t="s">
        <v>26</v>
      </c>
      <c r="K702" t="s">
        <v>32</v>
      </c>
      <c r="L702">
        <v>59</v>
      </c>
      <c r="M702" t="s">
        <v>18</v>
      </c>
    </row>
    <row r="703" spans="1:13" x14ac:dyDescent="0.3">
      <c r="A703">
        <v>22014</v>
      </c>
      <c r="B703" t="s">
        <v>35</v>
      </c>
      <c r="C703" t="s">
        <v>34</v>
      </c>
      <c r="D703" s="1">
        <v>30000</v>
      </c>
      <c r="E703">
        <v>0</v>
      </c>
      <c r="F703" t="s">
        <v>27</v>
      </c>
      <c r="G703" t="s">
        <v>14</v>
      </c>
      <c r="H703" t="s">
        <v>15</v>
      </c>
      <c r="I703">
        <v>2</v>
      </c>
      <c r="J703" t="s">
        <v>23</v>
      </c>
      <c r="K703" t="s">
        <v>32</v>
      </c>
      <c r="L703">
        <v>26</v>
      </c>
      <c r="M703" t="s">
        <v>18</v>
      </c>
    </row>
    <row r="704" spans="1:13" x14ac:dyDescent="0.3">
      <c r="A704">
        <v>13314</v>
      </c>
      <c r="B704" t="s">
        <v>34</v>
      </c>
      <c r="C704" t="s">
        <v>34</v>
      </c>
      <c r="D704" s="1">
        <v>120000</v>
      </c>
      <c r="E704">
        <v>1</v>
      </c>
      <c r="F704" t="s">
        <v>27</v>
      </c>
      <c r="G704" t="s">
        <v>21</v>
      </c>
      <c r="H704" t="s">
        <v>15</v>
      </c>
      <c r="I704">
        <v>4</v>
      </c>
      <c r="J704" t="s">
        <v>23</v>
      </c>
      <c r="K704" t="s">
        <v>32</v>
      </c>
      <c r="L704">
        <v>46</v>
      </c>
      <c r="M704" t="s">
        <v>15</v>
      </c>
    </row>
    <row r="705" spans="1:13" x14ac:dyDescent="0.3">
      <c r="A705">
        <v>11619</v>
      </c>
      <c r="B705" t="s">
        <v>35</v>
      </c>
      <c r="C705" t="s">
        <v>33</v>
      </c>
      <c r="D705" s="1">
        <v>50000</v>
      </c>
      <c r="E705">
        <v>0</v>
      </c>
      <c r="F705" t="s">
        <v>31</v>
      </c>
      <c r="G705" t="s">
        <v>14</v>
      </c>
      <c r="H705" t="s">
        <v>15</v>
      </c>
      <c r="I705">
        <v>0</v>
      </c>
      <c r="J705" t="s">
        <v>26</v>
      </c>
      <c r="K705" t="s">
        <v>32</v>
      </c>
      <c r="L705">
        <v>33</v>
      </c>
      <c r="M705" t="s">
        <v>18</v>
      </c>
    </row>
    <row r="706" spans="1:13" x14ac:dyDescent="0.3">
      <c r="A706">
        <v>29132</v>
      </c>
      <c r="B706" t="s">
        <v>35</v>
      </c>
      <c r="C706" t="s">
        <v>33</v>
      </c>
      <c r="D706" s="1">
        <v>40000</v>
      </c>
      <c r="E706">
        <v>0</v>
      </c>
      <c r="F706" t="s">
        <v>13</v>
      </c>
      <c r="G706" t="s">
        <v>21</v>
      </c>
      <c r="H706" t="s">
        <v>15</v>
      </c>
      <c r="I706">
        <v>1</v>
      </c>
      <c r="J706" t="s">
        <v>22</v>
      </c>
      <c r="K706" t="s">
        <v>32</v>
      </c>
      <c r="L706">
        <v>42</v>
      </c>
      <c r="M706" t="s">
        <v>15</v>
      </c>
    </row>
    <row r="707" spans="1:13" x14ac:dyDescent="0.3">
      <c r="A707">
        <v>11199</v>
      </c>
      <c r="B707" t="s">
        <v>34</v>
      </c>
      <c r="C707" t="s">
        <v>33</v>
      </c>
      <c r="D707" s="1">
        <v>70000</v>
      </c>
      <c r="E707">
        <v>4</v>
      </c>
      <c r="F707" t="s">
        <v>13</v>
      </c>
      <c r="G707" t="s">
        <v>28</v>
      </c>
      <c r="H707" t="s">
        <v>15</v>
      </c>
      <c r="I707">
        <v>1</v>
      </c>
      <c r="J707" t="s">
        <v>30</v>
      </c>
      <c r="K707" t="s">
        <v>32</v>
      </c>
      <c r="L707">
        <v>59</v>
      </c>
      <c r="M707" t="s">
        <v>18</v>
      </c>
    </row>
    <row r="708" spans="1:13" x14ac:dyDescent="0.3">
      <c r="A708">
        <v>20296</v>
      </c>
      <c r="B708" t="s">
        <v>35</v>
      </c>
      <c r="C708" t="s">
        <v>33</v>
      </c>
      <c r="D708" s="1">
        <v>60000</v>
      </c>
      <c r="E708">
        <v>0</v>
      </c>
      <c r="F708" t="s">
        <v>19</v>
      </c>
      <c r="G708" t="s">
        <v>14</v>
      </c>
      <c r="H708" t="s">
        <v>18</v>
      </c>
      <c r="I708">
        <v>1</v>
      </c>
      <c r="J708" t="s">
        <v>26</v>
      </c>
      <c r="K708" t="s">
        <v>32</v>
      </c>
      <c r="L708">
        <v>33</v>
      </c>
      <c r="M708" t="s">
        <v>15</v>
      </c>
    </row>
    <row r="709" spans="1:13" x14ac:dyDescent="0.3">
      <c r="A709">
        <v>17546</v>
      </c>
      <c r="B709" t="s">
        <v>34</v>
      </c>
      <c r="C709" t="s">
        <v>33</v>
      </c>
      <c r="D709" s="1">
        <v>70000</v>
      </c>
      <c r="E709">
        <v>1</v>
      </c>
      <c r="F709" t="s">
        <v>19</v>
      </c>
      <c r="G709" t="s">
        <v>14</v>
      </c>
      <c r="H709" t="s">
        <v>15</v>
      </c>
      <c r="I709">
        <v>1</v>
      </c>
      <c r="J709" t="s">
        <v>16</v>
      </c>
      <c r="K709" t="s">
        <v>32</v>
      </c>
      <c r="L709">
        <v>44</v>
      </c>
      <c r="M709" t="s">
        <v>15</v>
      </c>
    </row>
    <row r="710" spans="1:13" x14ac:dyDescent="0.3">
      <c r="A710">
        <v>18069</v>
      </c>
      <c r="B710" t="s">
        <v>34</v>
      </c>
      <c r="C710" t="s">
        <v>34</v>
      </c>
      <c r="D710" s="1">
        <v>70000</v>
      </c>
      <c r="E710">
        <v>5</v>
      </c>
      <c r="F710" t="s">
        <v>13</v>
      </c>
      <c r="G710" t="s">
        <v>28</v>
      </c>
      <c r="H710" t="s">
        <v>15</v>
      </c>
      <c r="I710">
        <v>4</v>
      </c>
      <c r="J710" t="s">
        <v>30</v>
      </c>
      <c r="K710" t="s">
        <v>32</v>
      </c>
      <c r="L710">
        <v>60</v>
      </c>
      <c r="M710" t="s">
        <v>18</v>
      </c>
    </row>
    <row r="711" spans="1:13" x14ac:dyDescent="0.3">
      <c r="A711">
        <v>23712</v>
      </c>
      <c r="B711" t="s">
        <v>35</v>
      </c>
      <c r="C711" t="s">
        <v>33</v>
      </c>
      <c r="D711" s="1">
        <v>70000</v>
      </c>
      <c r="E711">
        <v>2</v>
      </c>
      <c r="F711" t="s">
        <v>13</v>
      </c>
      <c r="G711" t="s">
        <v>28</v>
      </c>
      <c r="H711" t="s">
        <v>15</v>
      </c>
      <c r="I711">
        <v>1</v>
      </c>
      <c r="J711" t="s">
        <v>30</v>
      </c>
      <c r="K711" t="s">
        <v>32</v>
      </c>
      <c r="L711">
        <v>59</v>
      </c>
      <c r="M711" t="s">
        <v>18</v>
      </c>
    </row>
    <row r="712" spans="1:13" x14ac:dyDescent="0.3">
      <c r="A712">
        <v>23358</v>
      </c>
      <c r="B712" t="s">
        <v>34</v>
      </c>
      <c r="C712" t="s">
        <v>34</v>
      </c>
      <c r="D712" s="1">
        <v>60000</v>
      </c>
      <c r="E712">
        <v>0</v>
      </c>
      <c r="F712" t="s">
        <v>27</v>
      </c>
      <c r="G712" t="s">
        <v>21</v>
      </c>
      <c r="H712" t="s">
        <v>15</v>
      </c>
      <c r="I712">
        <v>2</v>
      </c>
      <c r="J712" t="s">
        <v>23</v>
      </c>
      <c r="K712" t="s">
        <v>32</v>
      </c>
      <c r="L712">
        <v>32</v>
      </c>
      <c r="M712" t="s">
        <v>15</v>
      </c>
    </row>
    <row r="713" spans="1:13" x14ac:dyDescent="0.3">
      <c r="A713">
        <v>20518</v>
      </c>
      <c r="B713" t="s">
        <v>34</v>
      </c>
      <c r="C713" t="s">
        <v>33</v>
      </c>
      <c r="D713" s="1">
        <v>70000</v>
      </c>
      <c r="E713">
        <v>2</v>
      </c>
      <c r="F713" t="s">
        <v>19</v>
      </c>
      <c r="G713" t="s">
        <v>21</v>
      </c>
      <c r="H713" t="s">
        <v>15</v>
      </c>
      <c r="I713">
        <v>1</v>
      </c>
      <c r="J713" t="s">
        <v>30</v>
      </c>
      <c r="K713" t="s">
        <v>32</v>
      </c>
      <c r="L713">
        <v>58</v>
      </c>
      <c r="M713" t="s">
        <v>18</v>
      </c>
    </row>
    <row r="714" spans="1:13" x14ac:dyDescent="0.3">
      <c r="A714">
        <v>28026</v>
      </c>
      <c r="B714" t="s">
        <v>34</v>
      </c>
      <c r="C714" t="s">
        <v>33</v>
      </c>
      <c r="D714" s="1">
        <v>40000</v>
      </c>
      <c r="E714">
        <v>2</v>
      </c>
      <c r="F714" t="s">
        <v>27</v>
      </c>
      <c r="G714" t="s">
        <v>21</v>
      </c>
      <c r="H714" t="s">
        <v>18</v>
      </c>
      <c r="I714">
        <v>2</v>
      </c>
      <c r="J714" t="s">
        <v>22</v>
      </c>
      <c r="K714" t="s">
        <v>32</v>
      </c>
      <c r="L714">
        <v>59</v>
      </c>
      <c r="M714" t="s">
        <v>18</v>
      </c>
    </row>
    <row r="715" spans="1:13" x14ac:dyDescent="0.3">
      <c r="A715">
        <v>11669</v>
      </c>
      <c r="B715" t="s">
        <v>35</v>
      </c>
      <c r="C715" t="s">
        <v>33</v>
      </c>
      <c r="D715" s="1">
        <v>70000</v>
      </c>
      <c r="E715">
        <v>2</v>
      </c>
      <c r="F715" t="s">
        <v>13</v>
      </c>
      <c r="G715" t="s">
        <v>14</v>
      </c>
      <c r="H715" t="s">
        <v>15</v>
      </c>
      <c r="I715">
        <v>1</v>
      </c>
      <c r="J715" t="s">
        <v>22</v>
      </c>
      <c r="K715" t="s">
        <v>32</v>
      </c>
      <c r="L715">
        <v>38</v>
      </c>
      <c r="M715" t="s">
        <v>18</v>
      </c>
    </row>
    <row r="716" spans="1:13" x14ac:dyDescent="0.3">
      <c r="A716">
        <v>16020</v>
      </c>
      <c r="B716" t="s">
        <v>34</v>
      </c>
      <c r="C716" t="s">
        <v>34</v>
      </c>
      <c r="D716" s="1">
        <v>40000</v>
      </c>
      <c r="E716">
        <v>0</v>
      </c>
      <c r="F716" t="s">
        <v>27</v>
      </c>
      <c r="G716" t="s">
        <v>14</v>
      </c>
      <c r="H716" t="s">
        <v>15</v>
      </c>
      <c r="I716">
        <v>2</v>
      </c>
      <c r="J716" t="s">
        <v>23</v>
      </c>
      <c r="K716" t="s">
        <v>32</v>
      </c>
      <c r="L716">
        <v>28</v>
      </c>
      <c r="M716" t="s">
        <v>15</v>
      </c>
    </row>
    <row r="717" spans="1:13" x14ac:dyDescent="0.3">
      <c r="A717">
        <v>27090</v>
      </c>
      <c r="B717" t="s">
        <v>34</v>
      </c>
      <c r="C717" t="s">
        <v>33</v>
      </c>
      <c r="D717" s="1">
        <v>60000</v>
      </c>
      <c r="E717">
        <v>1</v>
      </c>
      <c r="F717" t="s">
        <v>31</v>
      </c>
      <c r="G717" t="s">
        <v>21</v>
      </c>
      <c r="H717" t="s">
        <v>15</v>
      </c>
      <c r="I717">
        <v>0</v>
      </c>
      <c r="J717" t="s">
        <v>22</v>
      </c>
      <c r="K717" t="s">
        <v>32</v>
      </c>
      <c r="L717">
        <v>37</v>
      </c>
      <c r="M717" t="s">
        <v>15</v>
      </c>
    </row>
    <row r="718" spans="1:13" x14ac:dyDescent="0.3">
      <c r="A718">
        <v>27198</v>
      </c>
      <c r="B718" t="s">
        <v>35</v>
      </c>
      <c r="C718" t="s">
        <v>33</v>
      </c>
      <c r="D718" s="1">
        <v>80000</v>
      </c>
      <c r="E718">
        <v>0</v>
      </c>
      <c r="F718" t="s">
        <v>31</v>
      </c>
      <c r="G718" t="s">
        <v>14</v>
      </c>
      <c r="H718" t="s">
        <v>18</v>
      </c>
      <c r="I718">
        <v>0</v>
      </c>
      <c r="J718" t="s">
        <v>16</v>
      </c>
      <c r="K718" t="s">
        <v>32</v>
      </c>
      <c r="L718">
        <v>40</v>
      </c>
      <c r="M718" t="s">
        <v>18</v>
      </c>
    </row>
    <row r="719" spans="1:13" x14ac:dyDescent="0.3">
      <c r="A719">
        <v>19661</v>
      </c>
      <c r="B719" t="s">
        <v>35</v>
      </c>
      <c r="C719" t="s">
        <v>34</v>
      </c>
      <c r="D719" s="1">
        <v>90000</v>
      </c>
      <c r="E719">
        <v>4</v>
      </c>
      <c r="F719" t="s">
        <v>13</v>
      </c>
      <c r="G719" t="s">
        <v>28</v>
      </c>
      <c r="H719" t="s">
        <v>15</v>
      </c>
      <c r="I719">
        <v>1</v>
      </c>
      <c r="J719" t="s">
        <v>26</v>
      </c>
      <c r="K719" t="s">
        <v>32</v>
      </c>
      <c r="L719">
        <v>38</v>
      </c>
      <c r="M719" t="s">
        <v>15</v>
      </c>
    </row>
    <row r="720" spans="1:13" x14ac:dyDescent="0.3">
      <c r="A720">
        <v>26327</v>
      </c>
      <c r="B720" t="s">
        <v>34</v>
      </c>
      <c r="C720" t="s">
        <v>34</v>
      </c>
      <c r="D720" s="1">
        <v>70000</v>
      </c>
      <c r="E720">
        <v>4</v>
      </c>
      <c r="F720" t="s">
        <v>31</v>
      </c>
      <c r="G720" t="s">
        <v>21</v>
      </c>
      <c r="H720" t="s">
        <v>15</v>
      </c>
      <c r="I720">
        <v>0</v>
      </c>
      <c r="J720" t="s">
        <v>22</v>
      </c>
      <c r="K720" t="s">
        <v>32</v>
      </c>
      <c r="L720">
        <v>36</v>
      </c>
      <c r="M720" t="s">
        <v>15</v>
      </c>
    </row>
    <row r="721" spans="1:13" x14ac:dyDescent="0.3">
      <c r="A721">
        <v>26341</v>
      </c>
      <c r="B721" t="s">
        <v>34</v>
      </c>
      <c r="C721" t="s">
        <v>33</v>
      </c>
      <c r="D721" s="1">
        <v>70000</v>
      </c>
      <c r="E721">
        <v>5</v>
      </c>
      <c r="F721" t="s">
        <v>31</v>
      </c>
      <c r="G721" t="s">
        <v>21</v>
      </c>
      <c r="H721" t="s">
        <v>15</v>
      </c>
      <c r="I721">
        <v>2</v>
      </c>
      <c r="J721" t="s">
        <v>16</v>
      </c>
      <c r="K721" t="s">
        <v>32</v>
      </c>
      <c r="L721">
        <v>37</v>
      </c>
      <c r="M721" t="s">
        <v>18</v>
      </c>
    </row>
    <row r="722" spans="1:13" x14ac:dyDescent="0.3">
      <c r="A722">
        <v>24958</v>
      </c>
      <c r="B722" t="s">
        <v>35</v>
      </c>
      <c r="C722" t="s">
        <v>33</v>
      </c>
      <c r="D722" s="1">
        <v>40000</v>
      </c>
      <c r="E722">
        <v>5</v>
      </c>
      <c r="F722" t="s">
        <v>27</v>
      </c>
      <c r="G722" t="s">
        <v>21</v>
      </c>
      <c r="H722" t="s">
        <v>18</v>
      </c>
      <c r="I722">
        <v>3</v>
      </c>
      <c r="J722" t="s">
        <v>22</v>
      </c>
      <c r="K722" t="s">
        <v>32</v>
      </c>
      <c r="L722">
        <v>60</v>
      </c>
      <c r="M722" t="s">
        <v>15</v>
      </c>
    </row>
    <row r="723" spans="1:13" x14ac:dyDescent="0.3">
      <c r="A723">
        <v>13287</v>
      </c>
      <c r="B723" t="s">
        <v>35</v>
      </c>
      <c r="C723" t="s">
        <v>34</v>
      </c>
      <c r="D723" s="1">
        <v>110000</v>
      </c>
      <c r="E723">
        <v>4</v>
      </c>
      <c r="F723" t="s">
        <v>13</v>
      </c>
      <c r="G723" t="s">
        <v>28</v>
      </c>
      <c r="H723" t="s">
        <v>15</v>
      </c>
      <c r="I723">
        <v>4</v>
      </c>
      <c r="J723" t="s">
        <v>23</v>
      </c>
      <c r="K723" t="s">
        <v>32</v>
      </c>
      <c r="L723">
        <v>42</v>
      </c>
      <c r="M723" t="s">
        <v>15</v>
      </c>
    </row>
    <row r="724" spans="1:13" x14ac:dyDescent="0.3">
      <c r="A724">
        <v>14493</v>
      </c>
      <c r="B724" t="s">
        <v>35</v>
      </c>
      <c r="C724" t="s">
        <v>33</v>
      </c>
      <c r="D724" s="1">
        <v>70000</v>
      </c>
      <c r="E724">
        <v>3</v>
      </c>
      <c r="F724" t="s">
        <v>31</v>
      </c>
      <c r="G724" t="s">
        <v>28</v>
      </c>
      <c r="H724" t="s">
        <v>18</v>
      </c>
      <c r="I724">
        <v>2</v>
      </c>
      <c r="J724" t="s">
        <v>26</v>
      </c>
      <c r="K724" t="s">
        <v>32</v>
      </c>
      <c r="L724">
        <v>53</v>
      </c>
      <c r="M724" t="s">
        <v>18</v>
      </c>
    </row>
    <row r="725" spans="1:13" x14ac:dyDescent="0.3">
      <c r="A725">
        <v>26678</v>
      </c>
      <c r="B725" t="s">
        <v>35</v>
      </c>
      <c r="C725" t="s">
        <v>33</v>
      </c>
      <c r="D725" s="1">
        <v>80000</v>
      </c>
      <c r="E725">
        <v>2</v>
      </c>
      <c r="F725" t="s">
        <v>29</v>
      </c>
      <c r="G725" t="s">
        <v>14</v>
      </c>
      <c r="H725" t="s">
        <v>15</v>
      </c>
      <c r="I725">
        <v>2</v>
      </c>
      <c r="J725" t="s">
        <v>23</v>
      </c>
      <c r="K725" t="s">
        <v>32</v>
      </c>
      <c r="L725">
        <v>49</v>
      </c>
      <c r="M725" t="s">
        <v>18</v>
      </c>
    </row>
    <row r="726" spans="1:13" x14ac:dyDescent="0.3">
      <c r="A726">
        <v>23275</v>
      </c>
      <c r="B726" t="s">
        <v>34</v>
      </c>
      <c r="C726" t="s">
        <v>34</v>
      </c>
      <c r="D726" s="1">
        <v>30000</v>
      </c>
      <c r="E726">
        <v>2</v>
      </c>
      <c r="F726" t="s">
        <v>27</v>
      </c>
      <c r="G726" t="s">
        <v>14</v>
      </c>
      <c r="H726" t="s">
        <v>15</v>
      </c>
      <c r="I726">
        <v>2</v>
      </c>
      <c r="J726" t="s">
        <v>26</v>
      </c>
      <c r="K726" t="s">
        <v>32</v>
      </c>
      <c r="L726">
        <v>49</v>
      </c>
      <c r="M726" t="s">
        <v>18</v>
      </c>
    </row>
    <row r="727" spans="1:13" x14ac:dyDescent="0.3">
      <c r="A727">
        <v>11270</v>
      </c>
      <c r="B727" t="s">
        <v>34</v>
      </c>
      <c r="C727" t="s">
        <v>34</v>
      </c>
      <c r="D727" s="1">
        <v>130000</v>
      </c>
      <c r="E727">
        <v>2</v>
      </c>
      <c r="F727" t="s">
        <v>31</v>
      </c>
      <c r="G727" t="s">
        <v>28</v>
      </c>
      <c r="H727" t="s">
        <v>15</v>
      </c>
      <c r="I727">
        <v>3</v>
      </c>
      <c r="J727" t="s">
        <v>16</v>
      </c>
      <c r="K727" t="s">
        <v>32</v>
      </c>
      <c r="L727">
        <v>42</v>
      </c>
      <c r="M727" t="s">
        <v>15</v>
      </c>
    </row>
    <row r="728" spans="1:13" x14ac:dyDescent="0.3">
      <c r="A728">
        <v>20084</v>
      </c>
      <c r="B728" t="s">
        <v>34</v>
      </c>
      <c r="C728" t="s">
        <v>34</v>
      </c>
      <c r="D728" s="1">
        <v>20000</v>
      </c>
      <c r="E728">
        <v>2</v>
      </c>
      <c r="F728" t="s">
        <v>27</v>
      </c>
      <c r="G728" t="s">
        <v>25</v>
      </c>
      <c r="H728" t="s">
        <v>18</v>
      </c>
      <c r="I728">
        <v>2</v>
      </c>
      <c r="J728" t="s">
        <v>16</v>
      </c>
      <c r="K728" t="s">
        <v>32</v>
      </c>
      <c r="L728">
        <v>53</v>
      </c>
      <c r="M728" t="s">
        <v>18</v>
      </c>
    </row>
    <row r="729" spans="1:13" x14ac:dyDescent="0.3">
      <c r="A729">
        <v>16144</v>
      </c>
      <c r="B729" t="s">
        <v>34</v>
      </c>
      <c r="C729" t="s">
        <v>34</v>
      </c>
      <c r="D729" s="1">
        <v>70000</v>
      </c>
      <c r="E729">
        <v>1</v>
      </c>
      <c r="F729" t="s">
        <v>31</v>
      </c>
      <c r="G729" t="s">
        <v>21</v>
      </c>
      <c r="H729" t="s">
        <v>15</v>
      </c>
      <c r="I729">
        <v>1</v>
      </c>
      <c r="J729" t="s">
        <v>16</v>
      </c>
      <c r="K729" t="s">
        <v>32</v>
      </c>
      <c r="L729">
        <v>46</v>
      </c>
      <c r="M729" t="s">
        <v>15</v>
      </c>
    </row>
    <row r="730" spans="1:13" x14ac:dyDescent="0.3">
      <c r="A730">
        <v>27731</v>
      </c>
      <c r="B730" t="s">
        <v>34</v>
      </c>
      <c r="C730" t="s">
        <v>34</v>
      </c>
      <c r="D730" s="1">
        <v>40000</v>
      </c>
      <c r="E730">
        <v>0</v>
      </c>
      <c r="F730" t="s">
        <v>27</v>
      </c>
      <c r="G730" t="s">
        <v>14</v>
      </c>
      <c r="H730" t="s">
        <v>15</v>
      </c>
      <c r="I730">
        <v>2</v>
      </c>
      <c r="J730" t="s">
        <v>23</v>
      </c>
      <c r="K730" t="s">
        <v>32</v>
      </c>
      <c r="L730">
        <v>27</v>
      </c>
      <c r="M730" t="s">
        <v>18</v>
      </c>
    </row>
    <row r="731" spans="1:13" x14ac:dyDescent="0.3">
      <c r="A731">
        <v>11886</v>
      </c>
      <c r="B731" t="s">
        <v>34</v>
      </c>
      <c r="C731" t="s">
        <v>33</v>
      </c>
      <c r="D731" s="1">
        <v>60000</v>
      </c>
      <c r="E731">
        <v>3</v>
      </c>
      <c r="F731" t="s">
        <v>13</v>
      </c>
      <c r="G731" t="s">
        <v>21</v>
      </c>
      <c r="H731" t="s">
        <v>15</v>
      </c>
      <c r="I731">
        <v>1</v>
      </c>
      <c r="J731" t="s">
        <v>16</v>
      </c>
      <c r="K731" t="s">
        <v>32</v>
      </c>
      <c r="L731">
        <v>48</v>
      </c>
      <c r="M731" t="s">
        <v>15</v>
      </c>
    </row>
    <row r="732" spans="1:13" x14ac:dyDescent="0.3">
      <c r="A732">
        <v>24324</v>
      </c>
      <c r="B732" t="s">
        <v>35</v>
      </c>
      <c r="C732" t="s">
        <v>33</v>
      </c>
      <c r="D732" s="1">
        <v>60000</v>
      </c>
      <c r="E732">
        <v>4</v>
      </c>
      <c r="F732" t="s">
        <v>13</v>
      </c>
      <c r="G732" t="s">
        <v>14</v>
      </c>
      <c r="H732" t="s">
        <v>15</v>
      </c>
      <c r="I732">
        <v>2</v>
      </c>
      <c r="J732" t="s">
        <v>22</v>
      </c>
      <c r="K732" t="s">
        <v>32</v>
      </c>
      <c r="L732">
        <v>41</v>
      </c>
      <c r="M732" t="s">
        <v>15</v>
      </c>
    </row>
    <row r="733" spans="1:13" x14ac:dyDescent="0.3">
      <c r="A733">
        <v>22220</v>
      </c>
      <c r="B733" t="s">
        <v>34</v>
      </c>
      <c r="C733" t="s">
        <v>34</v>
      </c>
      <c r="D733" s="1">
        <v>60000</v>
      </c>
      <c r="E733">
        <v>2</v>
      </c>
      <c r="F733" t="s">
        <v>27</v>
      </c>
      <c r="G733" t="s">
        <v>21</v>
      </c>
      <c r="H733" t="s">
        <v>18</v>
      </c>
      <c r="I733">
        <v>2</v>
      </c>
      <c r="J733" t="s">
        <v>26</v>
      </c>
      <c r="K733" t="s">
        <v>32</v>
      </c>
      <c r="L733">
        <v>49</v>
      </c>
      <c r="M733" t="s">
        <v>15</v>
      </c>
    </row>
    <row r="734" spans="1:13" x14ac:dyDescent="0.3">
      <c r="A734">
        <v>26625</v>
      </c>
      <c r="B734" t="s">
        <v>35</v>
      </c>
      <c r="C734" t="s">
        <v>33</v>
      </c>
      <c r="D734" s="1">
        <v>60000</v>
      </c>
      <c r="E734">
        <v>0</v>
      </c>
      <c r="F734" t="s">
        <v>31</v>
      </c>
      <c r="G734" t="s">
        <v>21</v>
      </c>
      <c r="H734" t="s">
        <v>15</v>
      </c>
      <c r="I734">
        <v>1</v>
      </c>
      <c r="J734" t="s">
        <v>22</v>
      </c>
      <c r="K734" t="s">
        <v>32</v>
      </c>
      <c r="L734">
        <v>38</v>
      </c>
      <c r="M734" t="s">
        <v>15</v>
      </c>
    </row>
    <row r="735" spans="1:13" x14ac:dyDescent="0.3">
      <c r="A735">
        <v>23027</v>
      </c>
      <c r="B735" t="s">
        <v>35</v>
      </c>
      <c r="C735" t="s">
        <v>34</v>
      </c>
      <c r="D735" s="1">
        <v>130000</v>
      </c>
      <c r="E735">
        <v>1</v>
      </c>
      <c r="F735" t="s">
        <v>13</v>
      </c>
      <c r="G735" t="s">
        <v>28</v>
      </c>
      <c r="H735" t="s">
        <v>18</v>
      </c>
      <c r="I735">
        <v>4</v>
      </c>
      <c r="J735" t="s">
        <v>16</v>
      </c>
      <c r="K735" t="s">
        <v>32</v>
      </c>
      <c r="L735">
        <v>44</v>
      </c>
      <c r="M735" t="s">
        <v>18</v>
      </c>
    </row>
    <row r="736" spans="1:13" x14ac:dyDescent="0.3">
      <c r="A736">
        <v>16867</v>
      </c>
      <c r="B736" t="s">
        <v>35</v>
      </c>
      <c r="C736" t="s">
        <v>33</v>
      </c>
      <c r="D736" s="1">
        <v>130000</v>
      </c>
      <c r="E736">
        <v>1</v>
      </c>
      <c r="F736" t="s">
        <v>13</v>
      </c>
      <c r="G736" t="s">
        <v>28</v>
      </c>
      <c r="H736" t="s">
        <v>18</v>
      </c>
      <c r="I736">
        <v>3</v>
      </c>
      <c r="J736" t="s">
        <v>16</v>
      </c>
      <c r="K736" t="s">
        <v>32</v>
      </c>
      <c r="L736">
        <v>45</v>
      </c>
      <c r="M736" t="s">
        <v>15</v>
      </c>
    </row>
    <row r="737" spans="1:13" x14ac:dyDescent="0.3">
      <c r="A737">
        <v>14514</v>
      </c>
      <c r="B737" t="s">
        <v>35</v>
      </c>
      <c r="C737" t="s">
        <v>33</v>
      </c>
      <c r="D737" s="1">
        <v>30000</v>
      </c>
      <c r="E737">
        <v>0</v>
      </c>
      <c r="F737" t="s">
        <v>19</v>
      </c>
      <c r="G737" t="s">
        <v>14</v>
      </c>
      <c r="H737" t="s">
        <v>15</v>
      </c>
      <c r="I737">
        <v>1</v>
      </c>
      <c r="J737" t="s">
        <v>23</v>
      </c>
      <c r="K737" t="s">
        <v>32</v>
      </c>
      <c r="L737">
        <v>26</v>
      </c>
      <c r="M737" t="s">
        <v>18</v>
      </c>
    </row>
    <row r="738" spans="1:13" x14ac:dyDescent="0.3">
      <c r="A738">
        <v>19634</v>
      </c>
      <c r="B738" t="s">
        <v>34</v>
      </c>
      <c r="C738" t="s">
        <v>34</v>
      </c>
      <c r="D738" s="1">
        <v>40000</v>
      </c>
      <c r="E738">
        <v>0</v>
      </c>
      <c r="F738" t="s">
        <v>27</v>
      </c>
      <c r="G738" t="s">
        <v>14</v>
      </c>
      <c r="H738" t="s">
        <v>15</v>
      </c>
      <c r="I738">
        <v>1</v>
      </c>
      <c r="J738" t="s">
        <v>23</v>
      </c>
      <c r="K738" t="s">
        <v>32</v>
      </c>
      <c r="L738">
        <v>31</v>
      </c>
      <c r="M738" t="s">
        <v>18</v>
      </c>
    </row>
    <row r="739" spans="1:13" x14ac:dyDescent="0.3">
      <c r="A739">
        <v>18504</v>
      </c>
      <c r="B739" t="s">
        <v>34</v>
      </c>
      <c r="C739" t="s">
        <v>34</v>
      </c>
      <c r="D739" s="1">
        <v>70000</v>
      </c>
      <c r="E739">
        <v>2</v>
      </c>
      <c r="F739" t="s">
        <v>29</v>
      </c>
      <c r="G739" t="s">
        <v>14</v>
      </c>
      <c r="H739" t="s">
        <v>18</v>
      </c>
      <c r="I739">
        <v>2</v>
      </c>
      <c r="J739" t="s">
        <v>26</v>
      </c>
      <c r="K739" t="s">
        <v>32</v>
      </c>
      <c r="L739">
        <v>49</v>
      </c>
      <c r="M739" t="s">
        <v>18</v>
      </c>
    </row>
    <row r="740" spans="1:13" x14ac:dyDescent="0.3">
      <c r="A740">
        <v>28799</v>
      </c>
      <c r="B740" t="s">
        <v>35</v>
      </c>
      <c r="C740" t="s">
        <v>33</v>
      </c>
      <c r="D740" s="1">
        <v>40000</v>
      </c>
      <c r="E740">
        <v>2</v>
      </c>
      <c r="F740" t="s">
        <v>19</v>
      </c>
      <c r="G740" t="s">
        <v>20</v>
      </c>
      <c r="H740" t="s">
        <v>18</v>
      </c>
      <c r="I740">
        <v>1</v>
      </c>
      <c r="J740" t="s">
        <v>26</v>
      </c>
      <c r="K740" t="s">
        <v>32</v>
      </c>
      <c r="L740">
        <v>47</v>
      </c>
      <c r="M740" t="s">
        <v>15</v>
      </c>
    </row>
    <row r="741" spans="1:13" x14ac:dyDescent="0.3">
      <c r="A741">
        <v>11225</v>
      </c>
      <c r="B741" t="s">
        <v>34</v>
      </c>
      <c r="C741" t="s">
        <v>33</v>
      </c>
      <c r="D741" s="1">
        <v>60000</v>
      </c>
      <c r="E741">
        <v>2</v>
      </c>
      <c r="F741" t="s">
        <v>19</v>
      </c>
      <c r="G741" t="s">
        <v>21</v>
      </c>
      <c r="H741" t="s">
        <v>15</v>
      </c>
      <c r="I741">
        <v>1</v>
      </c>
      <c r="J741" t="s">
        <v>30</v>
      </c>
      <c r="K741" t="s">
        <v>32</v>
      </c>
      <c r="L741">
        <v>55</v>
      </c>
      <c r="M741" t="s">
        <v>18</v>
      </c>
    </row>
    <row r="742" spans="1:13" x14ac:dyDescent="0.3">
      <c r="A742">
        <v>17657</v>
      </c>
      <c r="B742" t="s">
        <v>34</v>
      </c>
      <c r="C742" t="s">
        <v>34</v>
      </c>
      <c r="D742" s="1">
        <v>40000</v>
      </c>
      <c r="E742">
        <v>4</v>
      </c>
      <c r="F742" t="s">
        <v>19</v>
      </c>
      <c r="G742" t="s">
        <v>20</v>
      </c>
      <c r="H742" t="s">
        <v>18</v>
      </c>
      <c r="I742">
        <v>0</v>
      </c>
      <c r="J742" t="s">
        <v>16</v>
      </c>
      <c r="K742" t="s">
        <v>32</v>
      </c>
      <c r="L742">
        <v>30</v>
      </c>
      <c r="M742" t="s">
        <v>18</v>
      </c>
    </row>
    <row r="743" spans="1:13" x14ac:dyDescent="0.3">
      <c r="A743">
        <v>14913</v>
      </c>
      <c r="B743" t="s">
        <v>34</v>
      </c>
      <c r="C743" t="s">
        <v>33</v>
      </c>
      <c r="D743" s="1">
        <v>40000</v>
      </c>
      <c r="E743">
        <v>1</v>
      </c>
      <c r="F743" t="s">
        <v>19</v>
      </c>
      <c r="G743" t="s">
        <v>20</v>
      </c>
      <c r="H743" t="s">
        <v>15</v>
      </c>
      <c r="I743">
        <v>1</v>
      </c>
      <c r="J743" t="s">
        <v>26</v>
      </c>
      <c r="K743" t="s">
        <v>32</v>
      </c>
      <c r="L743">
        <v>48</v>
      </c>
      <c r="M743" t="s">
        <v>15</v>
      </c>
    </row>
    <row r="744" spans="1:13" x14ac:dyDescent="0.3">
      <c r="A744">
        <v>14077</v>
      </c>
      <c r="B744" t="s">
        <v>35</v>
      </c>
      <c r="C744" t="s">
        <v>34</v>
      </c>
      <c r="D744" s="1">
        <v>30000</v>
      </c>
      <c r="E744">
        <v>0</v>
      </c>
      <c r="F744" t="s">
        <v>27</v>
      </c>
      <c r="G744" t="s">
        <v>14</v>
      </c>
      <c r="H744" t="s">
        <v>15</v>
      </c>
      <c r="I744">
        <v>2</v>
      </c>
      <c r="J744" t="s">
        <v>23</v>
      </c>
      <c r="K744" t="s">
        <v>32</v>
      </c>
      <c r="L744">
        <v>30</v>
      </c>
      <c r="M744" t="s">
        <v>18</v>
      </c>
    </row>
    <row r="745" spans="1:13" x14ac:dyDescent="0.3">
      <c r="A745">
        <v>13296</v>
      </c>
      <c r="B745" t="s">
        <v>34</v>
      </c>
      <c r="C745" t="s">
        <v>34</v>
      </c>
      <c r="D745" s="1">
        <v>110000</v>
      </c>
      <c r="E745">
        <v>1</v>
      </c>
      <c r="F745" t="s">
        <v>13</v>
      </c>
      <c r="G745" t="s">
        <v>28</v>
      </c>
      <c r="H745" t="s">
        <v>15</v>
      </c>
      <c r="I745">
        <v>3</v>
      </c>
      <c r="J745" t="s">
        <v>23</v>
      </c>
      <c r="K745" t="s">
        <v>32</v>
      </c>
      <c r="L745">
        <v>45</v>
      </c>
      <c r="M745" t="s">
        <v>18</v>
      </c>
    </row>
    <row r="746" spans="1:13" x14ac:dyDescent="0.3">
      <c r="A746">
        <v>20535</v>
      </c>
      <c r="B746" t="s">
        <v>34</v>
      </c>
      <c r="C746" t="s">
        <v>33</v>
      </c>
      <c r="D746" s="1">
        <v>70000</v>
      </c>
      <c r="E746">
        <v>4</v>
      </c>
      <c r="F746" t="s">
        <v>19</v>
      </c>
      <c r="G746" t="s">
        <v>21</v>
      </c>
      <c r="H746" t="s">
        <v>15</v>
      </c>
      <c r="I746">
        <v>1</v>
      </c>
      <c r="J746" t="s">
        <v>30</v>
      </c>
      <c r="K746" t="s">
        <v>32</v>
      </c>
      <c r="L746">
        <v>56</v>
      </c>
      <c r="M746" t="s">
        <v>18</v>
      </c>
    </row>
    <row r="747" spans="1:13" x14ac:dyDescent="0.3">
      <c r="A747">
        <v>12452</v>
      </c>
      <c r="B747" t="s">
        <v>34</v>
      </c>
      <c r="C747" t="s">
        <v>34</v>
      </c>
      <c r="D747" s="1">
        <v>60000</v>
      </c>
      <c r="E747">
        <v>4</v>
      </c>
      <c r="F747" t="s">
        <v>31</v>
      </c>
      <c r="G747" t="s">
        <v>14</v>
      </c>
      <c r="H747" t="s">
        <v>15</v>
      </c>
      <c r="I747">
        <v>0</v>
      </c>
      <c r="J747" t="s">
        <v>26</v>
      </c>
      <c r="K747" t="s">
        <v>32</v>
      </c>
      <c r="L747">
        <v>47</v>
      </c>
      <c r="M747" t="s">
        <v>15</v>
      </c>
    </row>
    <row r="748" spans="1:13" x14ac:dyDescent="0.3">
      <c r="A748">
        <v>28043</v>
      </c>
      <c r="B748" t="s">
        <v>34</v>
      </c>
      <c r="C748" t="s">
        <v>33</v>
      </c>
      <c r="D748" s="1">
        <v>60000</v>
      </c>
      <c r="E748">
        <v>2</v>
      </c>
      <c r="F748" t="s">
        <v>13</v>
      </c>
      <c r="G748" t="s">
        <v>28</v>
      </c>
      <c r="H748" t="s">
        <v>15</v>
      </c>
      <c r="I748">
        <v>0</v>
      </c>
      <c r="J748" t="s">
        <v>30</v>
      </c>
      <c r="K748" t="s">
        <v>32</v>
      </c>
      <c r="L748">
        <v>56</v>
      </c>
      <c r="M748" t="s">
        <v>18</v>
      </c>
    </row>
    <row r="749" spans="1:13" x14ac:dyDescent="0.3">
      <c r="A749">
        <v>12957</v>
      </c>
      <c r="B749" t="s">
        <v>35</v>
      </c>
      <c r="C749" t="s">
        <v>33</v>
      </c>
      <c r="D749" s="1">
        <v>70000</v>
      </c>
      <c r="E749">
        <v>1</v>
      </c>
      <c r="F749" t="s">
        <v>13</v>
      </c>
      <c r="G749" t="s">
        <v>21</v>
      </c>
      <c r="H749" t="s">
        <v>18</v>
      </c>
      <c r="I749">
        <v>1</v>
      </c>
      <c r="J749" t="s">
        <v>16</v>
      </c>
      <c r="K749" t="s">
        <v>32</v>
      </c>
      <c r="L749">
        <v>44</v>
      </c>
      <c r="M749" t="s">
        <v>18</v>
      </c>
    </row>
    <row r="750" spans="1:13" x14ac:dyDescent="0.3">
      <c r="A750">
        <v>15412</v>
      </c>
      <c r="B750" t="s">
        <v>34</v>
      </c>
      <c r="C750" t="s">
        <v>34</v>
      </c>
      <c r="D750" s="1">
        <v>130000</v>
      </c>
      <c r="E750">
        <v>2</v>
      </c>
      <c r="F750" t="s">
        <v>31</v>
      </c>
      <c r="G750" t="s">
        <v>28</v>
      </c>
      <c r="H750" t="s">
        <v>15</v>
      </c>
      <c r="I750">
        <v>3</v>
      </c>
      <c r="J750" t="s">
        <v>22</v>
      </c>
      <c r="K750" t="s">
        <v>32</v>
      </c>
      <c r="L750">
        <v>69</v>
      </c>
      <c r="M750" t="s">
        <v>18</v>
      </c>
    </row>
    <row r="751" spans="1:13" x14ac:dyDescent="0.3">
      <c r="A751">
        <v>20514</v>
      </c>
      <c r="B751" t="s">
        <v>34</v>
      </c>
      <c r="C751" t="s">
        <v>33</v>
      </c>
      <c r="D751" s="1">
        <v>70000</v>
      </c>
      <c r="E751">
        <v>2</v>
      </c>
      <c r="F751" t="s">
        <v>19</v>
      </c>
      <c r="G751" t="s">
        <v>21</v>
      </c>
      <c r="H751" t="s">
        <v>15</v>
      </c>
      <c r="I751">
        <v>1</v>
      </c>
      <c r="J751" t="s">
        <v>22</v>
      </c>
      <c r="K751" t="s">
        <v>32</v>
      </c>
      <c r="L751">
        <v>59</v>
      </c>
      <c r="M751" t="s">
        <v>18</v>
      </c>
    </row>
    <row r="752" spans="1:13" x14ac:dyDescent="0.3">
      <c r="A752">
        <v>20758</v>
      </c>
      <c r="B752" t="s">
        <v>34</v>
      </c>
      <c r="C752" t="s">
        <v>34</v>
      </c>
      <c r="D752" s="1">
        <v>30000</v>
      </c>
      <c r="E752">
        <v>2</v>
      </c>
      <c r="F752" t="s">
        <v>27</v>
      </c>
      <c r="G752" t="s">
        <v>14</v>
      </c>
      <c r="H752" t="s">
        <v>15</v>
      </c>
      <c r="I752">
        <v>2</v>
      </c>
      <c r="J752" t="s">
        <v>26</v>
      </c>
      <c r="K752" t="s">
        <v>32</v>
      </c>
      <c r="L752">
        <v>50</v>
      </c>
      <c r="M752" t="s">
        <v>18</v>
      </c>
    </row>
    <row r="753" spans="1:13" x14ac:dyDescent="0.3">
      <c r="A753">
        <v>11801</v>
      </c>
      <c r="B753" t="s">
        <v>34</v>
      </c>
      <c r="C753" t="s">
        <v>34</v>
      </c>
      <c r="D753" s="1">
        <v>60000</v>
      </c>
      <c r="E753">
        <v>1</v>
      </c>
      <c r="F753" t="s">
        <v>31</v>
      </c>
      <c r="G753" t="s">
        <v>21</v>
      </c>
      <c r="H753" t="s">
        <v>15</v>
      </c>
      <c r="I753">
        <v>0</v>
      </c>
      <c r="J753" t="s">
        <v>22</v>
      </c>
      <c r="K753" t="s">
        <v>32</v>
      </c>
      <c r="L753">
        <v>36</v>
      </c>
      <c r="M753" t="s">
        <v>18</v>
      </c>
    </row>
    <row r="754" spans="1:13" x14ac:dyDescent="0.3">
      <c r="A754">
        <v>22211</v>
      </c>
      <c r="B754" t="s">
        <v>34</v>
      </c>
      <c r="C754" t="s">
        <v>34</v>
      </c>
      <c r="D754" s="1">
        <v>60000</v>
      </c>
      <c r="E754">
        <v>0</v>
      </c>
      <c r="F754" t="s">
        <v>19</v>
      </c>
      <c r="G754" t="s">
        <v>21</v>
      </c>
      <c r="H754" t="s">
        <v>15</v>
      </c>
      <c r="I754">
        <v>2</v>
      </c>
      <c r="J754" t="s">
        <v>23</v>
      </c>
      <c r="K754" t="s">
        <v>32</v>
      </c>
      <c r="L754">
        <v>32</v>
      </c>
      <c r="M754" t="s">
        <v>18</v>
      </c>
    </row>
    <row r="755" spans="1:13" x14ac:dyDescent="0.3">
      <c r="A755">
        <v>28087</v>
      </c>
      <c r="B755" t="s">
        <v>35</v>
      </c>
      <c r="C755" t="s">
        <v>33</v>
      </c>
      <c r="D755" s="1">
        <v>40000</v>
      </c>
      <c r="E755">
        <v>0</v>
      </c>
      <c r="F755" t="s">
        <v>19</v>
      </c>
      <c r="G755" t="s">
        <v>14</v>
      </c>
      <c r="H755" t="s">
        <v>18</v>
      </c>
      <c r="I755">
        <v>1</v>
      </c>
      <c r="J755" t="s">
        <v>26</v>
      </c>
      <c r="K755" t="s">
        <v>32</v>
      </c>
      <c r="L755">
        <v>27</v>
      </c>
      <c r="M755" t="s">
        <v>18</v>
      </c>
    </row>
    <row r="756" spans="1:13" x14ac:dyDescent="0.3">
      <c r="A756">
        <v>23668</v>
      </c>
      <c r="B756" t="s">
        <v>34</v>
      </c>
      <c r="C756" t="s">
        <v>33</v>
      </c>
      <c r="D756" s="1">
        <v>40000</v>
      </c>
      <c r="E756">
        <v>4</v>
      </c>
      <c r="F756" t="s">
        <v>27</v>
      </c>
      <c r="G756" t="s">
        <v>21</v>
      </c>
      <c r="H756" t="s">
        <v>15</v>
      </c>
      <c r="I756">
        <v>2</v>
      </c>
      <c r="J756" t="s">
        <v>23</v>
      </c>
      <c r="K756" t="s">
        <v>32</v>
      </c>
      <c r="L756">
        <v>59</v>
      </c>
      <c r="M756" t="s">
        <v>15</v>
      </c>
    </row>
    <row r="757" spans="1:13" x14ac:dyDescent="0.3">
      <c r="A757">
        <v>27441</v>
      </c>
      <c r="B757" t="s">
        <v>34</v>
      </c>
      <c r="C757" t="s">
        <v>34</v>
      </c>
      <c r="D757" s="1">
        <v>60000</v>
      </c>
      <c r="E757">
        <v>3</v>
      </c>
      <c r="F757" t="s">
        <v>27</v>
      </c>
      <c r="G757" t="s">
        <v>21</v>
      </c>
      <c r="H757" t="s">
        <v>18</v>
      </c>
      <c r="I757">
        <v>2</v>
      </c>
      <c r="J757" t="s">
        <v>22</v>
      </c>
      <c r="K757" t="s">
        <v>32</v>
      </c>
      <c r="L757">
        <v>53</v>
      </c>
      <c r="M757" t="s">
        <v>18</v>
      </c>
    </row>
    <row r="758" spans="1:13" x14ac:dyDescent="0.3">
      <c r="A758">
        <v>27261</v>
      </c>
      <c r="B758" t="s">
        <v>34</v>
      </c>
      <c r="C758" t="s">
        <v>34</v>
      </c>
      <c r="D758" s="1">
        <v>40000</v>
      </c>
      <c r="E758">
        <v>1</v>
      </c>
      <c r="F758" t="s">
        <v>13</v>
      </c>
      <c r="G758" t="s">
        <v>14</v>
      </c>
      <c r="H758" t="s">
        <v>18</v>
      </c>
      <c r="I758">
        <v>1</v>
      </c>
      <c r="J758" t="s">
        <v>16</v>
      </c>
      <c r="K758" t="s">
        <v>32</v>
      </c>
      <c r="L758">
        <v>36</v>
      </c>
      <c r="M758" t="s">
        <v>15</v>
      </c>
    </row>
    <row r="759" spans="1:13" x14ac:dyDescent="0.3">
      <c r="A759">
        <v>18649</v>
      </c>
      <c r="B759" t="s">
        <v>35</v>
      </c>
      <c r="C759" t="s">
        <v>34</v>
      </c>
      <c r="D759" s="1">
        <v>30000</v>
      </c>
      <c r="E759">
        <v>1</v>
      </c>
      <c r="F759" t="s">
        <v>27</v>
      </c>
      <c r="G759" t="s">
        <v>20</v>
      </c>
      <c r="H759" t="s">
        <v>15</v>
      </c>
      <c r="I759">
        <v>2</v>
      </c>
      <c r="J759" t="s">
        <v>26</v>
      </c>
      <c r="K759" t="s">
        <v>32</v>
      </c>
      <c r="L759">
        <v>51</v>
      </c>
      <c r="M759" t="s">
        <v>15</v>
      </c>
    </row>
    <row r="760" spans="1:13" x14ac:dyDescent="0.3">
      <c r="A760">
        <v>21714</v>
      </c>
      <c r="B760" t="s">
        <v>35</v>
      </c>
      <c r="C760" t="s">
        <v>33</v>
      </c>
      <c r="D760" s="1">
        <v>80000</v>
      </c>
      <c r="E760">
        <v>5</v>
      </c>
      <c r="F760" t="s">
        <v>31</v>
      </c>
      <c r="G760" t="s">
        <v>14</v>
      </c>
      <c r="H760" t="s">
        <v>18</v>
      </c>
      <c r="I760">
        <v>0</v>
      </c>
      <c r="J760" t="s">
        <v>16</v>
      </c>
      <c r="K760" t="s">
        <v>32</v>
      </c>
      <c r="L760">
        <v>47</v>
      </c>
      <c r="M760" t="s">
        <v>18</v>
      </c>
    </row>
    <row r="761" spans="1:13" x14ac:dyDescent="0.3">
      <c r="A761">
        <v>23217</v>
      </c>
      <c r="B761" t="s">
        <v>35</v>
      </c>
      <c r="C761" t="s">
        <v>33</v>
      </c>
      <c r="D761" s="1">
        <v>60000</v>
      </c>
      <c r="E761">
        <v>3</v>
      </c>
      <c r="F761" t="s">
        <v>31</v>
      </c>
      <c r="G761" t="s">
        <v>21</v>
      </c>
      <c r="H761" t="s">
        <v>15</v>
      </c>
      <c r="I761">
        <v>0</v>
      </c>
      <c r="J761" t="s">
        <v>22</v>
      </c>
      <c r="K761" t="s">
        <v>32</v>
      </c>
      <c r="L761">
        <v>43</v>
      </c>
      <c r="M761" t="s">
        <v>15</v>
      </c>
    </row>
    <row r="762" spans="1:13" x14ac:dyDescent="0.3">
      <c r="A762">
        <v>23797</v>
      </c>
      <c r="B762" t="s">
        <v>35</v>
      </c>
      <c r="C762" t="s">
        <v>34</v>
      </c>
      <c r="D762" s="1">
        <v>20000</v>
      </c>
      <c r="E762">
        <v>3</v>
      </c>
      <c r="F762" t="s">
        <v>29</v>
      </c>
      <c r="G762" t="s">
        <v>20</v>
      </c>
      <c r="H762" t="s">
        <v>18</v>
      </c>
      <c r="I762">
        <v>2</v>
      </c>
      <c r="J762" t="s">
        <v>16</v>
      </c>
      <c r="K762" t="s">
        <v>32</v>
      </c>
      <c r="L762">
        <v>50</v>
      </c>
      <c r="M762" t="s">
        <v>18</v>
      </c>
    </row>
    <row r="763" spans="1:13" x14ac:dyDescent="0.3">
      <c r="A763">
        <v>13216</v>
      </c>
      <c r="B763" t="s">
        <v>34</v>
      </c>
      <c r="C763" t="s">
        <v>33</v>
      </c>
      <c r="D763" s="1">
        <v>60000</v>
      </c>
      <c r="E763">
        <v>5</v>
      </c>
      <c r="F763" t="s">
        <v>13</v>
      </c>
      <c r="G763" t="s">
        <v>28</v>
      </c>
      <c r="H763" t="s">
        <v>15</v>
      </c>
      <c r="I763">
        <v>3</v>
      </c>
      <c r="J763" t="s">
        <v>30</v>
      </c>
      <c r="K763" t="s">
        <v>32</v>
      </c>
      <c r="L763">
        <v>59</v>
      </c>
      <c r="M763" t="s">
        <v>18</v>
      </c>
    </row>
    <row r="764" spans="1:13" x14ac:dyDescent="0.3">
      <c r="A764">
        <v>20657</v>
      </c>
      <c r="B764" t="s">
        <v>35</v>
      </c>
      <c r="C764" t="s">
        <v>34</v>
      </c>
      <c r="D764" s="1">
        <v>50000</v>
      </c>
      <c r="E764">
        <v>2</v>
      </c>
      <c r="F764" t="s">
        <v>13</v>
      </c>
      <c r="G764" t="s">
        <v>14</v>
      </c>
      <c r="H764" t="s">
        <v>15</v>
      </c>
      <c r="I764">
        <v>0</v>
      </c>
      <c r="J764" t="s">
        <v>22</v>
      </c>
      <c r="K764" t="s">
        <v>32</v>
      </c>
      <c r="L764">
        <v>37</v>
      </c>
      <c r="M764" t="s">
        <v>15</v>
      </c>
    </row>
    <row r="765" spans="1:13" x14ac:dyDescent="0.3">
      <c r="A765">
        <v>12882</v>
      </c>
      <c r="B765" t="s">
        <v>34</v>
      </c>
      <c r="C765" t="s">
        <v>34</v>
      </c>
      <c r="D765" s="1">
        <v>50000</v>
      </c>
      <c r="E765">
        <v>1</v>
      </c>
      <c r="F765" t="s">
        <v>31</v>
      </c>
      <c r="G765" t="s">
        <v>14</v>
      </c>
      <c r="H765" t="s">
        <v>15</v>
      </c>
      <c r="I765">
        <v>0</v>
      </c>
      <c r="J765" t="s">
        <v>16</v>
      </c>
      <c r="K765" t="s">
        <v>32</v>
      </c>
      <c r="L765">
        <v>33</v>
      </c>
      <c r="M765" t="s">
        <v>15</v>
      </c>
    </row>
    <row r="766" spans="1:13" x14ac:dyDescent="0.3">
      <c r="A766">
        <v>25908</v>
      </c>
      <c r="B766" t="s">
        <v>34</v>
      </c>
      <c r="C766" t="s">
        <v>33</v>
      </c>
      <c r="D766" s="1">
        <v>60000</v>
      </c>
      <c r="E766">
        <v>0</v>
      </c>
      <c r="F766" t="s">
        <v>19</v>
      </c>
      <c r="G766" t="s">
        <v>14</v>
      </c>
      <c r="H766" t="s">
        <v>18</v>
      </c>
      <c r="I766">
        <v>1</v>
      </c>
      <c r="J766" t="s">
        <v>26</v>
      </c>
      <c r="K766" t="s">
        <v>32</v>
      </c>
      <c r="L766">
        <v>27</v>
      </c>
      <c r="M766" t="s">
        <v>18</v>
      </c>
    </row>
    <row r="767" spans="1:13" x14ac:dyDescent="0.3">
      <c r="A767">
        <v>16753</v>
      </c>
      <c r="B767" t="s">
        <v>35</v>
      </c>
      <c r="C767" t="s">
        <v>33</v>
      </c>
      <c r="D767" s="1">
        <v>70000</v>
      </c>
      <c r="E767">
        <v>0</v>
      </c>
      <c r="F767" t="s">
        <v>19</v>
      </c>
      <c r="G767" t="s">
        <v>14</v>
      </c>
      <c r="H767" t="s">
        <v>15</v>
      </c>
      <c r="I767">
        <v>2</v>
      </c>
      <c r="J767" t="s">
        <v>23</v>
      </c>
      <c r="K767" t="s">
        <v>32</v>
      </c>
      <c r="L767">
        <v>34</v>
      </c>
      <c r="M767" t="s">
        <v>15</v>
      </c>
    </row>
    <row r="768" spans="1:13" x14ac:dyDescent="0.3">
      <c r="A768">
        <v>14608</v>
      </c>
      <c r="B768" t="s">
        <v>34</v>
      </c>
      <c r="C768" t="s">
        <v>34</v>
      </c>
      <c r="D768" s="1">
        <v>50000</v>
      </c>
      <c r="E768">
        <v>4</v>
      </c>
      <c r="F768" t="s">
        <v>13</v>
      </c>
      <c r="G768" t="s">
        <v>14</v>
      </c>
      <c r="H768" t="s">
        <v>15</v>
      </c>
      <c r="I768">
        <v>3</v>
      </c>
      <c r="J768" t="s">
        <v>30</v>
      </c>
      <c r="K768" t="s">
        <v>32</v>
      </c>
      <c r="L768">
        <v>42</v>
      </c>
      <c r="M768" t="s">
        <v>18</v>
      </c>
    </row>
    <row r="769" spans="1:13" x14ac:dyDescent="0.3">
      <c r="A769">
        <v>24979</v>
      </c>
      <c r="B769" t="s">
        <v>34</v>
      </c>
      <c r="C769" t="s">
        <v>33</v>
      </c>
      <c r="D769" s="1">
        <v>60000</v>
      </c>
      <c r="E769">
        <v>2</v>
      </c>
      <c r="F769" t="s">
        <v>19</v>
      </c>
      <c r="G769" t="s">
        <v>21</v>
      </c>
      <c r="H769" t="s">
        <v>15</v>
      </c>
      <c r="I769">
        <v>2</v>
      </c>
      <c r="J769" t="s">
        <v>22</v>
      </c>
      <c r="K769" t="s">
        <v>32</v>
      </c>
      <c r="L769">
        <v>57</v>
      </c>
      <c r="M769" t="s">
        <v>15</v>
      </c>
    </row>
    <row r="770" spans="1:13" x14ac:dyDescent="0.3">
      <c r="A770">
        <v>13313</v>
      </c>
      <c r="B770" t="s">
        <v>34</v>
      </c>
      <c r="C770" t="s">
        <v>33</v>
      </c>
      <c r="D770" s="1">
        <v>120000</v>
      </c>
      <c r="E770">
        <v>1</v>
      </c>
      <c r="F770" t="s">
        <v>27</v>
      </c>
      <c r="G770" t="s">
        <v>21</v>
      </c>
      <c r="H770" t="s">
        <v>18</v>
      </c>
      <c r="I770">
        <v>4</v>
      </c>
      <c r="J770" t="s">
        <v>22</v>
      </c>
      <c r="K770" t="s">
        <v>32</v>
      </c>
      <c r="L770">
        <v>45</v>
      </c>
      <c r="M770" t="s">
        <v>18</v>
      </c>
    </row>
    <row r="771" spans="1:13" x14ac:dyDescent="0.3">
      <c r="A771">
        <v>18952</v>
      </c>
      <c r="B771" t="s">
        <v>34</v>
      </c>
      <c r="C771" t="s">
        <v>33</v>
      </c>
      <c r="D771" s="1">
        <v>100000</v>
      </c>
      <c r="E771">
        <v>4</v>
      </c>
      <c r="F771" t="s">
        <v>13</v>
      </c>
      <c r="G771" t="s">
        <v>28</v>
      </c>
      <c r="H771" t="s">
        <v>15</v>
      </c>
      <c r="I771">
        <v>4</v>
      </c>
      <c r="J771" t="s">
        <v>16</v>
      </c>
      <c r="K771" t="s">
        <v>32</v>
      </c>
      <c r="L771">
        <v>40</v>
      </c>
      <c r="M771" t="s">
        <v>18</v>
      </c>
    </row>
    <row r="772" spans="1:13" x14ac:dyDescent="0.3">
      <c r="A772">
        <v>17699</v>
      </c>
      <c r="B772" t="s">
        <v>34</v>
      </c>
      <c r="C772" t="s">
        <v>34</v>
      </c>
      <c r="D772" s="1">
        <v>60000</v>
      </c>
      <c r="E772">
        <v>1</v>
      </c>
      <c r="F772" t="s">
        <v>31</v>
      </c>
      <c r="G772" t="s">
        <v>14</v>
      </c>
      <c r="H772" t="s">
        <v>18</v>
      </c>
      <c r="I772">
        <v>0</v>
      </c>
      <c r="J772" t="s">
        <v>16</v>
      </c>
      <c r="K772" t="s">
        <v>32</v>
      </c>
      <c r="L772">
        <v>55</v>
      </c>
      <c r="M772" t="s">
        <v>18</v>
      </c>
    </row>
    <row r="773" spans="1:13" x14ac:dyDescent="0.3">
      <c r="A773">
        <v>14657</v>
      </c>
      <c r="B773" t="s">
        <v>34</v>
      </c>
      <c r="C773" t="s">
        <v>34</v>
      </c>
      <c r="D773" s="1">
        <v>80000</v>
      </c>
      <c r="E773">
        <v>1</v>
      </c>
      <c r="F773" t="s">
        <v>19</v>
      </c>
      <c r="G773" t="s">
        <v>14</v>
      </c>
      <c r="H773" t="s">
        <v>18</v>
      </c>
      <c r="I773">
        <v>1</v>
      </c>
      <c r="J773" t="s">
        <v>16</v>
      </c>
      <c r="K773" t="s">
        <v>32</v>
      </c>
      <c r="L773">
        <v>47</v>
      </c>
      <c r="M773" t="s">
        <v>15</v>
      </c>
    </row>
    <row r="774" spans="1:13" x14ac:dyDescent="0.3">
      <c r="A774">
        <v>11540</v>
      </c>
      <c r="B774" t="s">
        <v>35</v>
      </c>
      <c r="C774" t="s">
        <v>34</v>
      </c>
      <c r="D774" s="1">
        <v>60000</v>
      </c>
      <c r="E774">
        <v>4</v>
      </c>
      <c r="F774" t="s">
        <v>31</v>
      </c>
      <c r="G774" t="s">
        <v>14</v>
      </c>
      <c r="H774" t="s">
        <v>15</v>
      </c>
      <c r="I774">
        <v>0</v>
      </c>
      <c r="J774" t="s">
        <v>26</v>
      </c>
      <c r="K774" t="s">
        <v>32</v>
      </c>
      <c r="L774">
        <v>47</v>
      </c>
      <c r="M774" t="s">
        <v>15</v>
      </c>
    </row>
    <row r="775" spans="1:13" x14ac:dyDescent="0.3">
      <c r="A775">
        <v>11783</v>
      </c>
      <c r="B775" t="s">
        <v>34</v>
      </c>
      <c r="C775" t="s">
        <v>33</v>
      </c>
      <c r="D775" s="1">
        <v>60000</v>
      </c>
      <c r="E775">
        <v>1</v>
      </c>
      <c r="F775" t="s">
        <v>31</v>
      </c>
      <c r="G775" t="s">
        <v>14</v>
      </c>
      <c r="H775" t="s">
        <v>15</v>
      </c>
      <c r="I775">
        <v>0</v>
      </c>
      <c r="J775" t="s">
        <v>16</v>
      </c>
      <c r="K775" t="s">
        <v>32</v>
      </c>
      <c r="L775">
        <v>34</v>
      </c>
      <c r="M775" t="s">
        <v>18</v>
      </c>
    </row>
    <row r="776" spans="1:13" x14ac:dyDescent="0.3">
      <c r="A776">
        <v>14602</v>
      </c>
      <c r="B776" t="s">
        <v>34</v>
      </c>
      <c r="C776" t="s">
        <v>33</v>
      </c>
      <c r="D776" s="1">
        <v>80000</v>
      </c>
      <c r="E776">
        <v>3</v>
      </c>
      <c r="F776" t="s">
        <v>31</v>
      </c>
      <c r="G776" t="s">
        <v>21</v>
      </c>
      <c r="H776" t="s">
        <v>15</v>
      </c>
      <c r="I776">
        <v>0</v>
      </c>
      <c r="J776" t="s">
        <v>16</v>
      </c>
      <c r="K776" t="s">
        <v>32</v>
      </c>
      <c r="L776">
        <v>36</v>
      </c>
      <c r="M776" t="s">
        <v>15</v>
      </c>
    </row>
    <row r="777" spans="1:13" x14ac:dyDescent="0.3">
      <c r="A777">
        <v>29030</v>
      </c>
      <c r="B777" t="s">
        <v>34</v>
      </c>
      <c r="C777" t="s">
        <v>34</v>
      </c>
      <c r="D777" s="1">
        <v>70000</v>
      </c>
      <c r="E777">
        <v>2</v>
      </c>
      <c r="F777" t="s">
        <v>29</v>
      </c>
      <c r="G777" t="s">
        <v>14</v>
      </c>
      <c r="H777" t="s">
        <v>15</v>
      </c>
      <c r="I777">
        <v>2</v>
      </c>
      <c r="J777" t="s">
        <v>30</v>
      </c>
      <c r="K777" t="s">
        <v>32</v>
      </c>
      <c r="L777">
        <v>54</v>
      </c>
      <c r="M777" t="s">
        <v>18</v>
      </c>
    </row>
    <row r="778" spans="1:13" x14ac:dyDescent="0.3">
      <c r="A778">
        <v>26490</v>
      </c>
      <c r="B778" t="s">
        <v>35</v>
      </c>
      <c r="C778" t="s">
        <v>34</v>
      </c>
      <c r="D778" s="1">
        <v>70000</v>
      </c>
      <c r="E778">
        <v>2</v>
      </c>
      <c r="F778" t="s">
        <v>13</v>
      </c>
      <c r="G778" t="s">
        <v>28</v>
      </c>
      <c r="H778" t="s">
        <v>18</v>
      </c>
      <c r="I778">
        <v>1</v>
      </c>
      <c r="J778" t="s">
        <v>22</v>
      </c>
      <c r="K778" t="s">
        <v>32</v>
      </c>
      <c r="L778">
        <v>59</v>
      </c>
      <c r="M778" t="s">
        <v>15</v>
      </c>
    </row>
    <row r="779" spans="1:13" x14ac:dyDescent="0.3">
      <c r="A779">
        <v>13151</v>
      </c>
      <c r="B779" t="s">
        <v>35</v>
      </c>
      <c r="C779" t="s">
        <v>34</v>
      </c>
      <c r="D779" s="1">
        <v>40000</v>
      </c>
      <c r="E779">
        <v>0</v>
      </c>
      <c r="F779" t="s">
        <v>27</v>
      </c>
      <c r="G779" t="s">
        <v>14</v>
      </c>
      <c r="H779" t="s">
        <v>15</v>
      </c>
      <c r="I779">
        <v>2</v>
      </c>
      <c r="J779" t="s">
        <v>23</v>
      </c>
      <c r="K779" t="s">
        <v>32</v>
      </c>
      <c r="L779">
        <v>27</v>
      </c>
      <c r="M779" t="s">
        <v>18</v>
      </c>
    </row>
    <row r="780" spans="1:13" x14ac:dyDescent="0.3">
      <c r="A780">
        <v>17260</v>
      </c>
      <c r="B780" t="s">
        <v>34</v>
      </c>
      <c r="C780" t="s">
        <v>34</v>
      </c>
      <c r="D780" s="1">
        <v>90000</v>
      </c>
      <c r="E780">
        <v>5</v>
      </c>
      <c r="F780" t="s">
        <v>19</v>
      </c>
      <c r="G780" t="s">
        <v>21</v>
      </c>
      <c r="H780" t="s">
        <v>15</v>
      </c>
      <c r="I780">
        <v>3</v>
      </c>
      <c r="J780" t="s">
        <v>16</v>
      </c>
      <c r="K780" t="s">
        <v>32</v>
      </c>
      <c r="L780">
        <v>41</v>
      </c>
      <c r="M780" t="s">
        <v>18</v>
      </c>
    </row>
    <row r="781" spans="1:13" x14ac:dyDescent="0.3">
      <c r="A781">
        <v>15372</v>
      </c>
      <c r="B781" t="s">
        <v>34</v>
      </c>
      <c r="C781" t="s">
        <v>34</v>
      </c>
      <c r="D781" s="1">
        <v>80000</v>
      </c>
      <c r="E781">
        <v>3</v>
      </c>
      <c r="F781" t="s">
        <v>19</v>
      </c>
      <c r="G781" t="s">
        <v>21</v>
      </c>
      <c r="H781" t="s">
        <v>18</v>
      </c>
      <c r="I781">
        <v>2</v>
      </c>
      <c r="J781" t="s">
        <v>22</v>
      </c>
      <c r="K781" t="s">
        <v>32</v>
      </c>
      <c r="L781">
        <v>50</v>
      </c>
      <c r="M781" t="s">
        <v>15</v>
      </c>
    </row>
    <row r="782" spans="1:13" x14ac:dyDescent="0.3">
      <c r="A782">
        <v>18105</v>
      </c>
      <c r="B782" t="s">
        <v>34</v>
      </c>
      <c r="C782" t="s">
        <v>33</v>
      </c>
      <c r="D782" s="1">
        <v>60000</v>
      </c>
      <c r="E782">
        <v>2</v>
      </c>
      <c r="F782" t="s">
        <v>19</v>
      </c>
      <c r="G782" t="s">
        <v>21</v>
      </c>
      <c r="H782" t="s">
        <v>15</v>
      </c>
      <c r="I782">
        <v>1</v>
      </c>
      <c r="J782" t="s">
        <v>30</v>
      </c>
      <c r="K782" t="s">
        <v>32</v>
      </c>
      <c r="L782">
        <v>55</v>
      </c>
      <c r="M782" t="s">
        <v>18</v>
      </c>
    </row>
    <row r="783" spans="1:13" x14ac:dyDescent="0.3">
      <c r="A783">
        <v>19660</v>
      </c>
      <c r="B783" t="s">
        <v>34</v>
      </c>
      <c r="C783" t="s">
        <v>34</v>
      </c>
      <c r="D783" s="1">
        <v>80000</v>
      </c>
      <c r="E783">
        <v>4</v>
      </c>
      <c r="F783" t="s">
        <v>13</v>
      </c>
      <c r="G783" t="s">
        <v>28</v>
      </c>
      <c r="H783" t="s">
        <v>15</v>
      </c>
      <c r="I783">
        <v>0</v>
      </c>
      <c r="J783" t="s">
        <v>16</v>
      </c>
      <c r="K783" t="s">
        <v>32</v>
      </c>
      <c r="L783">
        <v>43</v>
      </c>
      <c r="M783" t="s">
        <v>18</v>
      </c>
    </row>
    <row r="784" spans="1:13" x14ac:dyDescent="0.3">
      <c r="A784">
        <v>16112</v>
      </c>
      <c r="B784" t="s">
        <v>35</v>
      </c>
      <c r="C784" t="s">
        <v>34</v>
      </c>
      <c r="D784" s="1">
        <v>70000</v>
      </c>
      <c r="E784">
        <v>4</v>
      </c>
      <c r="F784" t="s">
        <v>13</v>
      </c>
      <c r="G784" t="s">
        <v>21</v>
      </c>
      <c r="H784" t="s">
        <v>15</v>
      </c>
      <c r="I784">
        <v>2</v>
      </c>
      <c r="J784" t="s">
        <v>22</v>
      </c>
      <c r="K784" t="s">
        <v>32</v>
      </c>
      <c r="L784">
        <v>43</v>
      </c>
      <c r="M784" t="s">
        <v>15</v>
      </c>
    </row>
    <row r="785" spans="1:13" x14ac:dyDescent="0.3">
      <c r="A785">
        <v>20698</v>
      </c>
      <c r="B785" t="s">
        <v>34</v>
      </c>
      <c r="C785" t="s">
        <v>34</v>
      </c>
      <c r="D785" s="1">
        <v>60000</v>
      </c>
      <c r="E785">
        <v>4</v>
      </c>
      <c r="F785" t="s">
        <v>13</v>
      </c>
      <c r="G785" t="s">
        <v>14</v>
      </c>
      <c r="H785" t="s">
        <v>15</v>
      </c>
      <c r="I785">
        <v>3</v>
      </c>
      <c r="J785" t="s">
        <v>23</v>
      </c>
      <c r="K785" t="s">
        <v>32</v>
      </c>
      <c r="L785">
        <v>42</v>
      </c>
      <c r="M785" t="s">
        <v>18</v>
      </c>
    </row>
    <row r="786" spans="1:13" x14ac:dyDescent="0.3">
      <c r="A786">
        <v>20076</v>
      </c>
      <c r="B786" t="s">
        <v>35</v>
      </c>
      <c r="C786" t="s">
        <v>33</v>
      </c>
      <c r="D786" s="1">
        <v>10000</v>
      </c>
      <c r="E786">
        <v>2</v>
      </c>
      <c r="F786" t="s">
        <v>27</v>
      </c>
      <c r="G786" t="s">
        <v>25</v>
      </c>
      <c r="H786" t="s">
        <v>15</v>
      </c>
      <c r="I786">
        <v>2</v>
      </c>
      <c r="J786" t="s">
        <v>26</v>
      </c>
      <c r="K786" t="s">
        <v>32</v>
      </c>
      <c r="L786">
        <v>53</v>
      </c>
      <c r="M786" t="s">
        <v>15</v>
      </c>
    </row>
    <row r="787" spans="1:13" x14ac:dyDescent="0.3">
      <c r="A787">
        <v>24496</v>
      </c>
      <c r="B787" t="s">
        <v>35</v>
      </c>
      <c r="C787" t="s">
        <v>33</v>
      </c>
      <c r="D787" s="1">
        <v>40000</v>
      </c>
      <c r="E787">
        <v>0</v>
      </c>
      <c r="F787" t="s">
        <v>27</v>
      </c>
      <c r="G787" t="s">
        <v>14</v>
      </c>
      <c r="H787" t="s">
        <v>18</v>
      </c>
      <c r="I787">
        <v>2</v>
      </c>
      <c r="J787" t="s">
        <v>16</v>
      </c>
      <c r="K787" t="s">
        <v>32</v>
      </c>
      <c r="L787">
        <v>28</v>
      </c>
      <c r="M787" t="s">
        <v>15</v>
      </c>
    </row>
    <row r="788" spans="1:13" x14ac:dyDescent="0.3">
      <c r="A788">
        <v>15468</v>
      </c>
      <c r="B788" t="s">
        <v>34</v>
      </c>
      <c r="C788" t="s">
        <v>33</v>
      </c>
      <c r="D788" s="1">
        <v>50000</v>
      </c>
      <c r="E788">
        <v>1</v>
      </c>
      <c r="F788" t="s">
        <v>13</v>
      </c>
      <c r="G788" t="s">
        <v>14</v>
      </c>
      <c r="H788" t="s">
        <v>15</v>
      </c>
      <c r="I788">
        <v>1</v>
      </c>
      <c r="J788" t="s">
        <v>16</v>
      </c>
      <c r="K788" t="s">
        <v>32</v>
      </c>
      <c r="L788">
        <v>35</v>
      </c>
      <c r="M788" t="s">
        <v>18</v>
      </c>
    </row>
    <row r="789" spans="1:13" x14ac:dyDescent="0.3">
      <c r="A789">
        <v>28031</v>
      </c>
      <c r="B789" t="s">
        <v>35</v>
      </c>
      <c r="C789" t="s">
        <v>33</v>
      </c>
      <c r="D789" s="1">
        <v>70000</v>
      </c>
      <c r="E789">
        <v>2</v>
      </c>
      <c r="F789" t="s">
        <v>13</v>
      </c>
      <c r="G789" t="s">
        <v>28</v>
      </c>
      <c r="H789" t="s">
        <v>18</v>
      </c>
      <c r="I789">
        <v>1</v>
      </c>
      <c r="J789" t="s">
        <v>22</v>
      </c>
      <c r="K789" t="s">
        <v>32</v>
      </c>
      <c r="L789">
        <v>59</v>
      </c>
      <c r="M789" t="s">
        <v>15</v>
      </c>
    </row>
    <row r="790" spans="1:13" x14ac:dyDescent="0.3">
      <c r="A790">
        <v>26270</v>
      </c>
      <c r="B790" t="s">
        <v>35</v>
      </c>
      <c r="C790" t="s">
        <v>33</v>
      </c>
      <c r="D790" s="1">
        <v>20000</v>
      </c>
      <c r="E790">
        <v>2</v>
      </c>
      <c r="F790" t="s">
        <v>29</v>
      </c>
      <c r="G790" t="s">
        <v>20</v>
      </c>
      <c r="H790" t="s">
        <v>15</v>
      </c>
      <c r="I790">
        <v>2</v>
      </c>
      <c r="J790" t="s">
        <v>26</v>
      </c>
      <c r="K790" t="s">
        <v>32</v>
      </c>
      <c r="L790">
        <v>49</v>
      </c>
      <c r="M790" t="s">
        <v>18</v>
      </c>
    </row>
    <row r="791" spans="1:13" x14ac:dyDescent="0.3">
      <c r="A791">
        <v>22221</v>
      </c>
      <c r="B791" t="s">
        <v>34</v>
      </c>
      <c r="C791" t="s">
        <v>34</v>
      </c>
      <c r="D791" s="1">
        <v>60000</v>
      </c>
      <c r="E791">
        <v>2</v>
      </c>
      <c r="F791" t="s">
        <v>27</v>
      </c>
      <c r="G791" t="s">
        <v>21</v>
      </c>
      <c r="H791" t="s">
        <v>18</v>
      </c>
      <c r="I791">
        <v>2</v>
      </c>
      <c r="J791" t="s">
        <v>26</v>
      </c>
      <c r="K791" t="s">
        <v>32</v>
      </c>
      <c r="L791">
        <v>48</v>
      </c>
      <c r="M791" t="s">
        <v>15</v>
      </c>
    </row>
    <row r="792" spans="1:13" x14ac:dyDescent="0.3">
      <c r="A792">
        <v>28228</v>
      </c>
      <c r="B792" t="s">
        <v>35</v>
      </c>
      <c r="C792" t="s">
        <v>33</v>
      </c>
      <c r="D792" s="1">
        <v>80000</v>
      </c>
      <c r="E792">
        <v>2</v>
      </c>
      <c r="F792" t="s">
        <v>29</v>
      </c>
      <c r="G792" t="s">
        <v>14</v>
      </c>
      <c r="H792" t="s">
        <v>18</v>
      </c>
      <c r="I792">
        <v>2</v>
      </c>
      <c r="J792" t="s">
        <v>26</v>
      </c>
      <c r="K792" t="s">
        <v>32</v>
      </c>
      <c r="L792">
        <v>50</v>
      </c>
      <c r="M792" t="s">
        <v>18</v>
      </c>
    </row>
    <row r="793" spans="1:13" x14ac:dyDescent="0.3">
      <c r="A793">
        <v>18363</v>
      </c>
      <c r="B793" t="s">
        <v>34</v>
      </c>
      <c r="C793" t="s">
        <v>34</v>
      </c>
      <c r="D793" s="1">
        <v>40000</v>
      </c>
      <c r="E793">
        <v>0</v>
      </c>
      <c r="F793" t="s">
        <v>27</v>
      </c>
      <c r="G793" t="s">
        <v>14</v>
      </c>
      <c r="H793" t="s">
        <v>15</v>
      </c>
      <c r="I793">
        <v>2</v>
      </c>
      <c r="J793" t="s">
        <v>23</v>
      </c>
      <c r="K793" t="s">
        <v>32</v>
      </c>
      <c r="L793">
        <v>28</v>
      </c>
      <c r="M793" t="s">
        <v>15</v>
      </c>
    </row>
    <row r="794" spans="1:13" x14ac:dyDescent="0.3">
      <c r="A794">
        <v>23256</v>
      </c>
      <c r="B794" t="s">
        <v>35</v>
      </c>
      <c r="C794" t="s">
        <v>34</v>
      </c>
      <c r="D794" s="1">
        <v>30000</v>
      </c>
      <c r="E794">
        <v>1</v>
      </c>
      <c r="F794" t="s">
        <v>27</v>
      </c>
      <c r="G794" t="s">
        <v>20</v>
      </c>
      <c r="H794" t="s">
        <v>18</v>
      </c>
      <c r="I794">
        <v>1</v>
      </c>
      <c r="J794" t="s">
        <v>23</v>
      </c>
      <c r="K794" t="s">
        <v>32</v>
      </c>
      <c r="L794">
        <v>52</v>
      </c>
      <c r="M794" t="s">
        <v>18</v>
      </c>
    </row>
    <row r="795" spans="1:13" x14ac:dyDescent="0.3">
      <c r="A795">
        <v>12768</v>
      </c>
      <c r="B795" t="s">
        <v>34</v>
      </c>
      <c r="C795" t="s">
        <v>34</v>
      </c>
      <c r="D795" s="1">
        <v>30000</v>
      </c>
      <c r="E795">
        <v>1</v>
      </c>
      <c r="F795" t="s">
        <v>27</v>
      </c>
      <c r="G795" t="s">
        <v>20</v>
      </c>
      <c r="H795" t="s">
        <v>15</v>
      </c>
      <c r="I795">
        <v>1</v>
      </c>
      <c r="J795" t="s">
        <v>22</v>
      </c>
      <c r="K795" t="s">
        <v>32</v>
      </c>
      <c r="L795">
        <v>52</v>
      </c>
      <c r="M795" t="s">
        <v>15</v>
      </c>
    </row>
    <row r="796" spans="1:13" x14ac:dyDescent="0.3">
      <c r="A796">
        <v>20361</v>
      </c>
      <c r="B796" t="s">
        <v>34</v>
      </c>
      <c r="C796" t="s">
        <v>34</v>
      </c>
      <c r="D796" s="1">
        <v>50000</v>
      </c>
      <c r="E796">
        <v>2</v>
      </c>
      <c r="F796" t="s">
        <v>31</v>
      </c>
      <c r="G796" t="s">
        <v>28</v>
      </c>
      <c r="H796" t="s">
        <v>15</v>
      </c>
      <c r="I796">
        <v>2</v>
      </c>
      <c r="J796" t="s">
        <v>23</v>
      </c>
      <c r="K796" t="s">
        <v>32</v>
      </c>
      <c r="L796">
        <v>69</v>
      </c>
      <c r="M796" t="s">
        <v>18</v>
      </c>
    </row>
    <row r="797" spans="1:13" x14ac:dyDescent="0.3">
      <c r="A797">
        <v>21306</v>
      </c>
      <c r="B797" t="s">
        <v>35</v>
      </c>
      <c r="C797" t="s">
        <v>34</v>
      </c>
      <c r="D797" s="1">
        <v>60000</v>
      </c>
      <c r="E797">
        <v>2</v>
      </c>
      <c r="F797" t="s">
        <v>27</v>
      </c>
      <c r="G797" t="s">
        <v>21</v>
      </c>
      <c r="H797" t="s">
        <v>15</v>
      </c>
      <c r="I797">
        <v>2</v>
      </c>
      <c r="J797" t="s">
        <v>23</v>
      </c>
      <c r="K797" t="s">
        <v>32</v>
      </c>
      <c r="L797">
        <v>51</v>
      </c>
      <c r="M797" t="s">
        <v>18</v>
      </c>
    </row>
    <row r="798" spans="1:13" x14ac:dyDescent="0.3">
      <c r="A798">
        <v>13382</v>
      </c>
      <c r="B798" t="s">
        <v>34</v>
      </c>
      <c r="C798" t="s">
        <v>34</v>
      </c>
      <c r="D798" s="1">
        <v>70000</v>
      </c>
      <c r="E798">
        <v>5</v>
      </c>
      <c r="F798" t="s">
        <v>19</v>
      </c>
      <c r="G798" t="s">
        <v>21</v>
      </c>
      <c r="H798" t="s">
        <v>15</v>
      </c>
      <c r="I798">
        <v>2</v>
      </c>
      <c r="J798" t="s">
        <v>26</v>
      </c>
      <c r="K798" t="s">
        <v>32</v>
      </c>
      <c r="L798">
        <v>57</v>
      </c>
      <c r="M798" t="s">
        <v>15</v>
      </c>
    </row>
    <row r="799" spans="1:13" x14ac:dyDescent="0.3">
      <c r="A799">
        <v>20310</v>
      </c>
      <c r="B799" t="s">
        <v>35</v>
      </c>
      <c r="C799" t="s">
        <v>34</v>
      </c>
      <c r="D799" s="1">
        <v>60000</v>
      </c>
      <c r="E799">
        <v>0</v>
      </c>
      <c r="F799" t="s">
        <v>19</v>
      </c>
      <c r="G799" t="s">
        <v>14</v>
      </c>
      <c r="H799" t="s">
        <v>15</v>
      </c>
      <c r="I799">
        <v>1</v>
      </c>
      <c r="J799" t="s">
        <v>23</v>
      </c>
      <c r="K799" t="s">
        <v>32</v>
      </c>
      <c r="L799">
        <v>27</v>
      </c>
      <c r="M799" t="s">
        <v>15</v>
      </c>
    </row>
    <row r="800" spans="1:13" x14ac:dyDescent="0.3">
      <c r="A800">
        <v>22971</v>
      </c>
      <c r="B800" t="s">
        <v>35</v>
      </c>
      <c r="C800" t="s">
        <v>33</v>
      </c>
      <c r="D800" s="1">
        <v>30000</v>
      </c>
      <c r="E800">
        <v>0</v>
      </c>
      <c r="F800" t="s">
        <v>27</v>
      </c>
      <c r="G800" t="s">
        <v>14</v>
      </c>
      <c r="H800" t="s">
        <v>18</v>
      </c>
      <c r="I800">
        <v>2</v>
      </c>
      <c r="J800" t="s">
        <v>16</v>
      </c>
      <c r="K800" t="s">
        <v>32</v>
      </c>
      <c r="L800">
        <v>25</v>
      </c>
      <c r="M800" t="s">
        <v>15</v>
      </c>
    </row>
    <row r="801" spans="1:13" x14ac:dyDescent="0.3">
      <c r="A801">
        <v>15287</v>
      </c>
      <c r="B801" t="s">
        <v>35</v>
      </c>
      <c r="C801" t="s">
        <v>33</v>
      </c>
      <c r="D801" s="1">
        <v>50000</v>
      </c>
      <c r="E801">
        <v>1</v>
      </c>
      <c r="F801" t="s">
        <v>31</v>
      </c>
      <c r="G801" t="s">
        <v>14</v>
      </c>
      <c r="H801" t="s">
        <v>15</v>
      </c>
      <c r="I801">
        <v>0</v>
      </c>
      <c r="J801" t="s">
        <v>26</v>
      </c>
      <c r="K801" t="s">
        <v>32</v>
      </c>
      <c r="L801">
        <v>33</v>
      </c>
      <c r="M801" t="s">
        <v>15</v>
      </c>
    </row>
    <row r="802" spans="1:13" x14ac:dyDescent="0.3">
      <c r="A802">
        <v>15532</v>
      </c>
      <c r="B802" t="s">
        <v>35</v>
      </c>
      <c r="C802" t="s">
        <v>34</v>
      </c>
      <c r="D802" s="1">
        <v>60000</v>
      </c>
      <c r="E802">
        <v>4</v>
      </c>
      <c r="F802" t="s">
        <v>13</v>
      </c>
      <c r="G802" t="s">
        <v>21</v>
      </c>
      <c r="H802" t="s">
        <v>15</v>
      </c>
      <c r="I802">
        <v>2</v>
      </c>
      <c r="J802" t="s">
        <v>22</v>
      </c>
      <c r="K802" t="s">
        <v>32</v>
      </c>
      <c r="L802">
        <v>43</v>
      </c>
      <c r="M802" t="s">
        <v>15</v>
      </c>
    </row>
    <row r="803" spans="1:13" x14ac:dyDescent="0.3">
      <c r="A803">
        <v>11255</v>
      </c>
      <c r="B803" t="s">
        <v>34</v>
      </c>
      <c r="C803" t="s">
        <v>34</v>
      </c>
      <c r="D803" s="1">
        <v>70000</v>
      </c>
      <c r="E803">
        <v>4</v>
      </c>
      <c r="F803" t="s">
        <v>31</v>
      </c>
      <c r="G803" t="s">
        <v>28</v>
      </c>
      <c r="H803" t="s">
        <v>15</v>
      </c>
      <c r="I803">
        <v>2</v>
      </c>
      <c r="J803" t="s">
        <v>23</v>
      </c>
      <c r="K803" t="s">
        <v>32</v>
      </c>
      <c r="L803">
        <v>73</v>
      </c>
      <c r="M803" t="s">
        <v>18</v>
      </c>
    </row>
    <row r="804" spans="1:13" x14ac:dyDescent="0.3">
      <c r="A804">
        <v>28090</v>
      </c>
      <c r="B804" t="s">
        <v>34</v>
      </c>
      <c r="C804" t="s">
        <v>34</v>
      </c>
      <c r="D804" s="1">
        <v>40000</v>
      </c>
      <c r="E804">
        <v>0</v>
      </c>
      <c r="F804" t="s">
        <v>19</v>
      </c>
      <c r="G804" t="s">
        <v>14</v>
      </c>
      <c r="H804" t="s">
        <v>15</v>
      </c>
      <c r="I804">
        <v>1</v>
      </c>
      <c r="J804" t="s">
        <v>23</v>
      </c>
      <c r="K804" t="s">
        <v>32</v>
      </c>
      <c r="L804">
        <v>27</v>
      </c>
      <c r="M804" t="s">
        <v>18</v>
      </c>
    </row>
    <row r="805" spans="1:13" x14ac:dyDescent="0.3">
      <c r="A805">
        <v>15255</v>
      </c>
      <c r="B805" t="s">
        <v>34</v>
      </c>
      <c r="C805" t="s">
        <v>34</v>
      </c>
      <c r="D805" s="1">
        <v>40000</v>
      </c>
      <c r="E805">
        <v>0</v>
      </c>
      <c r="F805" t="s">
        <v>27</v>
      </c>
      <c r="G805" t="s">
        <v>14</v>
      </c>
      <c r="H805" t="s">
        <v>15</v>
      </c>
      <c r="I805">
        <v>2</v>
      </c>
      <c r="J805" t="s">
        <v>23</v>
      </c>
      <c r="K805" t="s">
        <v>32</v>
      </c>
      <c r="L805">
        <v>28</v>
      </c>
      <c r="M805" t="s">
        <v>15</v>
      </c>
    </row>
    <row r="806" spans="1:13" x14ac:dyDescent="0.3">
      <c r="A806">
        <v>13154</v>
      </c>
      <c r="B806" t="s">
        <v>34</v>
      </c>
      <c r="C806" t="s">
        <v>34</v>
      </c>
      <c r="D806" s="1">
        <v>40000</v>
      </c>
      <c r="E806">
        <v>0</v>
      </c>
      <c r="F806" t="s">
        <v>27</v>
      </c>
      <c r="G806" t="s">
        <v>14</v>
      </c>
      <c r="H806" t="s">
        <v>18</v>
      </c>
      <c r="I806">
        <v>2</v>
      </c>
      <c r="J806" t="s">
        <v>16</v>
      </c>
      <c r="K806" t="s">
        <v>32</v>
      </c>
      <c r="L806">
        <v>27</v>
      </c>
      <c r="M806" t="s">
        <v>15</v>
      </c>
    </row>
    <row r="807" spans="1:13" x14ac:dyDescent="0.3">
      <c r="A807">
        <v>26778</v>
      </c>
      <c r="B807" t="s">
        <v>35</v>
      </c>
      <c r="C807" t="s">
        <v>33</v>
      </c>
      <c r="D807" s="1">
        <v>40000</v>
      </c>
      <c r="E807">
        <v>0</v>
      </c>
      <c r="F807" t="s">
        <v>27</v>
      </c>
      <c r="G807" t="s">
        <v>14</v>
      </c>
      <c r="H807" t="s">
        <v>15</v>
      </c>
      <c r="I807">
        <v>2</v>
      </c>
      <c r="J807" t="s">
        <v>23</v>
      </c>
      <c r="K807" t="s">
        <v>32</v>
      </c>
      <c r="L807">
        <v>31</v>
      </c>
      <c r="M807" t="s">
        <v>18</v>
      </c>
    </row>
    <row r="808" spans="1:13" x14ac:dyDescent="0.3">
      <c r="A808">
        <v>23248</v>
      </c>
      <c r="B808" t="s">
        <v>34</v>
      </c>
      <c r="C808" t="s">
        <v>33</v>
      </c>
      <c r="D808" s="1">
        <v>10000</v>
      </c>
      <c r="E808">
        <v>2</v>
      </c>
      <c r="F808" t="s">
        <v>27</v>
      </c>
      <c r="G808" t="s">
        <v>25</v>
      </c>
      <c r="H808" t="s">
        <v>15</v>
      </c>
      <c r="I808">
        <v>2</v>
      </c>
      <c r="J808" t="s">
        <v>26</v>
      </c>
      <c r="K808" t="s">
        <v>32</v>
      </c>
      <c r="L808">
        <v>53</v>
      </c>
      <c r="M808" t="s">
        <v>18</v>
      </c>
    </row>
    <row r="809" spans="1:13" x14ac:dyDescent="0.3">
      <c r="A809">
        <v>21417</v>
      </c>
      <c r="B809" t="s">
        <v>35</v>
      </c>
      <c r="C809" t="s">
        <v>33</v>
      </c>
      <c r="D809" s="1">
        <v>60000</v>
      </c>
      <c r="E809">
        <v>0</v>
      </c>
      <c r="F809" t="s">
        <v>19</v>
      </c>
      <c r="G809" t="s">
        <v>21</v>
      </c>
      <c r="H809" t="s">
        <v>18</v>
      </c>
      <c r="I809">
        <v>2</v>
      </c>
      <c r="J809" t="s">
        <v>26</v>
      </c>
      <c r="K809" t="s">
        <v>32</v>
      </c>
      <c r="L809">
        <v>32</v>
      </c>
      <c r="M809" t="s">
        <v>15</v>
      </c>
    </row>
    <row r="810" spans="1:13" x14ac:dyDescent="0.3">
      <c r="A810">
        <v>17668</v>
      </c>
      <c r="B810" t="s">
        <v>35</v>
      </c>
      <c r="C810" t="s">
        <v>34</v>
      </c>
      <c r="D810" s="1">
        <v>30000</v>
      </c>
      <c r="E810">
        <v>2</v>
      </c>
      <c r="F810" t="s">
        <v>27</v>
      </c>
      <c r="G810" t="s">
        <v>14</v>
      </c>
      <c r="H810" t="s">
        <v>15</v>
      </c>
      <c r="I810">
        <v>2</v>
      </c>
      <c r="J810" t="s">
        <v>26</v>
      </c>
      <c r="K810" t="s">
        <v>32</v>
      </c>
      <c r="L810">
        <v>50</v>
      </c>
      <c r="M810" t="s">
        <v>15</v>
      </c>
    </row>
    <row r="811" spans="1:13" x14ac:dyDescent="0.3">
      <c r="A811">
        <v>27994</v>
      </c>
      <c r="B811" t="s">
        <v>34</v>
      </c>
      <c r="C811" t="s">
        <v>33</v>
      </c>
      <c r="D811" s="1">
        <v>40000</v>
      </c>
      <c r="E811">
        <v>4</v>
      </c>
      <c r="F811" t="s">
        <v>27</v>
      </c>
      <c r="G811" t="s">
        <v>21</v>
      </c>
      <c r="H811" t="s">
        <v>15</v>
      </c>
      <c r="I811">
        <v>2</v>
      </c>
      <c r="J811" t="s">
        <v>23</v>
      </c>
      <c r="K811" t="s">
        <v>32</v>
      </c>
      <c r="L811">
        <v>69</v>
      </c>
      <c r="M811" t="s">
        <v>18</v>
      </c>
    </row>
    <row r="812" spans="1:13" x14ac:dyDescent="0.3">
      <c r="A812">
        <v>20376</v>
      </c>
      <c r="B812" t="s">
        <v>35</v>
      </c>
      <c r="C812" t="s">
        <v>33</v>
      </c>
      <c r="D812" s="1">
        <v>70000</v>
      </c>
      <c r="E812">
        <v>3</v>
      </c>
      <c r="F812" t="s">
        <v>31</v>
      </c>
      <c r="G812" t="s">
        <v>28</v>
      </c>
      <c r="H812" t="s">
        <v>15</v>
      </c>
      <c r="I812">
        <v>2</v>
      </c>
      <c r="J812" t="s">
        <v>23</v>
      </c>
      <c r="K812" t="s">
        <v>32</v>
      </c>
      <c r="L812">
        <v>52</v>
      </c>
      <c r="M812" t="s">
        <v>15</v>
      </c>
    </row>
    <row r="813" spans="1:13" x14ac:dyDescent="0.3">
      <c r="A813">
        <v>25954</v>
      </c>
      <c r="B813" t="s">
        <v>34</v>
      </c>
      <c r="C813" t="s">
        <v>34</v>
      </c>
      <c r="D813" s="1">
        <v>60000</v>
      </c>
      <c r="E813">
        <v>0</v>
      </c>
      <c r="F813" t="s">
        <v>19</v>
      </c>
      <c r="G813" t="s">
        <v>14</v>
      </c>
      <c r="H813" t="s">
        <v>18</v>
      </c>
      <c r="I813">
        <v>2</v>
      </c>
      <c r="J813" t="s">
        <v>26</v>
      </c>
      <c r="K813" t="s">
        <v>32</v>
      </c>
      <c r="L813">
        <v>31</v>
      </c>
      <c r="M813" t="s">
        <v>18</v>
      </c>
    </row>
    <row r="814" spans="1:13" x14ac:dyDescent="0.3">
      <c r="A814">
        <v>15749</v>
      </c>
      <c r="B814" t="s">
        <v>35</v>
      </c>
      <c r="C814" t="s">
        <v>33</v>
      </c>
      <c r="D814" s="1">
        <v>70000</v>
      </c>
      <c r="E814">
        <v>4</v>
      </c>
      <c r="F814" t="s">
        <v>13</v>
      </c>
      <c r="G814" t="s">
        <v>28</v>
      </c>
      <c r="H814" t="s">
        <v>15</v>
      </c>
      <c r="I814">
        <v>2</v>
      </c>
      <c r="J814" t="s">
        <v>30</v>
      </c>
      <c r="K814" t="s">
        <v>32</v>
      </c>
      <c r="L814">
        <v>61</v>
      </c>
      <c r="M814" t="s">
        <v>18</v>
      </c>
    </row>
    <row r="815" spans="1:13" x14ac:dyDescent="0.3">
      <c r="A815">
        <v>25899</v>
      </c>
      <c r="B815" t="s">
        <v>34</v>
      </c>
      <c r="C815" t="s">
        <v>33</v>
      </c>
      <c r="D815" s="1">
        <v>70000</v>
      </c>
      <c r="E815">
        <v>2</v>
      </c>
      <c r="F815" t="s">
        <v>27</v>
      </c>
      <c r="G815" t="s">
        <v>21</v>
      </c>
      <c r="H815" t="s">
        <v>15</v>
      </c>
      <c r="I815">
        <v>2</v>
      </c>
      <c r="J815" t="s">
        <v>30</v>
      </c>
      <c r="K815" t="s">
        <v>32</v>
      </c>
      <c r="L815">
        <v>53</v>
      </c>
      <c r="M815" t="s">
        <v>18</v>
      </c>
    </row>
    <row r="816" spans="1:13" x14ac:dyDescent="0.3">
      <c r="A816">
        <v>13351</v>
      </c>
      <c r="B816" t="s">
        <v>35</v>
      </c>
      <c r="C816" t="s">
        <v>33</v>
      </c>
      <c r="D816" s="1">
        <v>70000</v>
      </c>
      <c r="E816">
        <v>4</v>
      </c>
      <c r="F816" t="s">
        <v>13</v>
      </c>
      <c r="G816" t="s">
        <v>28</v>
      </c>
      <c r="H816" t="s">
        <v>15</v>
      </c>
      <c r="I816">
        <v>2</v>
      </c>
      <c r="J816" t="s">
        <v>26</v>
      </c>
      <c r="K816" t="s">
        <v>32</v>
      </c>
      <c r="L816">
        <v>62</v>
      </c>
      <c r="M816" t="s">
        <v>15</v>
      </c>
    </row>
    <row r="817" spans="1:13" x14ac:dyDescent="0.3">
      <c r="A817">
        <v>23333</v>
      </c>
      <c r="B817" t="s">
        <v>34</v>
      </c>
      <c r="C817" t="s">
        <v>34</v>
      </c>
      <c r="D817" s="1">
        <v>40000</v>
      </c>
      <c r="E817">
        <v>0</v>
      </c>
      <c r="F817" t="s">
        <v>19</v>
      </c>
      <c r="G817" t="s">
        <v>14</v>
      </c>
      <c r="H817" t="s">
        <v>18</v>
      </c>
      <c r="I817">
        <v>2</v>
      </c>
      <c r="J817" t="s">
        <v>26</v>
      </c>
      <c r="K817" t="s">
        <v>32</v>
      </c>
      <c r="L817">
        <v>30</v>
      </c>
      <c r="M817" t="s">
        <v>18</v>
      </c>
    </row>
    <row r="818" spans="1:13" x14ac:dyDescent="0.3">
      <c r="A818">
        <v>21660</v>
      </c>
      <c r="B818" t="s">
        <v>34</v>
      </c>
      <c r="C818" t="s">
        <v>33</v>
      </c>
      <c r="D818" s="1">
        <v>60000</v>
      </c>
      <c r="E818">
        <v>3</v>
      </c>
      <c r="F818" t="s">
        <v>31</v>
      </c>
      <c r="G818" t="s">
        <v>21</v>
      </c>
      <c r="H818" t="s">
        <v>15</v>
      </c>
      <c r="I818">
        <v>0</v>
      </c>
      <c r="J818" t="s">
        <v>22</v>
      </c>
      <c r="K818" t="s">
        <v>32</v>
      </c>
      <c r="L818">
        <v>43</v>
      </c>
      <c r="M818" t="s">
        <v>15</v>
      </c>
    </row>
    <row r="819" spans="1:13" x14ac:dyDescent="0.3">
      <c r="A819">
        <v>17012</v>
      </c>
      <c r="B819" t="s">
        <v>34</v>
      </c>
      <c r="C819" t="s">
        <v>33</v>
      </c>
      <c r="D819" s="1">
        <v>60000</v>
      </c>
      <c r="E819">
        <v>3</v>
      </c>
      <c r="F819" t="s">
        <v>31</v>
      </c>
      <c r="G819" t="s">
        <v>21</v>
      </c>
      <c r="H819" t="s">
        <v>15</v>
      </c>
      <c r="I819">
        <v>0</v>
      </c>
      <c r="J819" t="s">
        <v>22</v>
      </c>
      <c r="K819" t="s">
        <v>32</v>
      </c>
      <c r="L819">
        <v>42</v>
      </c>
      <c r="M819" t="s">
        <v>15</v>
      </c>
    </row>
    <row r="820" spans="1:13" x14ac:dyDescent="0.3">
      <c r="A820">
        <v>24514</v>
      </c>
      <c r="B820" t="s">
        <v>34</v>
      </c>
      <c r="C820" t="s">
        <v>34</v>
      </c>
      <c r="D820" s="1">
        <v>40000</v>
      </c>
      <c r="E820">
        <v>0</v>
      </c>
      <c r="F820" t="s">
        <v>19</v>
      </c>
      <c r="G820" t="s">
        <v>14</v>
      </c>
      <c r="H820" t="s">
        <v>15</v>
      </c>
      <c r="I820">
        <v>1</v>
      </c>
      <c r="J820" t="s">
        <v>23</v>
      </c>
      <c r="K820" t="s">
        <v>32</v>
      </c>
      <c r="L820">
        <v>30</v>
      </c>
      <c r="M820" t="s">
        <v>18</v>
      </c>
    </row>
    <row r="821" spans="1:13" x14ac:dyDescent="0.3">
      <c r="A821">
        <v>27505</v>
      </c>
      <c r="B821" t="s">
        <v>35</v>
      </c>
      <c r="C821" t="s">
        <v>33</v>
      </c>
      <c r="D821" s="1">
        <v>40000</v>
      </c>
      <c r="E821">
        <v>0</v>
      </c>
      <c r="F821" t="s">
        <v>27</v>
      </c>
      <c r="G821" t="s">
        <v>14</v>
      </c>
      <c r="H821" t="s">
        <v>15</v>
      </c>
      <c r="I821">
        <v>2</v>
      </c>
      <c r="J821" t="s">
        <v>23</v>
      </c>
      <c r="K821" t="s">
        <v>32</v>
      </c>
      <c r="L821">
        <v>30</v>
      </c>
      <c r="M821" t="s">
        <v>18</v>
      </c>
    </row>
    <row r="822" spans="1:13" x14ac:dyDescent="0.3">
      <c r="A822">
        <v>29243</v>
      </c>
      <c r="B822" t="s">
        <v>35</v>
      </c>
      <c r="C822" t="s">
        <v>34</v>
      </c>
      <c r="D822" s="1">
        <v>110000</v>
      </c>
      <c r="E822">
        <v>1</v>
      </c>
      <c r="F822" t="s">
        <v>13</v>
      </c>
      <c r="G822" t="s">
        <v>28</v>
      </c>
      <c r="H822" t="s">
        <v>15</v>
      </c>
      <c r="I822">
        <v>1</v>
      </c>
      <c r="J822" t="s">
        <v>23</v>
      </c>
      <c r="K822" t="s">
        <v>32</v>
      </c>
      <c r="L822">
        <v>43</v>
      </c>
      <c r="M822" t="s">
        <v>18</v>
      </c>
    </row>
    <row r="823" spans="1:13" x14ac:dyDescent="0.3">
      <c r="A823">
        <v>26582</v>
      </c>
      <c r="B823" t="s">
        <v>34</v>
      </c>
      <c r="C823" t="s">
        <v>34</v>
      </c>
      <c r="D823" s="1">
        <v>60000</v>
      </c>
      <c r="E823">
        <v>0</v>
      </c>
      <c r="F823" t="s">
        <v>19</v>
      </c>
      <c r="G823" t="s">
        <v>14</v>
      </c>
      <c r="H823" t="s">
        <v>15</v>
      </c>
      <c r="I823">
        <v>2</v>
      </c>
      <c r="J823" t="s">
        <v>23</v>
      </c>
      <c r="K823" t="s">
        <v>32</v>
      </c>
      <c r="L823">
        <v>33</v>
      </c>
      <c r="M823" t="s">
        <v>15</v>
      </c>
    </row>
    <row r="824" spans="1:13" x14ac:dyDescent="0.3">
      <c r="A824">
        <v>14271</v>
      </c>
      <c r="B824" t="s">
        <v>34</v>
      </c>
      <c r="C824" t="s">
        <v>34</v>
      </c>
      <c r="D824" s="1">
        <v>30000</v>
      </c>
      <c r="E824">
        <v>0</v>
      </c>
      <c r="F824" t="s">
        <v>27</v>
      </c>
      <c r="G824" t="s">
        <v>14</v>
      </c>
      <c r="H824" t="s">
        <v>15</v>
      </c>
      <c r="I824">
        <v>2</v>
      </c>
      <c r="J824" t="s">
        <v>23</v>
      </c>
      <c r="K824" t="s">
        <v>32</v>
      </c>
      <c r="L824">
        <v>32</v>
      </c>
      <c r="M824" t="s">
        <v>18</v>
      </c>
    </row>
    <row r="825" spans="1:13" x14ac:dyDescent="0.3">
      <c r="A825">
        <v>23041</v>
      </c>
      <c r="B825" t="s">
        <v>35</v>
      </c>
      <c r="C825" t="s">
        <v>33</v>
      </c>
      <c r="D825" s="1">
        <v>70000</v>
      </c>
      <c r="E825">
        <v>4</v>
      </c>
      <c r="F825" t="s">
        <v>27</v>
      </c>
      <c r="G825" t="s">
        <v>21</v>
      </c>
      <c r="H825" t="s">
        <v>15</v>
      </c>
      <c r="I825">
        <v>0</v>
      </c>
      <c r="J825" t="s">
        <v>23</v>
      </c>
      <c r="K825" t="s">
        <v>32</v>
      </c>
      <c r="L825">
        <v>50</v>
      </c>
      <c r="M825" t="s">
        <v>15</v>
      </c>
    </row>
    <row r="826" spans="1:13" x14ac:dyDescent="0.3">
      <c r="A826">
        <v>29048</v>
      </c>
      <c r="B826" t="s">
        <v>35</v>
      </c>
      <c r="C826" t="s">
        <v>34</v>
      </c>
      <c r="D826" s="1">
        <v>110000</v>
      </c>
      <c r="E826">
        <v>2</v>
      </c>
      <c r="F826" t="s">
        <v>13</v>
      </c>
      <c r="G826" t="s">
        <v>28</v>
      </c>
      <c r="H826" t="s">
        <v>18</v>
      </c>
      <c r="I826">
        <v>3</v>
      </c>
      <c r="J826" t="s">
        <v>16</v>
      </c>
      <c r="K826" t="s">
        <v>32</v>
      </c>
      <c r="L826">
        <v>37</v>
      </c>
      <c r="M826" t="s">
        <v>15</v>
      </c>
    </row>
    <row r="827" spans="1:13" x14ac:dyDescent="0.3">
      <c r="A827">
        <v>24433</v>
      </c>
      <c r="B827" t="s">
        <v>34</v>
      </c>
      <c r="C827" t="s">
        <v>34</v>
      </c>
      <c r="D827" s="1">
        <v>70000</v>
      </c>
      <c r="E827">
        <v>3</v>
      </c>
      <c r="F827" t="s">
        <v>27</v>
      </c>
      <c r="G827" t="s">
        <v>21</v>
      </c>
      <c r="H827" t="s">
        <v>18</v>
      </c>
      <c r="I827">
        <v>1</v>
      </c>
      <c r="J827" t="s">
        <v>26</v>
      </c>
      <c r="K827" t="s">
        <v>32</v>
      </c>
      <c r="L827">
        <v>52</v>
      </c>
      <c r="M827" t="s">
        <v>15</v>
      </c>
    </row>
    <row r="828" spans="1:13" x14ac:dyDescent="0.3">
      <c r="A828">
        <v>15501</v>
      </c>
      <c r="B828" t="s">
        <v>34</v>
      </c>
      <c r="C828" t="s">
        <v>34</v>
      </c>
      <c r="D828" s="1">
        <v>70000</v>
      </c>
      <c r="E828">
        <v>4</v>
      </c>
      <c r="F828" t="s">
        <v>31</v>
      </c>
      <c r="G828" t="s">
        <v>21</v>
      </c>
      <c r="H828" t="s">
        <v>15</v>
      </c>
      <c r="I828">
        <v>0</v>
      </c>
      <c r="J828" t="s">
        <v>22</v>
      </c>
      <c r="K828" t="s">
        <v>32</v>
      </c>
      <c r="L828">
        <v>36</v>
      </c>
      <c r="M828" t="s">
        <v>15</v>
      </c>
    </row>
    <row r="829" spans="1:13" x14ac:dyDescent="0.3">
      <c r="A829">
        <v>13911</v>
      </c>
      <c r="B829" t="s">
        <v>35</v>
      </c>
      <c r="C829" t="s">
        <v>33</v>
      </c>
      <c r="D829" s="1">
        <v>80000</v>
      </c>
      <c r="E829">
        <v>3</v>
      </c>
      <c r="F829" t="s">
        <v>13</v>
      </c>
      <c r="G829" t="s">
        <v>14</v>
      </c>
      <c r="H829" t="s">
        <v>15</v>
      </c>
      <c r="I829">
        <v>2</v>
      </c>
      <c r="J829" t="s">
        <v>22</v>
      </c>
      <c r="K829" t="s">
        <v>32</v>
      </c>
      <c r="L829">
        <v>41</v>
      </c>
      <c r="M829" t="s">
        <v>15</v>
      </c>
    </row>
    <row r="830" spans="1:13" x14ac:dyDescent="0.3">
      <c r="A830">
        <v>20421</v>
      </c>
      <c r="B830" t="s">
        <v>35</v>
      </c>
      <c r="C830" t="s">
        <v>33</v>
      </c>
      <c r="D830" s="1">
        <v>40000</v>
      </c>
      <c r="E830">
        <v>0</v>
      </c>
      <c r="F830" t="s">
        <v>29</v>
      </c>
      <c r="G830" t="s">
        <v>20</v>
      </c>
      <c r="H830" t="s">
        <v>15</v>
      </c>
      <c r="I830">
        <v>2</v>
      </c>
      <c r="J830" t="s">
        <v>23</v>
      </c>
      <c r="K830" t="s">
        <v>32</v>
      </c>
      <c r="L830">
        <v>26</v>
      </c>
      <c r="M830" t="s">
        <v>18</v>
      </c>
    </row>
    <row r="831" spans="1:13" x14ac:dyDescent="0.3">
      <c r="A831">
        <v>16009</v>
      </c>
      <c r="B831" t="s">
        <v>35</v>
      </c>
      <c r="C831" t="s">
        <v>34</v>
      </c>
      <c r="D831" s="1">
        <v>170000</v>
      </c>
      <c r="E831">
        <v>1</v>
      </c>
      <c r="F831" t="s">
        <v>31</v>
      </c>
      <c r="G831" t="s">
        <v>28</v>
      </c>
      <c r="H831" t="s">
        <v>18</v>
      </c>
      <c r="I831">
        <v>4</v>
      </c>
      <c r="J831" t="s">
        <v>16</v>
      </c>
      <c r="K831" t="s">
        <v>32</v>
      </c>
      <c r="L831">
        <v>66</v>
      </c>
      <c r="M831" t="s">
        <v>18</v>
      </c>
    </row>
    <row r="832" spans="1:13" x14ac:dyDescent="0.3">
      <c r="A832">
        <v>18411</v>
      </c>
      <c r="B832" t="s">
        <v>34</v>
      </c>
      <c r="C832" t="s">
        <v>34</v>
      </c>
      <c r="D832" s="1">
        <v>60000</v>
      </c>
      <c r="E832">
        <v>2</v>
      </c>
      <c r="F832" t="s">
        <v>27</v>
      </c>
      <c r="G832" t="s">
        <v>21</v>
      </c>
      <c r="H832" t="s">
        <v>18</v>
      </c>
      <c r="I832">
        <v>2</v>
      </c>
      <c r="J832" t="s">
        <v>23</v>
      </c>
      <c r="K832" t="s">
        <v>32</v>
      </c>
      <c r="L832">
        <v>51</v>
      </c>
      <c r="M832" t="s">
        <v>18</v>
      </c>
    </row>
    <row r="833" spans="1:13" x14ac:dyDescent="0.3">
      <c r="A833">
        <v>19163</v>
      </c>
      <c r="B833" t="s">
        <v>34</v>
      </c>
      <c r="C833" t="s">
        <v>33</v>
      </c>
      <c r="D833" s="1">
        <v>70000</v>
      </c>
      <c r="E833">
        <v>4</v>
      </c>
      <c r="F833" t="s">
        <v>13</v>
      </c>
      <c r="G833" t="s">
        <v>21</v>
      </c>
      <c r="H833" t="s">
        <v>15</v>
      </c>
      <c r="I833">
        <v>2</v>
      </c>
      <c r="J833" t="s">
        <v>16</v>
      </c>
      <c r="K833" t="s">
        <v>32</v>
      </c>
      <c r="L833">
        <v>43</v>
      </c>
      <c r="M833" t="s">
        <v>15</v>
      </c>
    </row>
    <row r="834" spans="1:13" x14ac:dyDescent="0.3">
      <c r="A834">
        <v>18572</v>
      </c>
      <c r="B834" t="s">
        <v>34</v>
      </c>
      <c r="C834" t="s">
        <v>33</v>
      </c>
      <c r="D834" s="1">
        <v>60000</v>
      </c>
      <c r="E834">
        <v>0</v>
      </c>
      <c r="F834" t="s">
        <v>31</v>
      </c>
      <c r="G834" t="s">
        <v>21</v>
      </c>
      <c r="H834" t="s">
        <v>15</v>
      </c>
      <c r="I834">
        <v>0</v>
      </c>
      <c r="J834" t="s">
        <v>16</v>
      </c>
      <c r="K834" t="s">
        <v>32</v>
      </c>
      <c r="L834">
        <v>39</v>
      </c>
      <c r="M834" t="s">
        <v>18</v>
      </c>
    </row>
    <row r="835" spans="1:13" x14ac:dyDescent="0.3">
      <c r="A835">
        <v>27540</v>
      </c>
      <c r="B835" t="s">
        <v>35</v>
      </c>
      <c r="C835" t="s">
        <v>33</v>
      </c>
      <c r="D835" s="1">
        <v>70000</v>
      </c>
      <c r="E835">
        <v>0</v>
      </c>
      <c r="F835" t="s">
        <v>13</v>
      </c>
      <c r="G835" t="s">
        <v>21</v>
      </c>
      <c r="H835" t="s">
        <v>18</v>
      </c>
      <c r="I835">
        <v>1</v>
      </c>
      <c r="J835" t="s">
        <v>16</v>
      </c>
      <c r="K835" t="s">
        <v>32</v>
      </c>
      <c r="L835">
        <v>37</v>
      </c>
      <c r="M835" t="s">
        <v>15</v>
      </c>
    </row>
    <row r="836" spans="1:13" x14ac:dyDescent="0.3">
      <c r="A836">
        <v>19889</v>
      </c>
      <c r="B836" t="s">
        <v>35</v>
      </c>
      <c r="C836" t="s">
        <v>33</v>
      </c>
      <c r="D836" s="1">
        <v>70000</v>
      </c>
      <c r="E836">
        <v>2</v>
      </c>
      <c r="F836" t="s">
        <v>29</v>
      </c>
      <c r="G836" t="s">
        <v>14</v>
      </c>
      <c r="H836" t="s">
        <v>18</v>
      </c>
      <c r="I836">
        <v>2</v>
      </c>
      <c r="J836" t="s">
        <v>22</v>
      </c>
      <c r="K836" t="s">
        <v>32</v>
      </c>
      <c r="L836">
        <v>54</v>
      </c>
      <c r="M836" t="s">
        <v>15</v>
      </c>
    </row>
    <row r="837" spans="1:13" x14ac:dyDescent="0.3">
      <c r="A837">
        <v>12922</v>
      </c>
      <c r="B837" t="s">
        <v>35</v>
      </c>
      <c r="C837" t="s">
        <v>33</v>
      </c>
      <c r="D837" s="1">
        <v>60000</v>
      </c>
      <c r="E837">
        <v>3</v>
      </c>
      <c r="F837" t="s">
        <v>13</v>
      </c>
      <c r="G837" t="s">
        <v>14</v>
      </c>
      <c r="H837" t="s">
        <v>15</v>
      </c>
      <c r="I837">
        <v>0</v>
      </c>
      <c r="J837" t="s">
        <v>22</v>
      </c>
      <c r="K837" t="s">
        <v>32</v>
      </c>
      <c r="L837">
        <v>40</v>
      </c>
      <c r="M837" t="s">
        <v>15</v>
      </c>
    </row>
    <row r="838" spans="1:13" x14ac:dyDescent="0.3">
      <c r="A838">
        <v>18891</v>
      </c>
      <c r="B838" t="s">
        <v>34</v>
      </c>
      <c r="C838" t="s">
        <v>33</v>
      </c>
      <c r="D838" s="1">
        <v>40000</v>
      </c>
      <c r="E838">
        <v>0</v>
      </c>
      <c r="F838" t="s">
        <v>19</v>
      </c>
      <c r="G838" t="s">
        <v>14</v>
      </c>
      <c r="H838" t="s">
        <v>15</v>
      </c>
      <c r="I838">
        <v>2</v>
      </c>
      <c r="J838" t="s">
        <v>23</v>
      </c>
      <c r="K838" t="s">
        <v>32</v>
      </c>
      <c r="L838">
        <v>28</v>
      </c>
      <c r="M838" t="s">
        <v>18</v>
      </c>
    </row>
    <row r="839" spans="1:13" x14ac:dyDescent="0.3">
      <c r="A839">
        <v>16773</v>
      </c>
      <c r="B839" t="s">
        <v>34</v>
      </c>
      <c r="C839" t="s">
        <v>34</v>
      </c>
      <c r="D839" s="1">
        <v>60000</v>
      </c>
      <c r="E839">
        <v>1</v>
      </c>
      <c r="F839" t="s">
        <v>31</v>
      </c>
      <c r="G839" t="s">
        <v>14</v>
      </c>
      <c r="H839" t="s">
        <v>15</v>
      </c>
      <c r="I839">
        <v>0</v>
      </c>
      <c r="J839" t="s">
        <v>16</v>
      </c>
      <c r="K839" t="s">
        <v>32</v>
      </c>
      <c r="L839">
        <v>33</v>
      </c>
      <c r="M839" t="s">
        <v>18</v>
      </c>
    </row>
    <row r="840" spans="1:13" x14ac:dyDescent="0.3">
      <c r="A840">
        <v>19143</v>
      </c>
      <c r="B840" t="s">
        <v>35</v>
      </c>
      <c r="C840" t="s">
        <v>33</v>
      </c>
      <c r="D840" s="1">
        <v>80000</v>
      </c>
      <c r="E840">
        <v>3</v>
      </c>
      <c r="F840" t="s">
        <v>13</v>
      </c>
      <c r="G840" t="s">
        <v>14</v>
      </c>
      <c r="H840" t="s">
        <v>15</v>
      </c>
      <c r="I840">
        <v>2</v>
      </c>
      <c r="J840" t="s">
        <v>22</v>
      </c>
      <c r="K840" t="s">
        <v>32</v>
      </c>
      <c r="L840">
        <v>41</v>
      </c>
      <c r="M840" t="s">
        <v>15</v>
      </c>
    </row>
    <row r="841" spans="1:13" x14ac:dyDescent="0.3">
      <c r="A841">
        <v>23882</v>
      </c>
      <c r="B841" t="s">
        <v>35</v>
      </c>
      <c r="C841" t="s">
        <v>33</v>
      </c>
      <c r="D841" s="1">
        <v>80000</v>
      </c>
      <c r="E841">
        <v>3</v>
      </c>
      <c r="F841" t="s">
        <v>31</v>
      </c>
      <c r="G841" t="s">
        <v>21</v>
      </c>
      <c r="H841" t="s">
        <v>15</v>
      </c>
      <c r="I841">
        <v>0</v>
      </c>
      <c r="J841" t="s">
        <v>16</v>
      </c>
      <c r="K841" t="s">
        <v>32</v>
      </c>
      <c r="L841">
        <v>37</v>
      </c>
      <c r="M841" t="s">
        <v>15</v>
      </c>
    </row>
    <row r="842" spans="1:13" x14ac:dyDescent="0.3">
      <c r="A842">
        <v>11233</v>
      </c>
      <c r="B842" t="s">
        <v>34</v>
      </c>
      <c r="C842" t="s">
        <v>34</v>
      </c>
      <c r="D842" s="1">
        <v>70000</v>
      </c>
      <c r="E842">
        <v>4</v>
      </c>
      <c r="F842" t="s">
        <v>19</v>
      </c>
      <c r="G842" t="s">
        <v>21</v>
      </c>
      <c r="H842" t="s">
        <v>15</v>
      </c>
      <c r="I842">
        <v>2</v>
      </c>
      <c r="J842" t="s">
        <v>30</v>
      </c>
      <c r="K842" t="s">
        <v>32</v>
      </c>
      <c r="L842">
        <v>53</v>
      </c>
      <c r="M842" t="s">
        <v>18</v>
      </c>
    </row>
    <row r="843" spans="1:13" x14ac:dyDescent="0.3">
      <c r="A843">
        <v>12056</v>
      </c>
      <c r="B843" t="s">
        <v>34</v>
      </c>
      <c r="C843" t="s">
        <v>34</v>
      </c>
      <c r="D843" s="1">
        <v>120000</v>
      </c>
      <c r="E843">
        <v>2</v>
      </c>
      <c r="F843" t="s">
        <v>31</v>
      </c>
      <c r="G843" t="s">
        <v>28</v>
      </c>
      <c r="H843" t="s">
        <v>15</v>
      </c>
      <c r="I843">
        <v>3</v>
      </c>
      <c r="J843" t="s">
        <v>23</v>
      </c>
      <c r="K843" t="s">
        <v>32</v>
      </c>
      <c r="L843">
        <v>64</v>
      </c>
      <c r="M843" t="s">
        <v>18</v>
      </c>
    </row>
    <row r="844" spans="1:13" x14ac:dyDescent="0.3">
      <c r="A844">
        <v>15555</v>
      </c>
      <c r="B844" t="s">
        <v>34</v>
      </c>
      <c r="C844" t="s">
        <v>33</v>
      </c>
      <c r="D844" s="1">
        <v>60000</v>
      </c>
      <c r="E844">
        <v>1</v>
      </c>
      <c r="F844" t="s">
        <v>19</v>
      </c>
      <c r="G844" t="s">
        <v>14</v>
      </c>
      <c r="H844" t="s">
        <v>15</v>
      </c>
      <c r="I844">
        <v>1</v>
      </c>
      <c r="J844" t="s">
        <v>22</v>
      </c>
      <c r="K844" t="s">
        <v>32</v>
      </c>
      <c r="L844">
        <v>45</v>
      </c>
      <c r="M844" t="s">
        <v>15</v>
      </c>
    </row>
    <row r="845" spans="1:13" x14ac:dyDescent="0.3">
      <c r="A845">
        <v>18423</v>
      </c>
      <c r="B845" t="s">
        <v>35</v>
      </c>
      <c r="C845" t="s">
        <v>34</v>
      </c>
      <c r="D845" s="1">
        <v>80000</v>
      </c>
      <c r="E845">
        <v>2</v>
      </c>
      <c r="F845" t="s">
        <v>29</v>
      </c>
      <c r="G845" t="s">
        <v>14</v>
      </c>
      <c r="H845" t="s">
        <v>18</v>
      </c>
      <c r="I845">
        <v>2</v>
      </c>
      <c r="J845" t="s">
        <v>26</v>
      </c>
      <c r="K845" t="s">
        <v>32</v>
      </c>
      <c r="L845">
        <v>52</v>
      </c>
      <c r="M845" t="s">
        <v>18</v>
      </c>
    </row>
    <row r="846" spans="1:13" x14ac:dyDescent="0.3">
      <c r="A846">
        <v>22743</v>
      </c>
      <c r="B846" t="s">
        <v>34</v>
      </c>
      <c r="C846" t="s">
        <v>33</v>
      </c>
      <c r="D846" s="1">
        <v>40000</v>
      </c>
      <c r="E846">
        <v>5</v>
      </c>
      <c r="F846" t="s">
        <v>27</v>
      </c>
      <c r="G846" t="s">
        <v>21</v>
      </c>
      <c r="H846" t="s">
        <v>15</v>
      </c>
      <c r="I846">
        <v>2</v>
      </c>
      <c r="J846" t="s">
        <v>30</v>
      </c>
      <c r="K846" t="s">
        <v>32</v>
      </c>
      <c r="L846">
        <v>60</v>
      </c>
      <c r="M846" t="s">
        <v>18</v>
      </c>
    </row>
    <row r="847" spans="1:13" x14ac:dyDescent="0.3">
      <c r="A847">
        <v>25343</v>
      </c>
      <c r="B847" t="s">
        <v>35</v>
      </c>
      <c r="C847" t="s">
        <v>33</v>
      </c>
      <c r="D847" s="1">
        <v>20000</v>
      </c>
      <c r="E847">
        <v>3</v>
      </c>
      <c r="F847" t="s">
        <v>29</v>
      </c>
      <c r="G847" t="s">
        <v>20</v>
      </c>
      <c r="H847" t="s">
        <v>15</v>
      </c>
      <c r="I847">
        <v>2</v>
      </c>
      <c r="J847" t="s">
        <v>26</v>
      </c>
      <c r="K847" t="s">
        <v>32</v>
      </c>
      <c r="L847">
        <v>50</v>
      </c>
      <c r="M847" t="s">
        <v>18</v>
      </c>
    </row>
    <row r="848" spans="1:13" x14ac:dyDescent="0.3">
      <c r="A848">
        <v>13390</v>
      </c>
      <c r="B848" t="s">
        <v>34</v>
      </c>
      <c r="C848" t="s">
        <v>33</v>
      </c>
      <c r="D848" s="1">
        <v>70000</v>
      </c>
      <c r="E848">
        <v>4</v>
      </c>
      <c r="F848" t="s">
        <v>19</v>
      </c>
      <c r="G848" t="s">
        <v>21</v>
      </c>
      <c r="H848" t="s">
        <v>18</v>
      </c>
      <c r="I848">
        <v>1</v>
      </c>
      <c r="J848" t="s">
        <v>26</v>
      </c>
      <c r="K848" t="s">
        <v>32</v>
      </c>
      <c r="L848">
        <v>56</v>
      </c>
      <c r="M848" t="s">
        <v>18</v>
      </c>
    </row>
    <row r="849" spans="1:13" x14ac:dyDescent="0.3">
      <c r="A849">
        <v>17482</v>
      </c>
      <c r="B849" t="s">
        <v>35</v>
      </c>
      <c r="C849" t="s">
        <v>33</v>
      </c>
      <c r="D849" s="1">
        <v>40000</v>
      </c>
      <c r="E849">
        <v>0</v>
      </c>
      <c r="F849" t="s">
        <v>29</v>
      </c>
      <c r="G849" t="s">
        <v>20</v>
      </c>
      <c r="H849" t="s">
        <v>15</v>
      </c>
      <c r="I849">
        <v>2</v>
      </c>
      <c r="J849" t="s">
        <v>23</v>
      </c>
      <c r="K849" t="s">
        <v>32</v>
      </c>
      <c r="L849">
        <v>29</v>
      </c>
      <c r="M849" t="s">
        <v>18</v>
      </c>
    </row>
    <row r="850" spans="1:13" x14ac:dyDescent="0.3">
      <c r="A850">
        <v>13176</v>
      </c>
      <c r="B850" t="s">
        <v>35</v>
      </c>
      <c r="C850" t="s">
        <v>34</v>
      </c>
      <c r="D850" s="1">
        <v>130000</v>
      </c>
      <c r="E850">
        <v>0</v>
      </c>
      <c r="F850" t="s">
        <v>31</v>
      </c>
      <c r="G850" t="s">
        <v>28</v>
      </c>
      <c r="H850" t="s">
        <v>18</v>
      </c>
      <c r="I850">
        <v>2</v>
      </c>
      <c r="J850" t="s">
        <v>16</v>
      </c>
      <c r="K850" t="s">
        <v>32</v>
      </c>
      <c r="L850">
        <v>38</v>
      </c>
      <c r="M850" t="s">
        <v>15</v>
      </c>
    </row>
    <row r="851" spans="1:13" x14ac:dyDescent="0.3">
      <c r="A851">
        <v>20504</v>
      </c>
      <c r="B851" t="s">
        <v>34</v>
      </c>
      <c r="C851" t="s">
        <v>33</v>
      </c>
      <c r="D851" s="1">
        <v>40000</v>
      </c>
      <c r="E851">
        <v>5</v>
      </c>
      <c r="F851" t="s">
        <v>27</v>
      </c>
      <c r="G851" t="s">
        <v>21</v>
      </c>
      <c r="H851" t="s">
        <v>18</v>
      </c>
      <c r="I851">
        <v>2</v>
      </c>
      <c r="J851" t="s">
        <v>22</v>
      </c>
      <c r="K851" t="s">
        <v>32</v>
      </c>
      <c r="L851">
        <v>60</v>
      </c>
      <c r="M851" t="s">
        <v>18</v>
      </c>
    </row>
    <row r="852" spans="1:13" x14ac:dyDescent="0.3">
      <c r="A852">
        <v>12205</v>
      </c>
      <c r="B852" t="s">
        <v>35</v>
      </c>
      <c r="C852" t="s">
        <v>33</v>
      </c>
      <c r="D852" s="1">
        <v>130000</v>
      </c>
      <c r="E852">
        <v>2</v>
      </c>
      <c r="F852" t="s">
        <v>13</v>
      </c>
      <c r="G852" t="s">
        <v>28</v>
      </c>
      <c r="H852" t="s">
        <v>18</v>
      </c>
      <c r="I852">
        <v>4</v>
      </c>
      <c r="J852" t="s">
        <v>16</v>
      </c>
      <c r="K852" t="s">
        <v>32</v>
      </c>
      <c r="L852">
        <v>67</v>
      </c>
      <c r="M852" t="s">
        <v>18</v>
      </c>
    </row>
    <row r="853" spans="1:13" x14ac:dyDescent="0.3">
      <c r="A853">
        <v>16751</v>
      </c>
      <c r="B853" t="s">
        <v>34</v>
      </c>
      <c r="C853" t="s">
        <v>34</v>
      </c>
      <c r="D853" s="1">
        <v>60000</v>
      </c>
      <c r="E853">
        <v>0</v>
      </c>
      <c r="F853" t="s">
        <v>19</v>
      </c>
      <c r="G853" t="s">
        <v>14</v>
      </c>
      <c r="H853" t="s">
        <v>15</v>
      </c>
      <c r="I853">
        <v>1</v>
      </c>
      <c r="J853" t="s">
        <v>23</v>
      </c>
      <c r="K853" t="s">
        <v>32</v>
      </c>
      <c r="L853">
        <v>32</v>
      </c>
      <c r="M853" t="s">
        <v>15</v>
      </c>
    </row>
    <row r="854" spans="1:13" x14ac:dyDescent="0.3">
      <c r="A854">
        <v>21613</v>
      </c>
      <c r="B854" t="s">
        <v>35</v>
      </c>
      <c r="C854" t="s">
        <v>34</v>
      </c>
      <c r="D854" s="1">
        <v>50000</v>
      </c>
      <c r="E854">
        <v>2</v>
      </c>
      <c r="F854" t="s">
        <v>13</v>
      </c>
      <c r="G854" t="s">
        <v>14</v>
      </c>
      <c r="H854" t="s">
        <v>18</v>
      </c>
      <c r="I854">
        <v>1</v>
      </c>
      <c r="J854" t="s">
        <v>16</v>
      </c>
      <c r="K854" t="s">
        <v>32</v>
      </c>
      <c r="L854">
        <v>39</v>
      </c>
      <c r="M854" t="s">
        <v>15</v>
      </c>
    </row>
    <row r="855" spans="1:13" x14ac:dyDescent="0.3">
      <c r="A855">
        <v>24801</v>
      </c>
      <c r="B855" t="s">
        <v>35</v>
      </c>
      <c r="C855" t="s">
        <v>34</v>
      </c>
      <c r="D855" s="1">
        <v>60000</v>
      </c>
      <c r="E855">
        <v>1</v>
      </c>
      <c r="F855" t="s">
        <v>31</v>
      </c>
      <c r="G855" t="s">
        <v>21</v>
      </c>
      <c r="H855" t="s">
        <v>15</v>
      </c>
      <c r="I855">
        <v>0</v>
      </c>
      <c r="J855" t="s">
        <v>22</v>
      </c>
      <c r="K855" t="s">
        <v>32</v>
      </c>
      <c r="L855">
        <v>35</v>
      </c>
      <c r="M855" t="s">
        <v>15</v>
      </c>
    </row>
    <row r="856" spans="1:13" x14ac:dyDescent="0.3">
      <c r="A856">
        <v>17519</v>
      </c>
      <c r="B856" t="s">
        <v>34</v>
      </c>
      <c r="C856" t="s">
        <v>33</v>
      </c>
      <c r="D856" s="1">
        <v>60000</v>
      </c>
      <c r="E856">
        <v>0</v>
      </c>
      <c r="F856" t="s">
        <v>19</v>
      </c>
      <c r="G856" t="s">
        <v>21</v>
      </c>
      <c r="H856" t="s">
        <v>15</v>
      </c>
      <c r="I856">
        <v>2</v>
      </c>
      <c r="J856" t="s">
        <v>23</v>
      </c>
      <c r="K856" t="s">
        <v>32</v>
      </c>
      <c r="L856">
        <v>32</v>
      </c>
      <c r="M856" t="s">
        <v>18</v>
      </c>
    </row>
    <row r="857" spans="1:13" x14ac:dyDescent="0.3">
      <c r="A857">
        <v>18347</v>
      </c>
      <c r="B857" t="s">
        <v>35</v>
      </c>
      <c r="C857" t="s">
        <v>33</v>
      </c>
      <c r="D857" s="1">
        <v>30000</v>
      </c>
      <c r="E857">
        <v>0</v>
      </c>
      <c r="F857" t="s">
        <v>19</v>
      </c>
      <c r="G857" t="s">
        <v>14</v>
      </c>
      <c r="H857" t="s">
        <v>18</v>
      </c>
      <c r="I857">
        <v>1</v>
      </c>
      <c r="J857" t="s">
        <v>26</v>
      </c>
      <c r="K857" t="s">
        <v>32</v>
      </c>
      <c r="L857">
        <v>31</v>
      </c>
      <c r="M857" t="s">
        <v>18</v>
      </c>
    </row>
    <row r="858" spans="1:13" x14ac:dyDescent="0.3">
      <c r="A858">
        <v>29052</v>
      </c>
      <c r="B858" t="s">
        <v>35</v>
      </c>
      <c r="C858" t="s">
        <v>34</v>
      </c>
      <c r="D858" s="1">
        <v>40000</v>
      </c>
      <c r="E858">
        <v>0</v>
      </c>
      <c r="F858" t="s">
        <v>19</v>
      </c>
      <c r="G858" t="s">
        <v>14</v>
      </c>
      <c r="H858" t="s">
        <v>15</v>
      </c>
      <c r="I858">
        <v>1</v>
      </c>
      <c r="J858" t="s">
        <v>23</v>
      </c>
      <c r="K858" t="s">
        <v>32</v>
      </c>
      <c r="L858">
        <v>27</v>
      </c>
      <c r="M858" t="s">
        <v>18</v>
      </c>
    </row>
    <row r="859" spans="1:13" x14ac:dyDescent="0.3">
      <c r="A859">
        <v>11745</v>
      </c>
      <c r="B859" t="s">
        <v>34</v>
      </c>
      <c r="C859" t="s">
        <v>33</v>
      </c>
      <c r="D859" s="1">
        <v>60000</v>
      </c>
      <c r="E859">
        <v>1</v>
      </c>
      <c r="F859" t="s">
        <v>13</v>
      </c>
      <c r="G859" t="s">
        <v>21</v>
      </c>
      <c r="H859" t="s">
        <v>15</v>
      </c>
      <c r="I859">
        <v>1</v>
      </c>
      <c r="J859" t="s">
        <v>16</v>
      </c>
      <c r="K859" t="s">
        <v>32</v>
      </c>
      <c r="L859">
        <v>47</v>
      </c>
      <c r="M859" t="s">
        <v>15</v>
      </c>
    </row>
    <row r="860" spans="1:13" x14ac:dyDescent="0.3">
      <c r="A860">
        <v>19147</v>
      </c>
      <c r="B860" t="s">
        <v>34</v>
      </c>
      <c r="C860" t="s">
        <v>34</v>
      </c>
      <c r="D860" s="1">
        <v>40000</v>
      </c>
      <c r="E860">
        <v>0</v>
      </c>
      <c r="F860" t="s">
        <v>13</v>
      </c>
      <c r="G860" t="s">
        <v>21</v>
      </c>
      <c r="H860" t="s">
        <v>18</v>
      </c>
      <c r="I860">
        <v>1</v>
      </c>
      <c r="J860" t="s">
        <v>16</v>
      </c>
      <c r="K860" t="s">
        <v>32</v>
      </c>
      <c r="L860">
        <v>42</v>
      </c>
      <c r="M860" t="s">
        <v>18</v>
      </c>
    </row>
    <row r="861" spans="1:13" x14ac:dyDescent="0.3">
      <c r="A861">
        <v>19217</v>
      </c>
      <c r="B861" t="s">
        <v>34</v>
      </c>
      <c r="C861" t="s">
        <v>34</v>
      </c>
      <c r="D861" s="1">
        <v>30000</v>
      </c>
      <c r="E861">
        <v>2</v>
      </c>
      <c r="F861" t="s">
        <v>27</v>
      </c>
      <c r="G861" t="s">
        <v>14</v>
      </c>
      <c r="H861" t="s">
        <v>15</v>
      </c>
      <c r="I861">
        <v>2</v>
      </c>
      <c r="J861" t="s">
        <v>26</v>
      </c>
      <c r="K861" t="s">
        <v>32</v>
      </c>
      <c r="L861">
        <v>49</v>
      </c>
      <c r="M861" t="s">
        <v>18</v>
      </c>
    </row>
    <row r="862" spans="1:13" x14ac:dyDescent="0.3">
      <c r="A862">
        <v>15839</v>
      </c>
      <c r="B862" t="s">
        <v>35</v>
      </c>
      <c r="C862" t="s">
        <v>34</v>
      </c>
      <c r="D862" s="1">
        <v>30000</v>
      </c>
      <c r="E862">
        <v>0</v>
      </c>
      <c r="F862" t="s">
        <v>19</v>
      </c>
      <c r="G862" t="s">
        <v>14</v>
      </c>
      <c r="H862" t="s">
        <v>15</v>
      </c>
      <c r="I862">
        <v>1</v>
      </c>
      <c r="J862" t="s">
        <v>23</v>
      </c>
      <c r="K862" t="s">
        <v>32</v>
      </c>
      <c r="L862">
        <v>32</v>
      </c>
      <c r="M862" t="s">
        <v>18</v>
      </c>
    </row>
    <row r="863" spans="1:13" x14ac:dyDescent="0.3">
      <c r="A863">
        <v>13714</v>
      </c>
      <c r="B863" t="s">
        <v>34</v>
      </c>
      <c r="C863" t="s">
        <v>33</v>
      </c>
      <c r="D863" s="1">
        <v>20000</v>
      </c>
      <c r="E863">
        <v>2</v>
      </c>
      <c r="F863" t="s">
        <v>27</v>
      </c>
      <c r="G863" t="s">
        <v>25</v>
      </c>
      <c r="H863" t="s">
        <v>18</v>
      </c>
      <c r="I863">
        <v>2</v>
      </c>
      <c r="J863" t="s">
        <v>26</v>
      </c>
      <c r="K863" t="s">
        <v>32</v>
      </c>
      <c r="L863">
        <v>53</v>
      </c>
      <c r="M863" t="s">
        <v>15</v>
      </c>
    </row>
    <row r="864" spans="1:13" x14ac:dyDescent="0.3">
      <c r="A864">
        <v>22330</v>
      </c>
      <c r="B864" t="s">
        <v>34</v>
      </c>
      <c r="C864" t="s">
        <v>34</v>
      </c>
      <c r="D864" s="1">
        <v>50000</v>
      </c>
      <c r="E864">
        <v>0</v>
      </c>
      <c r="F864" t="s">
        <v>31</v>
      </c>
      <c r="G864" t="s">
        <v>14</v>
      </c>
      <c r="H864" t="s">
        <v>15</v>
      </c>
      <c r="I864">
        <v>0</v>
      </c>
      <c r="J864" t="s">
        <v>26</v>
      </c>
      <c r="K864" t="s">
        <v>32</v>
      </c>
      <c r="L864">
        <v>32</v>
      </c>
      <c r="M864" t="s">
        <v>15</v>
      </c>
    </row>
    <row r="865" spans="1:13" x14ac:dyDescent="0.3">
      <c r="A865">
        <v>18783</v>
      </c>
      <c r="B865" t="s">
        <v>35</v>
      </c>
      <c r="C865" t="s">
        <v>34</v>
      </c>
      <c r="D865" s="1">
        <v>80000</v>
      </c>
      <c r="E865">
        <v>0</v>
      </c>
      <c r="F865" t="s">
        <v>13</v>
      </c>
      <c r="G865" t="s">
        <v>28</v>
      </c>
      <c r="H865" t="s">
        <v>18</v>
      </c>
      <c r="I865">
        <v>1</v>
      </c>
      <c r="J865" t="s">
        <v>16</v>
      </c>
      <c r="K865" t="s">
        <v>32</v>
      </c>
      <c r="L865">
        <v>38</v>
      </c>
      <c r="M865" t="s">
        <v>15</v>
      </c>
    </row>
    <row r="866" spans="1:13" x14ac:dyDescent="0.3">
      <c r="A866">
        <v>25041</v>
      </c>
      <c r="B866" t="s">
        <v>35</v>
      </c>
      <c r="C866" t="s">
        <v>34</v>
      </c>
      <c r="D866" s="1">
        <v>40000</v>
      </c>
      <c r="E866">
        <v>0</v>
      </c>
      <c r="F866" t="s">
        <v>27</v>
      </c>
      <c r="G866" t="s">
        <v>14</v>
      </c>
      <c r="H866" t="s">
        <v>15</v>
      </c>
      <c r="I866">
        <v>2</v>
      </c>
      <c r="J866" t="s">
        <v>23</v>
      </c>
      <c r="K866" t="s">
        <v>32</v>
      </c>
      <c r="L866">
        <v>31</v>
      </c>
      <c r="M866" t="s">
        <v>18</v>
      </c>
    </row>
    <row r="867" spans="1:13" x14ac:dyDescent="0.3">
      <c r="A867">
        <v>22046</v>
      </c>
      <c r="B867" t="s">
        <v>35</v>
      </c>
      <c r="C867" t="s">
        <v>33</v>
      </c>
      <c r="D867" s="1">
        <v>80000</v>
      </c>
      <c r="E867">
        <v>0</v>
      </c>
      <c r="F867" t="s">
        <v>13</v>
      </c>
      <c r="G867" t="s">
        <v>28</v>
      </c>
      <c r="H867" t="s">
        <v>18</v>
      </c>
      <c r="I867">
        <v>1</v>
      </c>
      <c r="J867" t="s">
        <v>16</v>
      </c>
      <c r="K867" t="s">
        <v>32</v>
      </c>
      <c r="L867">
        <v>38</v>
      </c>
      <c r="M867" t="s">
        <v>15</v>
      </c>
    </row>
    <row r="868" spans="1:13" x14ac:dyDescent="0.3">
      <c r="A868">
        <v>28052</v>
      </c>
      <c r="B868" t="s">
        <v>34</v>
      </c>
      <c r="C868" t="s">
        <v>34</v>
      </c>
      <c r="D868" s="1">
        <v>60000</v>
      </c>
      <c r="E868">
        <v>2</v>
      </c>
      <c r="F868" t="s">
        <v>27</v>
      </c>
      <c r="G868" t="s">
        <v>21</v>
      </c>
      <c r="H868" t="s">
        <v>15</v>
      </c>
      <c r="I868">
        <v>2</v>
      </c>
      <c r="J868" t="s">
        <v>30</v>
      </c>
      <c r="K868" t="s">
        <v>32</v>
      </c>
      <c r="L868">
        <v>55</v>
      </c>
      <c r="M868" t="s">
        <v>18</v>
      </c>
    </row>
    <row r="869" spans="1:13" x14ac:dyDescent="0.3">
      <c r="A869">
        <v>26693</v>
      </c>
      <c r="B869" t="s">
        <v>34</v>
      </c>
      <c r="C869" t="s">
        <v>34</v>
      </c>
      <c r="D869" s="1">
        <v>70000</v>
      </c>
      <c r="E869">
        <v>3</v>
      </c>
      <c r="F869" t="s">
        <v>19</v>
      </c>
      <c r="G869" t="s">
        <v>21</v>
      </c>
      <c r="H869" t="s">
        <v>15</v>
      </c>
      <c r="I869">
        <v>1</v>
      </c>
      <c r="J869" t="s">
        <v>23</v>
      </c>
      <c r="K869" t="s">
        <v>32</v>
      </c>
      <c r="L869">
        <v>49</v>
      </c>
      <c r="M869" t="s">
        <v>18</v>
      </c>
    </row>
    <row r="870" spans="1:13" x14ac:dyDescent="0.3">
      <c r="A870">
        <v>24955</v>
      </c>
      <c r="B870" t="s">
        <v>35</v>
      </c>
      <c r="C870" t="s">
        <v>34</v>
      </c>
      <c r="D870" s="1">
        <v>30000</v>
      </c>
      <c r="E870">
        <v>5</v>
      </c>
      <c r="F870" t="s">
        <v>29</v>
      </c>
      <c r="G870" t="s">
        <v>14</v>
      </c>
      <c r="H870" t="s">
        <v>15</v>
      </c>
      <c r="I870">
        <v>3</v>
      </c>
      <c r="J870" t="s">
        <v>30</v>
      </c>
      <c r="K870" t="s">
        <v>32</v>
      </c>
      <c r="L870">
        <v>60</v>
      </c>
      <c r="M870" t="s">
        <v>15</v>
      </c>
    </row>
    <row r="871" spans="1:13" x14ac:dyDescent="0.3">
      <c r="A871">
        <v>26065</v>
      </c>
      <c r="B871" t="s">
        <v>35</v>
      </c>
      <c r="C871" t="s">
        <v>33</v>
      </c>
      <c r="D871" s="1">
        <v>110000</v>
      </c>
      <c r="E871">
        <v>3</v>
      </c>
      <c r="F871" t="s">
        <v>13</v>
      </c>
      <c r="G871" t="s">
        <v>28</v>
      </c>
      <c r="H871" t="s">
        <v>18</v>
      </c>
      <c r="I871">
        <v>4</v>
      </c>
      <c r="J871" t="s">
        <v>26</v>
      </c>
      <c r="K871" t="s">
        <v>32</v>
      </c>
      <c r="L871">
        <v>42</v>
      </c>
      <c r="M871" t="s">
        <v>18</v>
      </c>
    </row>
    <row r="872" spans="1:13" x14ac:dyDescent="0.3">
      <c r="A872">
        <v>13942</v>
      </c>
      <c r="B872" t="s">
        <v>34</v>
      </c>
      <c r="C872" t="s">
        <v>34</v>
      </c>
      <c r="D872" s="1">
        <v>60000</v>
      </c>
      <c r="E872">
        <v>1</v>
      </c>
      <c r="F872" t="s">
        <v>19</v>
      </c>
      <c r="G872" t="s">
        <v>14</v>
      </c>
      <c r="H872" t="s">
        <v>15</v>
      </c>
      <c r="I872">
        <v>1</v>
      </c>
      <c r="J872" t="s">
        <v>16</v>
      </c>
      <c r="K872" t="s">
        <v>32</v>
      </c>
      <c r="L872">
        <v>46</v>
      </c>
      <c r="M872" t="s">
        <v>18</v>
      </c>
    </row>
    <row r="873" spans="1:13" x14ac:dyDescent="0.3">
      <c r="A873">
        <v>11219</v>
      </c>
      <c r="B873" t="s">
        <v>34</v>
      </c>
      <c r="C873" t="s">
        <v>34</v>
      </c>
      <c r="D873" s="1">
        <v>60000</v>
      </c>
      <c r="E873">
        <v>2</v>
      </c>
      <c r="F873" t="s">
        <v>27</v>
      </c>
      <c r="G873" t="s">
        <v>21</v>
      </c>
      <c r="H873" t="s">
        <v>15</v>
      </c>
      <c r="I873">
        <v>2</v>
      </c>
      <c r="J873" t="s">
        <v>30</v>
      </c>
      <c r="K873" t="s">
        <v>32</v>
      </c>
      <c r="L873">
        <v>55</v>
      </c>
      <c r="M873" t="s">
        <v>18</v>
      </c>
    </row>
    <row r="874" spans="1:13" x14ac:dyDescent="0.3">
      <c r="A874">
        <v>22118</v>
      </c>
      <c r="B874" t="s">
        <v>35</v>
      </c>
      <c r="C874" t="s">
        <v>33</v>
      </c>
      <c r="D874" s="1">
        <v>70000</v>
      </c>
      <c r="E874">
        <v>3</v>
      </c>
      <c r="F874" t="s">
        <v>31</v>
      </c>
      <c r="G874" t="s">
        <v>28</v>
      </c>
      <c r="H874" t="s">
        <v>15</v>
      </c>
      <c r="I874">
        <v>2</v>
      </c>
      <c r="J874" t="s">
        <v>23</v>
      </c>
      <c r="K874" t="s">
        <v>32</v>
      </c>
      <c r="L874">
        <v>53</v>
      </c>
      <c r="M874" t="s">
        <v>15</v>
      </c>
    </row>
    <row r="875" spans="1:13" x14ac:dyDescent="0.3">
      <c r="A875">
        <v>23197</v>
      </c>
      <c r="B875" t="s">
        <v>34</v>
      </c>
      <c r="C875" t="s">
        <v>34</v>
      </c>
      <c r="D875" s="1">
        <v>50000</v>
      </c>
      <c r="E875">
        <v>3</v>
      </c>
      <c r="F875" t="s">
        <v>13</v>
      </c>
      <c r="G875" t="s">
        <v>14</v>
      </c>
      <c r="H875" t="s">
        <v>15</v>
      </c>
      <c r="I875">
        <v>2</v>
      </c>
      <c r="J875" t="s">
        <v>22</v>
      </c>
      <c r="K875" t="s">
        <v>32</v>
      </c>
      <c r="L875">
        <v>40</v>
      </c>
      <c r="M875" t="s">
        <v>18</v>
      </c>
    </row>
    <row r="876" spans="1:13" x14ac:dyDescent="0.3">
      <c r="A876">
        <v>14883</v>
      </c>
      <c r="B876" t="s">
        <v>34</v>
      </c>
      <c r="C876" t="s">
        <v>33</v>
      </c>
      <c r="D876" s="1">
        <v>30000</v>
      </c>
      <c r="E876">
        <v>1</v>
      </c>
      <c r="F876" t="s">
        <v>13</v>
      </c>
      <c r="G876" t="s">
        <v>14</v>
      </c>
      <c r="H876" t="s">
        <v>15</v>
      </c>
      <c r="I876">
        <v>1</v>
      </c>
      <c r="J876" t="s">
        <v>23</v>
      </c>
      <c r="K876" t="s">
        <v>32</v>
      </c>
      <c r="L876">
        <v>53</v>
      </c>
      <c r="M876" t="s">
        <v>15</v>
      </c>
    </row>
    <row r="877" spans="1:13" x14ac:dyDescent="0.3">
      <c r="A877">
        <v>27279</v>
      </c>
      <c r="B877" t="s">
        <v>35</v>
      </c>
      <c r="C877" t="s">
        <v>33</v>
      </c>
      <c r="D877" s="1">
        <v>70000</v>
      </c>
      <c r="E877">
        <v>2</v>
      </c>
      <c r="F877" t="s">
        <v>13</v>
      </c>
      <c r="G877" t="s">
        <v>14</v>
      </c>
      <c r="H877" t="s">
        <v>15</v>
      </c>
      <c r="I877">
        <v>0</v>
      </c>
      <c r="J877" t="s">
        <v>22</v>
      </c>
      <c r="K877" t="s">
        <v>32</v>
      </c>
      <c r="L877">
        <v>38</v>
      </c>
      <c r="M877" t="s">
        <v>15</v>
      </c>
    </row>
    <row r="878" spans="1:13" x14ac:dyDescent="0.3">
      <c r="A878">
        <v>18322</v>
      </c>
      <c r="B878" t="s">
        <v>35</v>
      </c>
      <c r="C878" t="s">
        <v>34</v>
      </c>
      <c r="D878" s="1">
        <v>30000</v>
      </c>
      <c r="E878">
        <v>0</v>
      </c>
      <c r="F878" t="s">
        <v>29</v>
      </c>
      <c r="G878" t="s">
        <v>20</v>
      </c>
      <c r="H878" t="s">
        <v>18</v>
      </c>
      <c r="I878">
        <v>2</v>
      </c>
      <c r="J878" t="s">
        <v>16</v>
      </c>
      <c r="K878" t="s">
        <v>32</v>
      </c>
      <c r="L878">
        <v>26</v>
      </c>
      <c r="M878" t="s">
        <v>18</v>
      </c>
    </row>
    <row r="879" spans="1:13" x14ac:dyDescent="0.3">
      <c r="A879">
        <v>15879</v>
      </c>
      <c r="B879" t="s">
        <v>34</v>
      </c>
      <c r="C879" t="s">
        <v>34</v>
      </c>
      <c r="D879" s="1">
        <v>70000</v>
      </c>
      <c r="E879">
        <v>5</v>
      </c>
      <c r="F879" t="s">
        <v>13</v>
      </c>
      <c r="G879" t="s">
        <v>28</v>
      </c>
      <c r="H879" t="s">
        <v>15</v>
      </c>
      <c r="I879">
        <v>2</v>
      </c>
      <c r="J879" t="s">
        <v>22</v>
      </c>
      <c r="K879" t="s">
        <v>32</v>
      </c>
      <c r="L879">
        <v>61</v>
      </c>
      <c r="M879" t="s">
        <v>18</v>
      </c>
    </row>
    <row r="880" spans="1:13" x14ac:dyDescent="0.3">
      <c r="A880">
        <v>28278</v>
      </c>
      <c r="B880" t="s">
        <v>34</v>
      </c>
      <c r="C880" t="s">
        <v>34</v>
      </c>
      <c r="D880" s="1">
        <v>50000</v>
      </c>
      <c r="E880">
        <v>2</v>
      </c>
      <c r="F880" t="s">
        <v>31</v>
      </c>
      <c r="G880" t="s">
        <v>28</v>
      </c>
      <c r="H880" t="s">
        <v>15</v>
      </c>
      <c r="I880">
        <v>2</v>
      </c>
      <c r="J880" t="s">
        <v>23</v>
      </c>
      <c r="K880" t="s">
        <v>32</v>
      </c>
      <c r="L880">
        <v>71</v>
      </c>
      <c r="M880" t="s">
        <v>18</v>
      </c>
    </row>
    <row r="881" spans="1:13" x14ac:dyDescent="0.3">
      <c r="A881">
        <v>24416</v>
      </c>
      <c r="B881" t="s">
        <v>34</v>
      </c>
      <c r="C881" t="s">
        <v>34</v>
      </c>
      <c r="D881" s="1">
        <v>90000</v>
      </c>
      <c r="E881">
        <v>4</v>
      </c>
      <c r="F881" t="s">
        <v>27</v>
      </c>
      <c r="G881" t="s">
        <v>21</v>
      </c>
      <c r="H881" t="s">
        <v>15</v>
      </c>
      <c r="I881">
        <v>2</v>
      </c>
      <c r="J881" t="s">
        <v>26</v>
      </c>
      <c r="K881" t="s">
        <v>32</v>
      </c>
      <c r="L881">
        <v>45</v>
      </c>
      <c r="M881" t="s">
        <v>18</v>
      </c>
    </row>
    <row r="882" spans="1:13" x14ac:dyDescent="0.3">
      <c r="A882">
        <v>28066</v>
      </c>
      <c r="B882" t="s">
        <v>34</v>
      </c>
      <c r="C882" t="s">
        <v>34</v>
      </c>
      <c r="D882" s="1">
        <v>80000</v>
      </c>
      <c r="E882">
        <v>2</v>
      </c>
      <c r="F882" t="s">
        <v>31</v>
      </c>
      <c r="G882" t="s">
        <v>21</v>
      </c>
      <c r="H882" t="s">
        <v>15</v>
      </c>
      <c r="I882">
        <v>0</v>
      </c>
      <c r="J882" t="s">
        <v>16</v>
      </c>
      <c r="K882" t="s">
        <v>32</v>
      </c>
      <c r="L882">
        <v>37</v>
      </c>
      <c r="M882" t="s">
        <v>15</v>
      </c>
    </row>
    <row r="883" spans="1:13" x14ac:dyDescent="0.3">
      <c r="A883">
        <v>11275</v>
      </c>
      <c r="B883" t="s">
        <v>34</v>
      </c>
      <c r="C883" t="s">
        <v>33</v>
      </c>
      <c r="D883" s="1">
        <v>80000</v>
      </c>
      <c r="E883">
        <v>4</v>
      </c>
      <c r="F883" t="s">
        <v>31</v>
      </c>
      <c r="G883" t="s">
        <v>28</v>
      </c>
      <c r="H883" t="s">
        <v>15</v>
      </c>
      <c r="I883">
        <v>2</v>
      </c>
      <c r="J883" t="s">
        <v>16</v>
      </c>
      <c r="K883" t="s">
        <v>32</v>
      </c>
      <c r="L883">
        <v>72</v>
      </c>
      <c r="M883" t="s">
        <v>15</v>
      </c>
    </row>
    <row r="884" spans="1:13" x14ac:dyDescent="0.3">
      <c r="A884">
        <v>14872</v>
      </c>
      <c r="B884" t="s">
        <v>34</v>
      </c>
      <c r="C884" t="s">
        <v>34</v>
      </c>
      <c r="D884" s="1">
        <v>30000</v>
      </c>
      <c r="E884">
        <v>0</v>
      </c>
      <c r="F884" t="s">
        <v>31</v>
      </c>
      <c r="G884" t="s">
        <v>14</v>
      </c>
      <c r="H884" t="s">
        <v>15</v>
      </c>
      <c r="I884">
        <v>0</v>
      </c>
      <c r="J884" t="s">
        <v>16</v>
      </c>
      <c r="K884" t="s">
        <v>32</v>
      </c>
      <c r="L884">
        <v>32</v>
      </c>
      <c r="M884" t="s">
        <v>18</v>
      </c>
    </row>
    <row r="885" spans="1:13" x14ac:dyDescent="0.3">
      <c r="A885">
        <v>16151</v>
      </c>
      <c r="B885" t="s">
        <v>34</v>
      </c>
      <c r="C885" t="s">
        <v>33</v>
      </c>
      <c r="D885" s="1">
        <v>60000</v>
      </c>
      <c r="E885">
        <v>1</v>
      </c>
      <c r="F885" t="s">
        <v>13</v>
      </c>
      <c r="G885" t="s">
        <v>21</v>
      </c>
      <c r="H885" t="s">
        <v>15</v>
      </c>
      <c r="I885">
        <v>1</v>
      </c>
      <c r="J885" t="s">
        <v>22</v>
      </c>
      <c r="K885" t="s">
        <v>32</v>
      </c>
      <c r="L885">
        <v>48</v>
      </c>
      <c r="M885" t="s">
        <v>15</v>
      </c>
    </row>
    <row r="886" spans="1:13" x14ac:dyDescent="0.3">
      <c r="A886">
        <v>19731</v>
      </c>
      <c r="B886" t="s">
        <v>34</v>
      </c>
      <c r="C886" t="s">
        <v>34</v>
      </c>
      <c r="D886" s="1">
        <v>80000</v>
      </c>
      <c r="E886">
        <v>4</v>
      </c>
      <c r="F886" t="s">
        <v>31</v>
      </c>
      <c r="G886" t="s">
        <v>28</v>
      </c>
      <c r="H886" t="s">
        <v>15</v>
      </c>
      <c r="I886">
        <v>2</v>
      </c>
      <c r="J886" t="s">
        <v>23</v>
      </c>
      <c r="K886" t="s">
        <v>32</v>
      </c>
      <c r="L886">
        <v>68</v>
      </c>
      <c r="M886" t="s">
        <v>18</v>
      </c>
    </row>
    <row r="887" spans="1:13" x14ac:dyDescent="0.3">
      <c r="A887">
        <v>23801</v>
      </c>
      <c r="B887" t="s">
        <v>34</v>
      </c>
      <c r="C887" t="s">
        <v>33</v>
      </c>
      <c r="D887" s="1">
        <v>20000</v>
      </c>
      <c r="E887">
        <v>2</v>
      </c>
      <c r="F887" t="s">
        <v>29</v>
      </c>
      <c r="G887" t="s">
        <v>20</v>
      </c>
      <c r="H887" t="s">
        <v>15</v>
      </c>
      <c r="I887">
        <v>2</v>
      </c>
      <c r="J887" t="s">
        <v>16</v>
      </c>
      <c r="K887" t="s">
        <v>32</v>
      </c>
      <c r="L887">
        <v>49</v>
      </c>
      <c r="M887" t="s">
        <v>18</v>
      </c>
    </row>
    <row r="888" spans="1:13" x14ac:dyDescent="0.3">
      <c r="A888">
        <v>11807</v>
      </c>
      <c r="B888" t="s">
        <v>34</v>
      </c>
      <c r="C888" t="s">
        <v>34</v>
      </c>
      <c r="D888" s="1">
        <v>70000</v>
      </c>
      <c r="E888">
        <v>3</v>
      </c>
      <c r="F888" t="s">
        <v>31</v>
      </c>
      <c r="G888" t="s">
        <v>21</v>
      </c>
      <c r="H888" t="s">
        <v>15</v>
      </c>
      <c r="I888">
        <v>0</v>
      </c>
      <c r="J888" t="s">
        <v>22</v>
      </c>
      <c r="K888" t="s">
        <v>32</v>
      </c>
      <c r="L888">
        <v>34</v>
      </c>
      <c r="M888" t="s">
        <v>18</v>
      </c>
    </row>
    <row r="889" spans="1:13" x14ac:dyDescent="0.3">
      <c r="A889">
        <v>11622</v>
      </c>
      <c r="B889" t="s">
        <v>34</v>
      </c>
      <c r="C889" t="s">
        <v>34</v>
      </c>
      <c r="D889" s="1">
        <v>50000</v>
      </c>
      <c r="E889">
        <v>0</v>
      </c>
      <c r="F889" t="s">
        <v>31</v>
      </c>
      <c r="G889" t="s">
        <v>14</v>
      </c>
      <c r="H889" t="s">
        <v>15</v>
      </c>
      <c r="I889">
        <v>0</v>
      </c>
      <c r="J889" t="s">
        <v>16</v>
      </c>
      <c r="K889" t="s">
        <v>32</v>
      </c>
      <c r="L889">
        <v>32</v>
      </c>
      <c r="M889" t="s">
        <v>18</v>
      </c>
    </row>
    <row r="890" spans="1:13" x14ac:dyDescent="0.3">
      <c r="A890">
        <v>26597</v>
      </c>
      <c r="B890" t="s">
        <v>35</v>
      </c>
      <c r="C890" t="s">
        <v>33</v>
      </c>
      <c r="D890" s="1">
        <v>60000</v>
      </c>
      <c r="E890">
        <v>4</v>
      </c>
      <c r="F890" t="s">
        <v>13</v>
      </c>
      <c r="G890" t="s">
        <v>14</v>
      </c>
      <c r="H890" t="s">
        <v>18</v>
      </c>
      <c r="I890">
        <v>2</v>
      </c>
      <c r="J890" t="s">
        <v>16</v>
      </c>
      <c r="K890" t="s">
        <v>32</v>
      </c>
      <c r="L890">
        <v>42</v>
      </c>
      <c r="M890" t="s">
        <v>18</v>
      </c>
    </row>
    <row r="891" spans="1:13" x14ac:dyDescent="0.3">
      <c r="A891">
        <v>27074</v>
      </c>
      <c r="B891" t="s">
        <v>34</v>
      </c>
      <c r="C891" t="s">
        <v>33</v>
      </c>
      <c r="D891" s="1">
        <v>70000</v>
      </c>
      <c r="E891">
        <v>1</v>
      </c>
      <c r="F891" t="s">
        <v>31</v>
      </c>
      <c r="G891" t="s">
        <v>14</v>
      </c>
      <c r="H891" t="s">
        <v>15</v>
      </c>
      <c r="I891">
        <v>0</v>
      </c>
      <c r="J891" t="s">
        <v>16</v>
      </c>
      <c r="K891" t="s">
        <v>32</v>
      </c>
      <c r="L891">
        <v>35</v>
      </c>
      <c r="M891" t="s">
        <v>15</v>
      </c>
    </row>
    <row r="892" spans="1:13" x14ac:dyDescent="0.3">
      <c r="A892">
        <v>19228</v>
      </c>
      <c r="B892" t="s">
        <v>34</v>
      </c>
      <c r="C892" t="s">
        <v>33</v>
      </c>
      <c r="D892" s="1">
        <v>40000</v>
      </c>
      <c r="E892">
        <v>2</v>
      </c>
      <c r="F892" t="s">
        <v>19</v>
      </c>
      <c r="G892" t="s">
        <v>20</v>
      </c>
      <c r="H892" t="s">
        <v>15</v>
      </c>
      <c r="I892">
        <v>1</v>
      </c>
      <c r="J892" t="s">
        <v>16</v>
      </c>
      <c r="K892" t="s">
        <v>32</v>
      </c>
      <c r="L892">
        <v>48</v>
      </c>
      <c r="M892" t="s">
        <v>18</v>
      </c>
    </row>
    <row r="893" spans="1:13" x14ac:dyDescent="0.3">
      <c r="A893">
        <v>13415</v>
      </c>
      <c r="B893" t="s">
        <v>35</v>
      </c>
      <c r="C893" t="s">
        <v>34</v>
      </c>
      <c r="D893" s="1">
        <v>100000</v>
      </c>
      <c r="E893">
        <v>1</v>
      </c>
      <c r="F893" t="s">
        <v>31</v>
      </c>
      <c r="G893" t="s">
        <v>28</v>
      </c>
      <c r="H893" t="s">
        <v>15</v>
      </c>
      <c r="I893">
        <v>3</v>
      </c>
      <c r="J893" t="s">
        <v>22</v>
      </c>
      <c r="K893" t="s">
        <v>32</v>
      </c>
      <c r="L893">
        <v>73</v>
      </c>
      <c r="M893" t="s">
        <v>15</v>
      </c>
    </row>
    <row r="894" spans="1:13" x14ac:dyDescent="0.3">
      <c r="A894">
        <v>17000</v>
      </c>
      <c r="B894" t="s">
        <v>35</v>
      </c>
      <c r="C894" t="s">
        <v>33</v>
      </c>
      <c r="D894" s="1">
        <v>70000</v>
      </c>
      <c r="E894">
        <v>4</v>
      </c>
      <c r="F894" t="s">
        <v>13</v>
      </c>
      <c r="G894" t="s">
        <v>14</v>
      </c>
      <c r="H894" t="s">
        <v>15</v>
      </c>
      <c r="I894">
        <v>2</v>
      </c>
      <c r="J894" t="s">
        <v>22</v>
      </c>
      <c r="K894" t="s">
        <v>32</v>
      </c>
      <c r="L894">
        <v>43</v>
      </c>
      <c r="M894" t="s">
        <v>15</v>
      </c>
    </row>
    <row r="895" spans="1:13" x14ac:dyDescent="0.3">
      <c r="A895">
        <v>14569</v>
      </c>
      <c r="B895" t="s">
        <v>34</v>
      </c>
      <c r="C895" t="s">
        <v>34</v>
      </c>
      <c r="D895" s="1">
        <v>60000</v>
      </c>
      <c r="E895">
        <v>1</v>
      </c>
      <c r="F895" t="s">
        <v>31</v>
      </c>
      <c r="G895" t="s">
        <v>21</v>
      </c>
      <c r="H895" t="s">
        <v>15</v>
      </c>
      <c r="I895">
        <v>0</v>
      </c>
      <c r="J895" t="s">
        <v>16</v>
      </c>
      <c r="K895" t="s">
        <v>32</v>
      </c>
      <c r="L895">
        <v>35</v>
      </c>
      <c r="M895" t="s">
        <v>18</v>
      </c>
    </row>
    <row r="896" spans="1:13" x14ac:dyDescent="0.3">
      <c r="A896">
        <v>13873</v>
      </c>
      <c r="B896" t="s">
        <v>34</v>
      </c>
      <c r="C896" t="s">
        <v>34</v>
      </c>
      <c r="D896" s="1">
        <v>70000</v>
      </c>
      <c r="E896">
        <v>3</v>
      </c>
      <c r="F896" t="s">
        <v>31</v>
      </c>
      <c r="G896" t="s">
        <v>21</v>
      </c>
      <c r="H896" t="s">
        <v>15</v>
      </c>
      <c r="I896">
        <v>0</v>
      </c>
      <c r="J896" t="s">
        <v>16</v>
      </c>
      <c r="K896" t="s">
        <v>32</v>
      </c>
      <c r="L896">
        <v>35</v>
      </c>
      <c r="M896" t="s">
        <v>15</v>
      </c>
    </row>
    <row r="897" spans="1:13" x14ac:dyDescent="0.3">
      <c r="A897">
        <v>20401</v>
      </c>
      <c r="B897" t="s">
        <v>34</v>
      </c>
      <c r="C897" t="s">
        <v>33</v>
      </c>
      <c r="D897" s="1">
        <v>50000</v>
      </c>
      <c r="E897">
        <v>4</v>
      </c>
      <c r="F897" t="s">
        <v>13</v>
      </c>
      <c r="G897" t="s">
        <v>28</v>
      </c>
      <c r="H897" t="s">
        <v>15</v>
      </c>
      <c r="I897">
        <v>2</v>
      </c>
      <c r="J897" t="s">
        <v>26</v>
      </c>
      <c r="K897" t="s">
        <v>32</v>
      </c>
      <c r="L897">
        <v>64</v>
      </c>
      <c r="M897" t="s">
        <v>15</v>
      </c>
    </row>
    <row r="898" spans="1:13" x14ac:dyDescent="0.3">
      <c r="A898">
        <v>21583</v>
      </c>
      <c r="B898" t="s">
        <v>34</v>
      </c>
      <c r="C898" t="s">
        <v>33</v>
      </c>
      <c r="D898" s="1">
        <v>50000</v>
      </c>
      <c r="E898">
        <v>1</v>
      </c>
      <c r="F898" t="s">
        <v>13</v>
      </c>
      <c r="G898" t="s">
        <v>14</v>
      </c>
      <c r="H898" t="s">
        <v>15</v>
      </c>
      <c r="I898">
        <v>0</v>
      </c>
      <c r="J898" t="s">
        <v>16</v>
      </c>
      <c r="K898" t="s">
        <v>32</v>
      </c>
      <c r="L898">
        <v>34</v>
      </c>
      <c r="M898" t="s">
        <v>15</v>
      </c>
    </row>
    <row r="899" spans="1:13" x14ac:dyDescent="0.3">
      <c r="A899">
        <v>12029</v>
      </c>
      <c r="B899" t="s">
        <v>34</v>
      </c>
      <c r="C899" t="s">
        <v>34</v>
      </c>
      <c r="D899" s="1">
        <v>30000</v>
      </c>
      <c r="E899">
        <v>0</v>
      </c>
      <c r="F899" t="s">
        <v>29</v>
      </c>
      <c r="G899" t="s">
        <v>20</v>
      </c>
      <c r="H899" t="s">
        <v>18</v>
      </c>
      <c r="I899">
        <v>2</v>
      </c>
      <c r="J899" t="s">
        <v>16</v>
      </c>
      <c r="K899" t="s">
        <v>32</v>
      </c>
      <c r="L899">
        <v>28</v>
      </c>
      <c r="M899" t="s">
        <v>18</v>
      </c>
    </row>
    <row r="900" spans="1:13" x14ac:dyDescent="0.3">
      <c r="A900">
        <v>18066</v>
      </c>
      <c r="B900" t="s">
        <v>35</v>
      </c>
      <c r="C900" t="s">
        <v>34</v>
      </c>
      <c r="D900" s="1">
        <v>70000</v>
      </c>
      <c r="E900">
        <v>5</v>
      </c>
      <c r="F900" t="s">
        <v>13</v>
      </c>
      <c r="G900" t="s">
        <v>28</v>
      </c>
      <c r="H900" t="s">
        <v>15</v>
      </c>
      <c r="I900">
        <v>3</v>
      </c>
      <c r="J900" t="s">
        <v>30</v>
      </c>
      <c r="K900" t="s">
        <v>32</v>
      </c>
      <c r="L900">
        <v>60</v>
      </c>
      <c r="M900" t="s">
        <v>15</v>
      </c>
    </row>
    <row r="901" spans="1:13" x14ac:dyDescent="0.3">
      <c r="A901">
        <v>28192</v>
      </c>
      <c r="B901" t="s">
        <v>34</v>
      </c>
      <c r="C901" t="s">
        <v>33</v>
      </c>
      <c r="D901" s="1">
        <v>70000</v>
      </c>
      <c r="E901">
        <v>5</v>
      </c>
      <c r="F901" t="s">
        <v>31</v>
      </c>
      <c r="G901" t="s">
        <v>21</v>
      </c>
      <c r="H901" t="s">
        <v>15</v>
      </c>
      <c r="I901">
        <v>3</v>
      </c>
      <c r="J901" t="s">
        <v>30</v>
      </c>
      <c r="K901" t="s">
        <v>32</v>
      </c>
      <c r="L901">
        <v>46</v>
      </c>
      <c r="M901" t="s">
        <v>18</v>
      </c>
    </row>
    <row r="902" spans="1:13" x14ac:dyDescent="0.3">
      <c r="A902">
        <v>16122</v>
      </c>
      <c r="B902" t="s">
        <v>34</v>
      </c>
      <c r="C902" t="s">
        <v>34</v>
      </c>
      <c r="D902" s="1">
        <v>40000</v>
      </c>
      <c r="E902">
        <v>4</v>
      </c>
      <c r="F902" t="s">
        <v>27</v>
      </c>
      <c r="G902" t="s">
        <v>14</v>
      </c>
      <c r="H902" t="s">
        <v>15</v>
      </c>
      <c r="I902">
        <v>2</v>
      </c>
      <c r="J902" t="s">
        <v>16</v>
      </c>
      <c r="K902" t="s">
        <v>32</v>
      </c>
      <c r="L902">
        <v>44</v>
      </c>
      <c r="M902" t="s">
        <v>15</v>
      </c>
    </row>
    <row r="903" spans="1:13" x14ac:dyDescent="0.3">
      <c r="A903">
        <v>18607</v>
      </c>
      <c r="B903" t="s">
        <v>35</v>
      </c>
      <c r="C903" t="s">
        <v>33</v>
      </c>
      <c r="D903" s="1">
        <v>60000</v>
      </c>
      <c r="E903">
        <v>4</v>
      </c>
      <c r="F903" t="s">
        <v>13</v>
      </c>
      <c r="G903" t="s">
        <v>14</v>
      </c>
      <c r="H903" t="s">
        <v>15</v>
      </c>
      <c r="I903">
        <v>2</v>
      </c>
      <c r="J903" t="s">
        <v>22</v>
      </c>
      <c r="K903" t="s">
        <v>32</v>
      </c>
      <c r="L903">
        <v>42</v>
      </c>
      <c r="M903" t="s">
        <v>15</v>
      </c>
    </row>
    <row r="904" spans="1:13" x14ac:dyDescent="0.3">
      <c r="A904">
        <v>28858</v>
      </c>
      <c r="B904" t="s">
        <v>35</v>
      </c>
      <c r="C904" t="s">
        <v>34</v>
      </c>
      <c r="D904" s="1">
        <v>80000</v>
      </c>
      <c r="E904">
        <v>3</v>
      </c>
      <c r="F904" t="s">
        <v>13</v>
      </c>
      <c r="G904" t="s">
        <v>14</v>
      </c>
      <c r="H904" t="s">
        <v>15</v>
      </c>
      <c r="I904">
        <v>0</v>
      </c>
      <c r="J904" t="s">
        <v>22</v>
      </c>
      <c r="K904" t="s">
        <v>32</v>
      </c>
      <c r="L904">
        <v>40</v>
      </c>
      <c r="M904" t="s">
        <v>18</v>
      </c>
    </row>
    <row r="905" spans="1:13" x14ac:dyDescent="0.3">
      <c r="A905">
        <v>14432</v>
      </c>
      <c r="B905" t="s">
        <v>35</v>
      </c>
      <c r="C905" t="s">
        <v>34</v>
      </c>
      <c r="D905" s="1">
        <v>90000</v>
      </c>
      <c r="E905">
        <v>4</v>
      </c>
      <c r="F905" t="s">
        <v>31</v>
      </c>
      <c r="G905" t="s">
        <v>28</v>
      </c>
      <c r="H905" t="s">
        <v>15</v>
      </c>
      <c r="I905">
        <v>1</v>
      </c>
      <c r="J905" t="s">
        <v>23</v>
      </c>
      <c r="K905" t="s">
        <v>32</v>
      </c>
      <c r="L905">
        <v>73</v>
      </c>
      <c r="M905" t="s">
        <v>18</v>
      </c>
    </row>
    <row r="906" spans="1:13" x14ac:dyDescent="0.3">
      <c r="A906">
        <v>26305</v>
      </c>
      <c r="B906" t="s">
        <v>35</v>
      </c>
      <c r="C906" t="s">
        <v>33</v>
      </c>
      <c r="D906" s="1">
        <v>60000</v>
      </c>
      <c r="E906">
        <v>2</v>
      </c>
      <c r="F906" t="s">
        <v>13</v>
      </c>
      <c r="G906" t="s">
        <v>14</v>
      </c>
      <c r="H906" t="s">
        <v>18</v>
      </c>
      <c r="I906">
        <v>0</v>
      </c>
      <c r="J906" t="s">
        <v>16</v>
      </c>
      <c r="K906" t="s">
        <v>32</v>
      </c>
      <c r="L906">
        <v>36</v>
      </c>
      <c r="M906" t="s">
        <v>15</v>
      </c>
    </row>
    <row r="907" spans="1:13" x14ac:dyDescent="0.3">
      <c r="A907">
        <v>22050</v>
      </c>
      <c r="B907" t="s">
        <v>35</v>
      </c>
      <c r="C907" t="s">
        <v>34</v>
      </c>
      <c r="D907" s="1">
        <v>90000</v>
      </c>
      <c r="E907">
        <v>4</v>
      </c>
      <c r="F907" t="s">
        <v>13</v>
      </c>
      <c r="G907" t="s">
        <v>28</v>
      </c>
      <c r="H907" t="s">
        <v>15</v>
      </c>
      <c r="I907">
        <v>1</v>
      </c>
      <c r="J907" t="s">
        <v>26</v>
      </c>
      <c r="K907" t="s">
        <v>32</v>
      </c>
      <c r="L907">
        <v>38</v>
      </c>
      <c r="M907" t="s">
        <v>15</v>
      </c>
    </row>
    <row r="908" spans="1:13" x14ac:dyDescent="0.3">
      <c r="A908">
        <v>25394</v>
      </c>
      <c r="B908" t="s">
        <v>34</v>
      </c>
      <c r="C908" t="s">
        <v>34</v>
      </c>
      <c r="D908" s="1">
        <v>60000</v>
      </c>
      <c r="E908">
        <v>1</v>
      </c>
      <c r="F908" t="s">
        <v>31</v>
      </c>
      <c r="G908" t="s">
        <v>21</v>
      </c>
      <c r="H908" t="s">
        <v>15</v>
      </c>
      <c r="I908">
        <v>0</v>
      </c>
      <c r="J908" t="s">
        <v>22</v>
      </c>
      <c r="K908" t="s">
        <v>32</v>
      </c>
      <c r="L908">
        <v>34</v>
      </c>
      <c r="M908" t="s">
        <v>15</v>
      </c>
    </row>
    <row r="909" spans="1:13" x14ac:dyDescent="0.3">
      <c r="A909">
        <v>19747</v>
      </c>
      <c r="B909" t="s">
        <v>34</v>
      </c>
      <c r="C909" t="s">
        <v>34</v>
      </c>
      <c r="D909" s="1">
        <v>50000</v>
      </c>
      <c r="E909">
        <v>4</v>
      </c>
      <c r="F909" t="s">
        <v>13</v>
      </c>
      <c r="G909" t="s">
        <v>28</v>
      </c>
      <c r="H909" t="s">
        <v>15</v>
      </c>
      <c r="I909">
        <v>2</v>
      </c>
      <c r="J909" t="s">
        <v>30</v>
      </c>
      <c r="K909" t="s">
        <v>32</v>
      </c>
      <c r="L909">
        <v>63</v>
      </c>
      <c r="M909" t="s">
        <v>18</v>
      </c>
    </row>
    <row r="910" spans="1:13" x14ac:dyDescent="0.3">
      <c r="A910">
        <v>23195</v>
      </c>
      <c r="B910" t="s">
        <v>35</v>
      </c>
      <c r="C910" t="s">
        <v>34</v>
      </c>
      <c r="D910" s="1">
        <v>50000</v>
      </c>
      <c r="E910">
        <v>3</v>
      </c>
      <c r="F910" t="s">
        <v>13</v>
      </c>
      <c r="G910" t="s">
        <v>14</v>
      </c>
      <c r="H910" t="s">
        <v>15</v>
      </c>
      <c r="I910">
        <v>2</v>
      </c>
      <c r="J910" t="s">
        <v>22</v>
      </c>
      <c r="K910" t="s">
        <v>32</v>
      </c>
      <c r="L910">
        <v>41</v>
      </c>
      <c r="M910" t="s">
        <v>15</v>
      </c>
    </row>
    <row r="911" spans="1:13" x14ac:dyDescent="0.3">
      <c r="A911">
        <v>21695</v>
      </c>
      <c r="B911" t="s">
        <v>34</v>
      </c>
      <c r="C911" t="s">
        <v>34</v>
      </c>
      <c r="D911" s="1">
        <v>60000</v>
      </c>
      <c r="E911">
        <v>0</v>
      </c>
      <c r="F911" t="s">
        <v>31</v>
      </c>
      <c r="G911" t="s">
        <v>14</v>
      </c>
      <c r="H911" t="s">
        <v>15</v>
      </c>
      <c r="I911">
        <v>0</v>
      </c>
      <c r="J911" t="s">
        <v>26</v>
      </c>
      <c r="K911" t="s">
        <v>32</v>
      </c>
      <c r="L911">
        <v>39</v>
      </c>
      <c r="M911" t="s">
        <v>15</v>
      </c>
    </row>
    <row r="912" spans="1:13" x14ac:dyDescent="0.3">
      <c r="A912">
        <v>13934</v>
      </c>
      <c r="B912" t="s">
        <v>34</v>
      </c>
      <c r="C912" t="s">
        <v>34</v>
      </c>
      <c r="D912" s="1">
        <v>40000</v>
      </c>
      <c r="E912">
        <v>4</v>
      </c>
      <c r="F912" t="s">
        <v>27</v>
      </c>
      <c r="G912" t="s">
        <v>14</v>
      </c>
      <c r="H912" t="s">
        <v>15</v>
      </c>
      <c r="I912">
        <v>2</v>
      </c>
      <c r="J912" t="s">
        <v>22</v>
      </c>
      <c r="K912" t="s">
        <v>32</v>
      </c>
      <c r="L912">
        <v>46</v>
      </c>
      <c r="M912" t="s">
        <v>18</v>
      </c>
    </row>
    <row r="913" spans="1:13" x14ac:dyDescent="0.3">
      <c r="A913">
        <v>13337</v>
      </c>
      <c r="B913" t="s">
        <v>34</v>
      </c>
      <c r="C913" t="s">
        <v>33</v>
      </c>
      <c r="D913" s="1">
        <v>80000</v>
      </c>
      <c r="E913">
        <v>5</v>
      </c>
      <c r="F913" t="s">
        <v>13</v>
      </c>
      <c r="G913" t="s">
        <v>28</v>
      </c>
      <c r="H913" t="s">
        <v>15</v>
      </c>
      <c r="I913">
        <v>2</v>
      </c>
      <c r="J913" t="s">
        <v>23</v>
      </c>
      <c r="K913" t="s">
        <v>32</v>
      </c>
      <c r="L913">
        <v>64</v>
      </c>
      <c r="M913" t="s">
        <v>18</v>
      </c>
    </row>
    <row r="914" spans="1:13" x14ac:dyDescent="0.3">
      <c r="A914">
        <v>27190</v>
      </c>
      <c r="B914" t="s">
        <v>34</v>
      </c>
      <c r="C914" t="s">
        <v>33</v>
      </c>
      <c r="D914" s="1">
        <v>40000</v>
      </c>
      <c r="E914">
        <v>3</v>
      </c>
      <c r="F914" t="s">
        <v>19</v>
      </c>
      <c r="G914" t="s">
        <v>20</v>
      </c>
      <c r="H914" t="s">
        <v>15</v>
      </c>
      <c r="I914">
        <v>1</v>
      </c>
      <c r="J914" t="s">
        <v>26</v>
      </c>
      <c r="K914" t="s">
        <v>32</v>
      </c>
      <c r="L914">
        <v>32</v>
      </c>
      <c r="M914" t="s">
        <v>18</v>
      </c>
    </row>
    <row r="915" spans="1:13" x14ac:dyDescent="0.3">
      <c r="A915">
        <v>28657</v>
      </c>
      <c r="B915" t="s">
        <v>35</v>
      </c>
      <c r="C915" t="s">
        <v>34</v>
      </c>
      <c r="D915" s="1">
        <v>60000</v>
      </c>
      <c r="E915">
        <v>2</v>
      </c>
      <c r="F915" t="s">
        <v>13</v>
      </c>
      <c r="G915" t="s">
        <v>14</v>
      </c>
      <c r="H915" t="s">
        <v>15</v>
      </c>
      <c r="I915">
        <v>0</v>
      </c>
      <c r="J915" t="s">
        <v>22</v>
      </c>
      <c r="K915" t="s">
        <v>32</v>
      </c>
      <c r="L915">
        <v>36</v>
      </c>
      <c r="M915" t="s">
        <v>15</v>
      </c>
    </row>
    <row r="916" spans="1:13" x14ac:dyDescent="0.3">
      <c r="A916">
        <v>21713</v>
      </c>
      <c r="B916" t="s">
        <v>35</v>
      </c>
      <c r="C916" t="s">
        <v>34</v>
      </c>
      <c r="D916" s="1">
        <v>80000</v>
      </c>
      <c r="E916">
        <v>5</v>
      </c>
      <c r="F916" t="s">
        <v>31</v>
      </c>
      <c r="G916" t="s">
        <v>14</v>
      </c>
      <c r="H916" t="s">
        <v>18</v>
      </c>
      <c r="I916">
        <v>0</v>
      </c>
      <c r="J916" t="s">
        <v>16</v>
      </c>
      <c r="K916" t="s">
        <v>32</v>
      </c>
      <c r="L916">
        <v>47</v>
      </c>
      <c r="M916" t="s">
        <v>18</v>
      </c>
    </row>
    <row r="917" spans="1:13" x14ac:dyDescent="0.3">
      <c r="A917">
        <v>21752</v>
      </c>
      <c r="B917" t="s">
        <v>34</v>
      </c>
      <c r="C917" t="s">
        <v>34</v>
      </c>
      <c r="D917" s="1">
        <v>60000</v>
      </c>
      <c r="E917">
        <v>3</v>
      </c>
      <c r="F917" t="s">
        <v>31</v>
      </c>
      <c r="G917" t="s">
        <v>28</v>
      </c>
      <c r="H917" t="s">
        <v>15</v>
      </c>
      <c r="I917">
        <v>2</v>
      </c>
      <c r="J917" t="s">
        <v>30</v>
      </c>
      <c r="K917" t="s">
        <v>32</v>
      </c>
      <c r="L917">
        <v>64</v>
      </c>
      <c r="M917" t="s">
        <v>18</v>
      </c>
    </row>
    <row r="918" spans="1:13" x14ac:dyDescent="0.3">
      <c r="A918">
        <v>27273</v>
      </c>
      <c r="B918" t="s">
        <v>35</v>
      </c>
      <c r="C918" t="s">
        <v>34</v>
      </c>
      <c r="D918" s="1">
        <v>70000</v>
      </c>
      <c r="E918">
        <v>3</v>
      </c>
      <c r="F918" t="s">
        <v>31</v>
      </c>
      <c r="G918" t="s">
        <v>21</v>
      </c>
      <c r="H918" t="s">
        <v>18</v>
      </c>
      <c r="I918">
        <v>0</v>
      </c>
      <c r="J918" t="s">
        <v>16</v>
      </c>
      <c r="K918" t="s">
        <v>32</v>
      </c>
      <c r="L918">
        <v>35</v>
      </c>
      <c r="M918" t="s">
        <v>15</v>
      </c>
    </row>
    <row r="919" spans="1:13" x14ac:dyDescent="0.3">
      <c r="A919">
        <v>22719</v>
      </c>
      <c r="B919" t="s">
        <v>35</v>
      </c>
      <c r="C919" t="s">
        <v>34</v>
      </c>
      <c r="D919" s="1">
        <v>110000</v>
      </c>
      <c r="E919">
        <v>3</v>
      </c>
      <c r="F919" t="s">
        <v>13</v>
      </c>
      <c r="G919" t="s">
        <v>28</v>
      </c>
      <c r="H919" t="s">
        <v>15</v>
      </c>
      <c r="I919">
        <v>4</v>
      </c>
      <c r="J919" t="s">
        <v>22</v>
      </c>
      <c r="K919" t="s">
        <v>32</v>
      </c>
      <c r="L919">
        <v>40</v>
      </c>
      <c r="M919" t="s">
        <v>15</v>
      </c>
    </row>
    <row r="920" spans="1:13" x14ac:dyDescent="0.3">
      <c r="A920">
        <v>22042</v>
      </c>
      <c r="B920" t="s">
        <v>34</v>
      </c>
      <c r="C920" t="s">
        <v>33</v>
      </c>
      <c r="D920" s="1">
        <v>70000</v>
      </c>
      <c r="E920">
        <v>0</v>
      </c>
      <c r="F920" t="s">
        <v>19</v>
      </c>
      <c r="G920" t="s">
        <v>14</v>
      </c>
      <c r="H920" t="s">
        <v>15</v>
      </c>
      <c r="I920">
        <v>2</v>
      </c>
      <c r="J920" t="s">
        <v>23</v>
      </c>
      <c r="K920" t="s">
        <v>32</v>
      </c>
      <c r="L920">
        <v>34</v>
      </c>
      <c r="M920" t="s">
        <v>15</v>
      </c>
    </row>
    <row r="921" spans="1:13" x14ac:dyDescent="0.3">
      <c r="A921">
        <v>21451</v>
      </c>
      <c r="B921" t="s">
        <v>34</v>
      </c>
      <c r="C921" t="s">
        <v>33</v>
      </c>
      <c r="D921" s="1">
        <v>40000</v>
      </c>
      <c r="E921">
        <v>4</v>
      </c>
      <c r="F921" t="s">
        <v>27</v>
      </c>
      <c r="G921" t="s">
        <v>21</v>
      </c>
      <c r="H921" t="s">
        <v>15</v>
      </c>
      <c r="I921">
        <v>2</v>
      </c>
      <c r="J921" t="s">
        <v>30</v>
      </c>
      <c r="K921" t="s">
        <v>32</v>
      </c>
      <c r="L921">
        <v>61</v>
      </c>
      <c r="M921" t="s">
        <v>18</v>
      </c>
    </row>
    <row r="922" spans="1:13" x14ac:dyDescent="0.3">
      <c r="A922">
        <v>20754</v>
      </c>
      <c r="B922" t="s">
        <v>34</v>
      </c>
      <c r="C922" t="s">
        <v>34</v>
      </c>
      <c r="D922" s="1">
        <v>30000</v>
      </c>
      <c r="E922">
        <v>2</v>
      </c>
      <c r="F922" t="s">
        <v>27</v>
      </c>
      <c r="G922" t="s">
        <v>14</v>
      </c>
      <c r="H922" t="s">
        <v>15</v>
      </c>
      <c r="I922">
        <v>2</v>
      </c>
      <c r="J922" t="s">
        <v>26</v>
      </c>
      <c r="K922" t="s">
        <v>32</v>
      </c>
      <c r="L922">
        <v>51</v>
      </c>
      <c r="M922" t="s">
        <v>18</v>
      </c>
    </row>
    <row r="923" spans="1:13" x14ac:dyDescent="0.3">
      <c r="A923">
        <v>12153</v>
      </c>
      <c r="B923" t="s">
        <v>35</v>
      </c>
      <c r="C923" t="s">
        <v>33</v>
      </c>
      <c r="D923" s="1">
        <v>70000</v>
      </c>
      <c r="E923">
        <v>3</v>
      </c>
      <c r="F923" t="s">
        <v>19</v>
      </c>
      <c r="G923" t="s">
        <v>21</v>
      </c>
      <c r="H923" t="s">
        <v>15</v>
      </c>
      <c r="I923">
        <v>1</v>
      </c>
      <c r="J923" t="s">
        <v>23</v>
      </c>
      <c r="K923" t="s">
        <v>32</v>
      </c>
      <c r="L923">
        <v>49</v>
      </c>
      <c r="M923" t="s">
        <v>15</v>
      </c>
    </row>
    <row r="924" spans="1:13" x14ac:dyDescent="0.3">
      <c r="A924">
        <v>16895</v>
      </c>
      <c r="B924" t="s">
        <v>34</v>
      </c>
      <c r="C924" t="s">
        <v>33</v>
      </c>
      <c r="D924" s="1">
        <v>40000</v>
      </c>
      <c r="E924">
        <v>3</v>
      </c>
      <c r="F924" t="s">
        <v>19</v>
      </c>
      <c r="G924" t="s">
        <v>21</v>
      </c>
      <c r="H924" t="s">
        <v>18</v>
      </c>
      <c r="I924">
        <v>2</v>
      </c>
      <c r="J924" t="s">
        <v>26</v>
      </c>
      <c r="K924" t="s">
        <v>32</v>
      </c>
      <c r="L924">
        <v>54</v>
      </c>
      <c r="M924" t="s">
        <v>15</v>
      </c>
    </row>
    <row r="925" spans="1:13" x14ac:dyDescent="0.3">
      <c r="A925">
        <v>26728</v>
      </c>
      <c r="B925" t="s">
        <v>35</v>
      </c>
      <c r="C925" t="s">
        <v>34</v>
      </c>
      <c r="D925" s="1">
        <v>70000</v>
      </c>
      <c r="E925">
        <v>3</v>
      </c>
      <c r="F925" t="s">
        <v>31</v>
      </c>
      <c r="G925" t="s">
        <v>28</v>
      </c>
      <c r="H925" t="s">
        <v>18</v>
      </c>
      <c r="I925">
        <v>2</v>
      </c>
      <c r="J925" t="s">
        <v>26</v>
      </c>
      <c r="K925" t="s">
        <v>32</v>
      </c>
      <c r="L925">
        <v>53</v>
      </c>
      <c r="M925" t="s">
        <v>15</v>
      </c>
    </row>
    <row r="926" spans="1:13" x14ac:dyDescent="0.3">
      <c r="A926">
        <v>11090</v>
      </c>
      <c r="B926" t="s">
        <v>35</v>
      </c>
      <c r="C926" t="s">
        <v>34</v>
      </c>
      <c r="D926" s="1">
        <v>90000</v>
      </c>
      <c r="E926">
        <v>2</v>
      </c>
      <c r="F926" t="s">
        <v>19</v>
      </c>
      <c r="G926" t="s">
        <v>21</v>
      </c>
      <c r="H926" t="s">
        <v>15</v>
      </c>
      <c r="I926">
        <v>1</v>
      </c>
      <c r="J926" t="s">
        <v>22</v>
      </c>
      <c r="K926" t="s">
        <v>32</v>
      </c>
      <c r="L926">
        <v>48</v>
      </c>
      <c r="M926" t="s">
        <v>15</v>
      </c>
    </row>
    <row r="927" spans="1:13" x14ac:dyDescent="0.3">
      <c r="A927">
        <v>15862</v>
      </c>
      <c r="B927" t="s">
        <v>35</v>
      </c>
      <c r="C927" t="s">
        <v>33</v>
      </c>
      <c r="D927" s="1">
        <v>50000</v>
      </c>
      <c r="E927">
        <v>0</v>
      </c>
      <c r="F927" t="s">
        <v>31</v>
      </c>
      <c r="G927" t="s">
        <v>14</v>
      </c>
      <c r="H927" t="s">
        <v>15</v>
      </c>
      <c r="I927">
        <v>0</v>
      </c>
      <c r="J927" t="s">
        <v>26</v>
      </c>
      <c r="K927" t="s">
        <v>32</v>
      </c>
      <c r="L927">
        <v>33</v>
      </c>
      <c r="M927" t="s">
        <v>15</v>
      </c>
    </row>
    <row r="928" spans="1:13" x14ac:dyDescent="0.3">
      <c r="A928">
        <v>26495</v>
      </c>
      <c r="B928" t="s">
        <v>35</v>
      </c>
      <c r="C928" t="s">
        <v>33</v>
      </c>
      <c r="D928" s="1">
        <v>40000</v>
      </c>
      <c r="E928">
        <v>2</v>
      </c>
      <c r="F928" t="s">
        <v>27</v>
      </c>
      <c r="G928" t="s">
        <v>21</v>
      </c>
      <c r="H928" t="s">
        <v>15</v>
      </c>
      <c r="I928">
        <v>2</v>
      </c>
      <c r="J928" t="s">
        <v>30</v>
      </c>
      <c r="K928" t="s">
        <v>32</v>
      </c>
      <c r="L928">
        <v>57</v>
      </c>
      <c r="M928" t="s">
        <v>18</v>
      </c>
    </row>
    <row r="929" spans="1:13" x14ac:dyDescent="0.3">
      <c r="A929">
        <v>11823</v>
      </c>
      <c r="B929" t="s">
        <v>34</v>
      </c>
      <c r="C929" t="s">
        <v>33</v>
      </c>
      <c r="D929" s="1">
        <v>70000</v>
      </c>
      <c r="E929">
        <v>0</v>
      </c>
      <c r="F929" t="s">
        <v>31</v>
      </c>
      <c r="G929" t="s">
        <v>21</v>
      </c>
      <c r="H929" t="s">
        <v>15</v>
      </c>
      <c r="I929">
        <v>0</v>
      </c>
      <c r="J929" t="s">
        <v>22</v>
      </c>
      <c r="K929" t="s">
        <v>32</v>
      </c>
      <c r="L929">
        <v>39</v>
      </c>
      <c r="M929" t="s">
        <v>18</v>
      </c>
    </row>
    <row r="930" spans="1:13" x14ac:dyDescent="0.3">
      <c r="A930">
        <v>23449</v>
      </c>
      <c r="B930" t="s">
        <v>34</v>
      </c>
      <c r="C930" t="s">
        <v>34</v>
      </c>
      <c r="D930" s="1">
        <v>60000</v>
      </c>
      <c r="E930">
        <v>2</v>
      </c>
      <c r="F930" t="s">
        <v>27</v>
      </c>
      <c r="G930" t="s">
        <v>21</v>
      </c>
      <c r="H930" t="s">
        <v>15</v>
      </c>
      <c r="I930">
        <v>2</v>
      </c>
      <c r="J930" t="s">
        <v>23</v>
      </c>
      <c r="K930" t="s">
        <v>32</v>
      </c>
      <c r="L930">
        <v>48</v>
      </c>
      <c r="M930" t="s">
        <v>18</v>
      </c>
    </row>
    <row r="931" spans="1:13" x14ac:dyDescent="0.3">
      <c r="A931">
        <v>23459</v>
      </c>
      <c r="B931" t="s">
        <v>34</v>
      </c>
      <c r="C931" t="s">
        <v>34</v>
      </c>
      <c r="D931" s="1">
        <v>60000</v>
      </c>
      <c r="E931">
        <v>2</v>
      </c>
      <c r="F931" t="s">
        <v>27</v>
      </c>
      <c r="G931" t="s">
        <v>21</v>
      </c>
      <c r="H931" t="s">
        <v>15</v>
      </c>
      <c r="I931">
        <v>2</v>
      </c>
      <c r="J931" t="s">
        <v>23</v>
      </c>
      <c r="K931" t="s">
        <v>32</v>
      </c>
      <c r="L931">
        <v>50</v>
      </c>
      <c r="M931" t="s">
        <v>18</v>
      </c>
    </row>
    <row r="932" spans="1:13" x14ac:dyDescent="0.3">
      <c r="A932">
        <v>19543</v>
      </c>
      <c r="B932" t="s">
        <v>34</v>
      </c>
      <c r="C932" t="s">
        <v>34</v>
      </c>
      <c r="D932" s="1">
        <v>70000</v>
      </c>
      <c r="E932">
        <v>5</v>
      </c>
      <c r="F932" t="s">
        <v>31</v>
      </c>
      <c r="G932" t="s">
        <v>21</v>
      </c>
      <c r="H932" t="s">
        <v>18</v>
      </c>
      <c r="I932">
        <v>3</v>
      </c>
      <c r="J932" t="s">
        <v>30</v>
      </c>
      <c r="K932" t="s">
        <v>32</v>
      </c>
      <c r="L932">
        <v>47</v>
      </c>
      <c r="M932" t="s">
        <v>18</v>
      </c>
    </row>
    <row r="933" spans="1:13" x14ac:dyDescent="0.3">
      <c r="A933">
        <v>14914</v>
      </c>
      <c r="B933" t="s">
        <v>34</v>
      </c>
      <c r="C933" t="s">
        <v>33</v>
      </c>
      <c r="D933" s="1">
        <v>40000</v>
      </c>
      <c r="E933">
        <v>1</v>
      </c>
      <c r="F933" t="s">
        <v>19</v>
      </c>
      <c r="G933" t="s">
        <v>20</v>
      </c>
      <c r="H933" t="s">
        <v>15</v>
      </c>
      <c r="I933">
        <v>1</v>
      </c>
      <c r="J933" t="s">
        <v>26</v>
      </c>
      <c r="K933" t="s">
        <v>32</v>
      </c>
      <c r="L933">
        <v>49</v>
      </c>
      <c r="M933" t="s">
        <v>15</v>
      </c>
    </row>
    <row r="934" spans="1:13" x14ac:dyDescent="0.3">
      <c r="A934">
        <v>12033</v>
      </c>
      <c r="B934" t="s">
        <v>35</v>
      </c>
      <c r="C934" t="s">
        <v>33</v>
      </c>
      <c r="D934" s="1">
        <v>40000</v>
      </c>
      <c r="E934">
        <v>0</v>
      </c>
      <c r="F934" t="s">
        <v>27</v>
      </c>
      <c r="G934" t="s">
        <v>14</v>
      </c>
      <c r="H934" t="s">
        <v>18</v>
      </c>
      <c r="I934">
        <v>2</v>
      </c>
      <c r="J934" t="s">
        <v>16</v>
      </c>
      <c r="K934" t="s">
        <v>32</v>
      </c>
      <c r="L934">
        <v>27</v>
      </c>
      <c r="M934" t="s">
        <v>15</v>
      </c>
    </row>
    <row r="935" spans="1:13" x14ac:dyDescent="0.3">
      <c r="A935">
        <v>11941</v>
      </c>
      <c r="B935" t="s">
        <v>35</v>
      </c>
      <c r="C935" t="s">
        <v>34</v>
      </c>
      <c r="D935" s="1">
        <v>60000</v>
      </c>
      <c r="E935">
        <v>0</v>
      </c>
      <c r="F935" t="s">
        <v>19</v>
      </c>
      <c r="G935" t="s">
        <v>14</v>
      </c>
      <c r="H935" t="s">
        <v>15</v>
      </c>
      <c r="I935">
        <v>0</v>
      </c>
      <c r="J935" t="s">
        <v>23</v>
      </c>
      <c r="K935" t="s">
        <v>32</v>
      </c>
      <c r="L935">
        <v>29</v>
      </c>
      <c r="M935" t="s">
        <v>18</v>
      </c>
    </row>
    <row r="936" spans="1:13" x14ac:dyDescent="0.3">
      <c r="A936">
        <v>14389</v>
      </c>
      <c r="B936" t="s">
        <v>34</v>
      </c>
      <c r="C936" t="s">
        <v>34</v>
      </c>
      <c r="D936" s="1">
        <v>60000</v>
      </c>
      <c r="E936">
        <v>2</v>
      </c>
      <c r="F936" t="s">
        <v>13</v>
      </c>
      <c r="G936" t="s">
        <v>28</v>
      </c>
      <c r="H936" t="s">
        <v>15</v>
      </c>
      <c r="I936">
        <v>0</v>
      </c>
      <c r="J936" t="s">
        <v>22</v>
      </c>
      <c r="K936" t="s">
        <v>32</v>
      </c>
      <c r="L936">
        <v>59</v>
      </c>
      <c r="M936" t="s">
        <v>18</v>
      </c>
    </row>
    <row r="937" spans="1:13" x14ac:dyDescent="0.3">
      <c r="A937">
        <v>18050</v>
      </c>
      <c r="B937" t="s">
        <v>34</v>
      </c>
      <c r="C937" t="s">
        <v>33</v>
      </c>
      <c r="D937" s="1">
        <v>60000</v>
      </c>
      <c r="E937">
        <v>1</v>
      </c>
      <c r="F937" t="s">
        <v>19</v>
      </c>
      <c r="G937" t="s">
        <v>14</v>
      </c>
      <c r="H937" t="s">
        <v>15</v>
      </c>
      <c r="I937">
        <v>1</v>
      </c>
      <c r="J937" t="s">
        <v>16</v>
      </c>
      <c r="K937" t="s">
        <v>32</v>
      </c>
      <c r="L937">
        <v>45</v>
      </c>
      <c r="M937" t="s">
        <v>15</v>
      </c>
    </row>
    <row r="938" spans="1:13" x14ac:dyDescent="0.3">
      <c r="A938">
        <v>19856</v>
      </c>
      <c r="B938" t="s">
        <v>34</v>
      </c>
      <c r="C938" t="s">
        <v>33</v>
      </c>
      <c r="D938" s="1">
        <v>60000</v>
      </c>
      <c r="E938">
        <v>4</v>
      </c>
      <c r="F938" t="s">
        <v>13</v>
      </c>
      <c r="G938" t="s">
        <v>28</v>
      </c>
      <c r="H938" t="s">
        <v>15</v>
      </c>
      <c r="I938">
        <v>2</v>
      </c>
      <c r="J938" t="s">
        <v>22</v>
      </c>
      <c r="K938" t="s">
        <v>32</v>
      </c>
      <c r="L938">
        <v>60</v>
      </c>
      <c r="M938" t="s">
        <v>18</v>
      </c>
    </row>
    <row r="939" spans="1:13" x14ac:dyDescent="0.3">
      <c r="A939">
        <v>11663</v>
      </c>
      <c r="B939" t="s">
        <v>34</v>
      </c>
      <c r="C939" t="s">
        <v>34</v>
      </c>
      <c r="D939" s="1">
        <v>70000</v>
      </c>
      <c r="E939">
        <v>4</v>
      </c>
      <c r="F939" t="s">
        <v>31</v>
      </c>
      <c r="G939" t="s">
        <v>21</v>
      </c>
      <c r="H939" t="s">
        <v>15</v>
      </c>
      <c r="I939">
        <v>0</v>
      </c>
      <c r="J939" t="s">
        <v>16</v>
      </c>
      <c r="K939" t="s">
        <v>32</v>
      </c>
      <c r="L939">
        <v>36</v>
      </c>
      <c r="M939" t="s">
        <v>15</v>
      </c>
    </row>
    <row r="940" spans="1:13" x14ac:dyDescent="0.3">
      <c r="A940">
        <v>27740</v>
      </c>
      <c r="B940" t="s">
        <v>34</v>
      </c>
      <c r="C940" t="s">
        <v>33</v>
      </c>
      <c r="D940" s="1">
        <v>40000</v>
      </c>
      <c r="E940">
        <v>0</v>
      </c>
      <c r="F940" t="s">
        <v>27</v>
      </c>
      <c r="G940" t="s">
        <v>14</v>
      </c>
      <c r="H940" t="s">
        <v>15</v>
      </c>
      <c r="I940">
        <v>2</v>
      </c>
      <c r="J940" t="s">
        <v>23</v>
      </c>
      <c r="K940" t="s">
        <v>32</v>
      </c>
      <c r="L940">
        <v>27</v>
      </c>
      <c r="M940" t="s">
        <v>18</v>
      </c>
    </row>
    <row r="941" spans="1:13" x14ac:dyDescent="0.3">
      <c r="A941">
        <v>23455</v>
      </c>
      <c r="B941" t="s">
        <v>35</v>
      </c>
      <c r="C941" t="s">
        <v>34</v>
      </c>
      <c r="D941" s="1">
        <v>80000</v>
      </c>
      <c r="E941">
        <v>2</v>
      </c>
      <c r="F941" t="s">
        <v>29</v>
      </c>
      <c r="G941" t="s">
        <v>14</v>
      </c>
      <c r="H941" t="s">
        <v>18</v>
      </c>
      <c r="I941">
        <v>2</v>
      </c>
      <c r="J941" t="s">
        <v>26</v>
      </c>
      <c r="K941" t="s">
        <v>32</v>
      </c>
      <c r="L941">
        <v>50</v>
      </c>
      <c r="M941" t="s">
        <v>18</v>
      </c>
    </row>
    <row r="942" spans="1:13" x14ac:dyDescent="0.3">
      <c r="A942">
        <v>15292</v>
      </c>
      <c r="B942" t="s">
        <v>35</v>
      </c>
      <c r="C942" t="s">
        <v>33</v>
      </c>
      <c r="D942" s="1">
        <v>60000</v>
      </c>
      <c r="E942">
        <v>1</v>
      </c>
      <c r="F942" t="s">
        <v>31</v>
      </c>
      <c r="G942" t="s">
        <v>14</v>
      </c>
      <c r="H942" t="s">
        <v>15</v>
      </c>
      <c r="I942">
        <v>0</v>
      </c>
      <c r="J942" t="s">
        <v>26</v>
      </c>
      <c r="K942" t="s">
        <v>32</v>
      </c>
      <c r="L942">
        <v>35</v>
      </c>
      <c r="M942" t="s">
        <v>18</v>
      </c>
    </row>
    <row r="943" spans="1:13" x14ac:dyDescent="0.3">
      <c r="A943">
        <v>21587</v>
      </c>
      <c r="B943" t="s">
        <v>34</v>
      </c>
      <c r="C943" t="s">
        <v>33</v>
      </c>
      <c r="D943" s="1">
        <v>60000</v>
      </c>
      <c r="E943">
        <v>1</v>
      </c>
      <c r="F943" t="s">
        <v>31</v>
      </c>
      <c r="G943" t="s">
        <v>14</v>
      </c>
      <c r="H943" t="s">
        <v>15</v>
      </c>
      <c r="I943">
        <v>0</v>
      </c>
      <c r="J943" t="s">
        <v>22</v>
      </c>
      <c r="K943" t="s">
        <v>32</v>
      </c>
      <c r="L943">
        <v>34</v>
      </c>
      <c r="M943" t="s">
        <v>15</v>
      </c>
    </row>
    <row r="944" spans="1:13" x14ac:dyDescent="0.3">
      <c r="A944">
        <v>23513</v>
      </c>
      <c r="B944" t="s">
        <v>34</v>
      </c>
      <c r="C944" t="s">
        <v>33</v>
      </c>
      <c r="D944" s="1">
        <v>40000</v>
      </c>
      <c r="E944">
        <v>3</v>
      </c>
      <c r="F944" t="s">
        <v>19</v>
      </c>
      <c r="G944" t="s">
        <v>21</v>
      </c>
      <c r="H944" t="s">
        <v>15</v>
      </c>
      <c r="I944">
        <v>2</v>
      </c>
      <c r="J944" t="s">
        <v>23</v>
      </c>
      <c r="K944" t="s">
        <v>32</v>
      </c>
      <c r="L944">
        <v>54</v>
      </c>
      <c r="M944" t="s">
        <v>18</v>
      </c>
    </row>
    <row r="945" spans="1:13" x14ac:dyDescent="0.3">
      <c r="A945">
        <v>24322</v>
      </c>
      <c r="B945" t="s">
        <v>34</v>
      </c>
      <c r="C945" t="s">
        <v>33</v>
      </c>
      <c r="D945" s="1">
        <v>60000</v>
      </c>
      <c r="E945">
        <v>4</v>
      </c>
      <c r="F945" t="s">
        <v>13</v>
      </c>
      <c r="G945" t="s">
        <v>14</v>
      </c>
      <c r="H945" t="s">
        <v>18</v>
      </c>
      <c r="I945">
        <v>2</v>
      </c>
      <c r="J945" t="s">
        <v>16</v>
      </c>
      <c r="K945" t="s">
        <v>32</v>
      </c>
      <c r="L945">
        <v>42</v>
      </c>
      <c r="M945" t="s">
        <v>18</v>
      </c>
    </row>
    <row r="946" spans="1:13" x14ac:dyDescent="0.3">
      <c r="A946">
        <v>26298</v>
      </c>
      <c r="B946" t="s">
        <v>34</v>
      </c>
      <c r="C946" t="s">
        <v>33</v>
      </c>
      <c r="D946" s="1">
        <v>50000</v>
      </c>
      <c r="E946">
        <v>1</v>
      </c>
      <c r="F946" t="s">
        <v>13</v>
      </c>
      <c r="G946" t="s">
        <v>14</v>
      </c>
      <c r="H946" t="s">
        <v>15</v>
      </c>
      <c r="I946">
        <v>0</v>
      </c>
      <c r="J946" t="s">
        <v>22</v>
      </c>
      <c r="K946" t="s">
        <v>32</v>
      </c>
      <c r="L946">
        <v>34</v>
      </c>
      <c r="M946" t="s">
        <v>15</v>
      </c>
    </row>
    <row r="947" spans="1:13" x14ac:dyDescent="0.3">
      <c r="A947">
        <v>25419</v>
      </c>
      <c r="B947" t="s">
        <v>35</v>
      </c>
      <c r="C947" t="s">
        <v>34</v>
      </c>
      <c r="D947" s="1">
        <v>50000</v>
      </c>
      <c r="E947">
        <v>2</v>
      </c>
      <c r="F947" t="s">
        <v>13</v>
      </c>
      <c r="G947" t="s">
        <v>14</v>
      </c>
      <c r="H947" t="s">
        <v>18</v>
      </c>
      <c r="I947">
        <v>1</v>
      </c>
      <c r="J947" t="s">
        <v>16</v>
      </c>
      <c r="K947" t="s">
        <v>32</v>
      </c>
      <c r="L947">
        <v>38</v>
      </c>
      <c r="M947" t="s">
        <v>15</v>
      </c>
    </row>
    <row r="948" spans="1:13" x14ac:dyDescent="0.3">
      <c r="A948">
        <v>13343</v>
      </c>
      <c r="B948" t="s">
        <v>34</v>
      </c>
      <c r="C948" t="s">
        <v>33</v>
      </c>
      <c r="D948" s="1">
        <v>90000</v>
      </c>
      <c r="E948">
        <v>5</v>
      </c>
      <c r="F948" t="s">
        <v>13</v>
      </c>
      <c r="G948" t="s">
        <v>28</v>
      </c>
      <c r="H948" t="s">
        <v>15</v>
      </c>
      <c r="I948">
        <v>2</v>
      </c>
      <c r="J948" t="s">
        <v>26</v>
      </c>
      <c r="K948" t="s">
        <v>32</v>
      </c>
      <c r="L948">
        <v>63</v>
      </c>
      <c r="M948" t="s">
        <v>15</v>
      </c>
    </row>
    <row r="949" spans="1:13" x14ac:dyDescent="0.3">
      <c r="A949">
        <v>11303</v>
      </c>
      <c r="B949" t="s">
        <v>35</v>
      </c>
      <c r="C949" t="s">
        <v>33</v>
      </c>
      <c r="D949" s="1">
        <v>90000</v>
      </c>
      <c r="E949">
        <v>4</v>
      </c>
      <c r="F949" t="s">
        <v>27</v>
      </c>
      <c r="G949" t="s">
        <v>21</v>
      </c>
      <c r="H949" t="s">
        <v>18</v>
      </c>
      <c r="I949">
        <v>3</v>
      </c>
      <c r="J949" t="s">
        <v>26</v>
      </c>
      <c r="K949" t="s">
        <v>32</v>
      </c>
      <c r="L949">
        <v>45</v>
      </c>
      <c r="M949" t="s">
        <v>15</v>
      </c>
    </row>
    <row r="950" spans="1:13" x14ac:dyDescent="0.3">
      <c r="A950">
        <v>21693</v>
      </c>
      <c r="B950" t="s">
        <v>35</v>
      </c>
      <c r="C950" t="s">
        <v>33</v>
      </c>
      <c r="D950" s="1">
        <v>60000</v>
      </c>
      <c r="E950">
        <v>0</v>
      </c>
      <c r="F950" t="s">
        <v>31</v>
      </c>
      <c r="G950" t="s">
        <v>14</v>
      </c>
      <c r="H950" t="s">
        <v>18</v>
      </c>
      <c r="I950">
        <v>0</v>
      </c>
      <c r="J950" t="s">
        <v>16</v>
      </c>
      <c r="K950" t="s">
        <v>32</v>
      </c>
      <c r="L950">
        <v>40</v>
      </c>
      <c r="M950" t="s">
        <v>18</v>
      </c>
    </row>
    <row r="951" spans="1:13" x14ac:dyDescent="0.3">
      <c r="A951">
        <v>28056</v>
      </c>
      <c r="B951" t="s">
        <v>34</v>
      </c>
      <c r="C951" t="s">
        <v>34</v>
      </c>
      <c r="D951" s="1">
        <v>70000</v>
      </c>
      <c r="E951">
        <v>2</v>
      </c>
      <c r="F951" t="s">
        <v>29</v>
      </c>
      <c r="G951" t="s">
        <v>14</v>
      </c>
      <c r="H951" t="s">
        <v>15</v>
      </c>
      <c r="I951">
        <v>2</v>
      </c>
      <c r="J951" t="s">
        <v>30</v>
      </c>
      <c r="K951" t="s">
        <v>32</v>
      </c>
      <c r="L951">
        <v>53</v>
      </c>
      <c r="M951" t="s">
        <v>18</v>
      </c>
    </row>
    <row r="952" spans="1:13" x14ac:dyDescent="0.3">
      <c r="A952">
        <v>11788</v>
      </c>
      <c r="B952" t="s">
        <v>35</v>
      </c>
      <c r="C952" t="s">
        <v>33</v>
      </c>
      <c r="D952" s="1">
        <v>70000</v>
      </c>
      <c r="E952">
        <v>1</v>
      </c>
      <c r="F952" t="s">
        <v>31</v>
      </c>
      <c r="G952" t="s">
        <v>21</v>
      </c>
      <c r="H952" t="s">
        <v>15</v>
      </c>
      <c r="I952">
        <v>0</v>
      </c>
      <c r="J952" t="s">
        <v>22</v>
      </c>
      <c r="K952" t="s">
        <v>32</v>
      </c>
      <c r="L952">
        <v>34</v>
      </c>
      <c r="M952" t="s">
        <v>18</v>
      </c>
    </row>
    <row r="953" spans="1:13" x14ac:dyDescent="0.3">
      <c r="A953">
        <v>22296</v>
      </c>
      <c r="B953" t="s">
        <v>34</v>
      </c>
      <c r="C953" t="s">
        <v>34</v>
      </c>
      <c r="D953" s="1">
        <v>70000</v>
      </c>
      <c r="E953">
        <v>0</v>
      </c>
      <c r="F953" t="s">
        <v>13</v>
      </c>
      <c r="G953" t="s">
        <v>21</v>
      </c>
      <c r="H953" t="s">
        <v>18</v>
      </c>
      <c r="I953">
        <v>1</v>
      </c>
      <c r="J953" t="s">
        <v>16</v>
      </c>
      <c r="K953" t="s">
        <v>32</v>
      </c>
      <c r="L953">
        <v>38</v>
      </c>
      <c r="M953" t="s">
        <v>18</v>
      </c>
    </row>
    <row r="954" spans="1:13" x14ac:dyDescent="0.3">
      <c r="A954">
        <v>15319</v>
      </c>
      <c r="B954" t="s">
        <v>34</v>
      </c>
      <c r="C954" t="s">
        <v>33</v>
      </c>
      <c r="D954" s="1">
        <v>70000</v>
      </c>
      <c r="E954">
        <v>4</v>
      </c>
      <c r="F954" t="s">
        <v>13</v>
      </c>
      <c r="G954" t="s">
        <v>28</v>
      </c>
      <c r="H954" t="s">
        <v>18</v>
      </c>
      <c r="I954">
        <v>1</v>
      </c>
      <c r="J954" t="s">
        <v>26</v>
      </c>
      <c r="K954" t="s">
        <v>32</v>
      </c>
      <c r="L954">
        <v>59</v>
      </c>
      <c r="M954" t="s">
        <v>18</v>
      </c>
    </row>
    <row r="955" spans="1:13" x14ac:dyDescent="0.3">
      <c r="A955">
        <v>17654</v>
      </c>
      <c r="B955" t="s">
        <v>35</v>
      </c>
      <c r="C955" t="s">
        <v>33</v>
      </c>
      <c r="D955" s="1">
        <v>40000</v>
      </c>
      <c r="E955">
        <v>3</v>
      </c>
      <c r="F955" t="s">
        <v>19</v>
      </c>
      <c r="G955" t="s">
        <v>20</v>
      </c>
      <c r="H955" t="s">
        <v>15</v>
      </c>
      <c r="I955">
        <v>1</v>
      </c>
      <c r="J955" t="s">
        <v>26</v>
      </c>
      <c r="K955" t="s">
        <v>32</v>
      </c>
      <c r="L955">
        <v>30</v>
      </c>
      <c r="M955" t="s">
        <v>15</v>
      </c>
    </row>
    <row r="956" spans="1:13" x14ac:dyDescent="0.3">
      <c r="A956">
        <v>14662</v>
      </c>
      <c r="B956" t="s">
        <v>34</v>
      </c>
      <c r="C956" t="s">
        <v>34</v>
      </c>
      <c r="D956" s="1">
        <v>60000</v>
      </c>
      <c r="E956">
        <v>1</v>
      </c>
      <c r="F956" t="s">
        <v>13</v>
      </c>
      <c r="G956" t="s">
        <v>21</v>
      </c>
      <c r="H956" t="s">
        <v>15</v>
      </c>
      <c r="I956">
        <v>1</v>
      </c>
      <c r="J956" t="s">
        <v>16</v>
      </c>
      <c r="K956" t="s">
        <v>32</v>
      </c>
      <c r="L956">
        <v>48</v>
      </c>
      <c r="M956" t="s">
        <v>15</v>
      </c>
    </row>
    <row r="957" spans="1:13" x14ac:dyDescent="0.3">
      <c r="A957">
        <v>17541</v>
      </c>
      <c r="B957" t="s">
        <v>34</v>
      </c>
      <c r="C957" t="s">
        <v>33</v>
      </c>
      <c r="D957" s="1">
        <v>40000</v>
      </c>
      <c r="E957">
        <v>4</v>
      </c>
      <c r="F957" t="s">
        <v>27</v>
      </c>
      <c r="G957" t="s">
        <v>14</v>
      </c>
      <c r="H957" t="s">
        <v>15</v>
      </c>
      <c r="I957">
        <v>2</v>
      </c>
      <c r="J957" t="s">
        <v>22</v>
      </c>
      <c r="K957" t="s">
        <v>32</v>
      </c>
      <c r="L957">
        <v>43</v>
      </c>
      <c r="M957" t="s">
        <v>18</v>
      </c>
    </row>
    <row r="958" spans="1:13" x14ac:dyDescent="0.3">
      <c r="A958">
        <v>13886</v>
      </c>
      <c r="B958" t="s">
        <v>34</v>
      </c>
      <c r="C958" t="s">
        <v>33</v>
      </c>
      <c r="D958" s="1">
        <v>70000</v>
      </c>
      <c r="E958">
        <v>4</v>
      </c>
      <c r="F958" t="s">
        <v>31</v>
      </c>
      <c r="G958" t="s">
        <v>21</v>
      </c>
      <c r="H958" t="s">
        <v>15</v>
      </c>
      <c r="I958">
        <v>0</v>
      </c>
      <c r="J958" t="s">
        <v>22</v>
      </c>
      <c r="K958" t="s">
        <v>32</v>
      </c>
      <c r="L958">
        <v>35</v>
      </c>
      <c r="M958" t="s">
        <v>15</v>
      </c>
    </row>
    <row r="959" spans="1:13" x14ac:dyDescent="0.3">
      <c r="A959">
        <v>13073</v>
      </c>
      <c r="B959" t="s">
        <v>34</v>
      </c>
      <c r="C959" t="s">
        <v>33</v>
      </c>
      <c r="D959" s="1">
        <v>60000</v>
      </c>
      <c r="E959">
        <v>0</v>
      </c>
      <c r="F959" t="s">
        <v>19</v>
      </c>
      <c r="G959" t="s">
        <v>21</v>
      </c>
      <c r="H959" t="s">
        <v>15</v>
      </c>
      <c r="I959">
        <v>2</v>
      </c>
      <c r="J959" t="s">
        <v>23</v>
      </c>
      <c r="K959" t="s">
        <v>32</v>
      </c>
      <c r="L959">
        <v>30</v>
      </c>
      <c r="M959" t="s">
        <v>18</v>
      </c>
    </row>
    <row r="960" spans="1:13" x14ac:dyDescent="0.3">
      <c r="A960">
        <v>21940</v>
      </c>
      <c r="B960" t="s">
        <v>34</v>
      </c>
      <c r="C960" t="s">
        <v>34</v>
      </c>
      <c r="D960" s="1">
        <v>90000</v>
      </c>
      <c r="E960">
        <v>5</v>
      </c>
      <c r="F960" t="s">
        <v>31</v>
      </c>
      <c r="G960" t="s">
        <v>21</v>
      </c>
      <c r="H960" t="s">
        <v>15</v>
      </c>
      <c r="I960">
        <v>0</v>
      </c>
      <c r="J960" t="s">
        <v>16</v>
      </c>
      <c r="K960" t="s">
        <v>32</v>
      </c>
      <c r="L960">
        <v>47</v>
      </c>
      <c r="M960" t="s">
        <v>15</v>
      </c>
    </row>
    <row r="961" spans="1:13" x14ac:dyDescent="0.3">
      <c r="A961">
        <v>20196</v>
      </c>
      <c r="B961" t="s">
        <v>34</v>
      </c>
      <c r="C961" t="s">
        <v>34</v>
      </c>
      <c r="D961" s="1">
        <v>60000</v>
      </c>
      <c r="E961">
        <v>1</v>
      </c>
      <c r="F961" t="s">
        <v>19</v>
      </c>
      <c r="G961" t="s">
        <v>14</v>
      </c>
      <c r="H961" t="s">
        <v>15</v>
      </c>
      <c r="I961">
        <v>1</v>
      </c>
      <c r="J961" t="s">
        <v>22</v>
      </c>
      <c r="K961" t="s">
        <v>32</v>
      </c>
      <c r="L961">
        <v>45</v>
      </c>
      <c r="M961" t="s">
        <v>15</v>
      </c>
    </row>
    <row r="962" spans="1:13" x14ac:dyDescent="0.3">
      <c r="A962">
        <v>23491</v>
      </c>
      <c r="B962" t="s">
        <v>35</v>
      </c>
      <c r="C962" t="s">
        <v>34</v>
      </c>
      <c r="D962" s="1">
        <v>100000</v>
      </c>
      <c r="E962">
        <v>0</v>
      </c>
      <c r="F962" t="s">
        <v>19</v>
      </c>
      <c r="G962" t="s">
        <v>21</v>
      </c>
      <c r="H962" t="s">
        <v>18</v>
      </c>
      <c r="I962">
        <v>4</v>
      </c>
      <c r="J962" t="s">
        <v>26</v>
      </c>
      <c r="K962" t="s">
        <v>32</v>
      </c>
      <c r="L962">
        <v>45</v>
      </c>
      <c r="M962" t="s">
        <v>18</v>
      </c>
    </row>
    <row r="963" spans="1:13" x14ac:dyDescent="0.3">
      <c r="A963">
        <v>16651</v>
      </c>
      <c r="B963" t="s">
        <v>34</v>
      </c>
      <c r="C963" t="s">
        <v>33</v>
      </c>
      <c r="D963" s="1">
        <v>120000</v>
      </c>
      <c r="E963">
        <v>2</v>
      </c>
      <c r="F963" t="s">
        <v>13</v>
      </c>
      <c r="G963" t="s">
        <v>28</v>
      </c>
      <c r="H963" t="s">
        <v>15</v>
      </c>
      <c r="I963">
        <v>3</v>
      </c>
      <c r="J963" t="s">
        <v>23</v>
      </c>
      <c r="K963" t="s">
        <v>32</v>
      </c>
      <c r="L963">
        <v>62</v>
      </c>
      <c r="M963" t="s">
        <v>18</v>
      </c>
    </row>
    <row r="964" spans="1:13" x14ac:dyDescent="0.3">
      <c r="A964">
        <v>16813</v>
      </c>
      <c r="B964" t="s">
        <v>34</v>
      </c>
      <c r="C964" t="s">
        <v>34</v>
      </c>
      <c r="D964" s="1">
        <v>60000</v>
      </c>
      <c r="E964">
        <v>2</v>
      </c>
      <c r="F964" t="s">
        <v>19</v>
      </c>
      <c r="G964" t="s">
        <v>21</v>
      </c>
      <c r="H964" t="s">
        <v>15</v>
      </c>
      <c r="I964">
        <v>2</v>
      </c>
      <c r="J964" t="s">
        <v>30</v>
      </c>
      <c r="K964" t="s">
        <v>32</v>
      </c>
      <c r="L964">
        <v>55</v>
      </c>
      <c r="M964" t="s">
        <v>18</v>
      </c>
    </row>
    <row r="965" spans="1:13" x14ac:dyDescent="0.3">
      <c r="A965">
        <v>16007</v>
      </c>
      <c r="B965" t="s">
        <v>34</v>
      </c>
      <c r="C965" t="s">
        <v>33</v>
      </c>
      <c r="D965" s="1">
        <v>90000</v>
      </c>
      <c r="E965">
        <v>5</v>
      </c>
      <c r="F965" t="s">
        <v>13</v>
      </c>
      <c r="G965" t="s">
        <v>28</v>
      </c>
      <c r="H965" t="s">
        <v>15</v>
      </c>
      <c r="I965">
        <v>2</v>
      </c>
      <c r="J965" t="s">
        <v>26</v>
      </c>
      <c r="K965" t="s">
        <v>32</v>
      </c>
      <c r="L965">
        <v>66</v>
      </c>
      <c r="M965" t="s">
        <v>15</v>
      </c>
    </row>
    <row r="966" spans="1:13" x14ac:dyDescent="0.3">
      <c r="A966">
        <v>27434</v>
      </c>
      <c r="B966" t="s">
        <v>35</v>
      </c>
      <c r="C966" t="s">
        <v>34</v>
      </c>
      <c r="D966" s="1">
        <v>70000</v>
      </c>
      <c r="E966">
        <v>4</v>
      </c>
      <c r="F966" t="s">
        <v>19</v>
      </c>
      <c r="G966" t="s">
        <v>21</v>
      </c>
      <c r="H966" t="s">
        <v>15</v>
      </c>
      <c r="I966">
        <v>1</v>
      </c>
      <c r="J966" t="s">
        <v>30</v>
      </c>
      <c r="K966" t="s">
        <v>32</v>
      </c>
      <c r="L966">
        <v>56</v>
      </c>
      <c r="M966" t="s">
        <v>18</v>
      </c>
    </row>
    <row r="967" spans="1:13" x14ac:dyDescent="0.3">
      <c r="A967">
        <v>27756</v>
      </c>
      <c r="B967" t="s">
        <v>35</v>
      </c>
      <c r="C967" t="s">
        <v>33</v>
      </c>
      <c r="D967" s="1">
        <v>50000</v>
      </c>
      <c r="E967">
        <v>3</v>
      </c>
      <c r="F967" t="s">
        <v>13</v>
      </c>
      <c r="G967" t="s">
        <v>14</v>
      </c>
      <c r="H967" t="s">
        <v>18</v>
      </c>
      <c r="I967">
        <v>1</v>
      </c>
      <c r="J967" t="s">
        <v>16</v>
      </c>
      <c r="K967" t="s">
        <v>32</v>
      </c>
      <c r="L967">
        <v>40</v>
      </c>
      <c r="M967" t="s">
        <v>18</v>
      </c>
    </row>
    <row r="968" spans="1:13" x14ac:dyDescent="0.3">
      <c r="A968">
        <v>23818</v>
      </c>
      <c r="B968" t="s">
        <v>34</v>
      </c>
      <c r="C968" t="s">
        <v>33</v>
      </c>
      <c r="D968" s="1">
        <v>50000</v>
      </c>
      <c r="E968">
        <v>0</v>
      </c>
      <c r="F968" t="s">
        <v>31</v>
      </c>
      <c r="G968" t="s">
        <v>14</v>
      </c>
      <c r="H968" t="s">
        <v>15</v>
      </c>
      <c r="I968">
        <v>0</v>
      </c>
      <c r="J968" t="s">
        <v>26</v>
      </c>
      <c r="K968" t="s">
        <v>32</v>
      </c>
      <c r="L968">
        <v>33</v>
      </c>
      <c r="M968" t="s">
        <v>15</v>
      </c>
    </row>
    <row r="969" spans="1:13" x14ac:dyDescent="0.3">
      <c r="A969">
        <v>19012</v>
      </c>
      <c r="B969" t="s">
        <v>34</v>
      </c>
      <c r="C969" t="s">
        <v>34</v>
      </c>
      <c r="D969" s="1">
        <v>80000</v>
      </c>
      <c r="E969">
        <v>3</v>
      </c>
      <c r="F969" t="s">
        <v>13</v>
      </c>
      <c r="G969" t="s">
        <v>28</v>
      </c>
      <c r="H969" t="s">
        <v>15</v>
      </c>
      <c r="I969">
        <v>1</v>
      </c>
      <c r="J969" t="s">
        <v>26</v>
      </c>
      <c r="K969" t="s">
        <v>32</v>
      </c>
      <c r="L969">
        <v>56</v>
      </c>
      <c r="M969" t="s">
        <v>18</v>
      </c>
    </row>
    <row r="970" spans="1:13" x14ac:dyDescent="0.3">
      <c r="A970">
        <v>18329</v>
      </c>
      <c r="B970" t="s">
        <v>35</v>
      </c>
      <c r="C970" t="s">
        <v>34</v>
      </c>
      <c r="D970" s="1">
        <v>30000</v>
      </c>
      <c r="E970">
        <v>0</v>
      </c>
      <c r="F970" t="s">
        <v>29</v>
      </c>
      <c r="G970" t="s">
        <v>20</v>
      </c>
      <c r="H970" t="s">
        <v>18</v>
      </c>
      <c r="I970">
        <v>2</v>
      </c>
      <c r="J970" t="s">
        <v>23</v>
      </c>
      <c r="K970" t="s">
        <v>32</v>
      </c>
      <c r="L970">
        <v>27</v>
      </c>
      <c r="M970" t="s">
        <v>18</v>
      </c>
    </row>
    <row r="971" spans="1:13" x14ac:dyDescent="0.3">
      <c r="A971">
        <v>29037</v>
      </c>
      <c r="B971" t="s">
        <v>34</v>
      </c>
      <c r="C971" t="s">
        <v>34</v>
      </c>
      <c r="D971" s="1">
        <v>60000</v>
      </c>
      <c r="E971">
        <v>0</v>
      </c>
      <c r="F971" t="s">
        <v>31</v>
      </c>
      <c r="G971" t="s">
        <v>21</v>
      </c>
      <c r="H971" t="s">
        <v>18</v>
      </c>
      <c r="I971">
        <v>0</v>
      </c>
      <c r="J971" t="s">
        <v>16</v>
      </c>
      <c r="K971" t="s">
        <v>32</v>
      </c>
      <c r="L971">
        <v>39</v>
      </c>
      <c r="M971" t="s">
        <v>18</v>
      </c>
    </row>
    <row r="972" spans="1:13" x14ac:dyDescent="0.3">
      <c r="A972">
        <v>26576</v>
      </c>
      <c r="B972" t="s">
        <v>34</v>
      </c>
      <c r="C972" t="s">
        <v>33</v>
      </c>
      <c r="D972" s="1">
        <v>60000</v>
      </c>
      <c r="E972">
        <v>0</v>
      </c>
      <c r="F972" t="s">
        <v>19</v>
      </c>
      <c r="G972" t="s">
        <v>14</v>
      </c>
      <c r="H972" t="s">
        <v>15</v>
      </c>
      <c r="I972">
        <v>2</v>
      </c>
      <c r="J972" t="s">
        <v>23</v>
      </c>
      <c r="K972" t="s">
        <v>32</v>
      </c>
      <c r="L972">
        <v>31</v>
      </c>
      <c r="M972" t="s">
        <v>18</v>
      </c>
    </row>
    <row r="973" spans="1:13" x14ac:dyDescent="0.3">
      <c r="A973">
        <v>12192</v>
      </c>
      <c r="B973" t="s">
        <v>35</v>
      </c>
      <c r="C973" t="s">
        <v>33</v>
      </c>
      <c r="D973" s="1">
        <v>60000</v>
      </c>
      <c r="E973">
        <v>2</v>
      </c>
      <c r="F973" t="s">
        <v>29</v>
      </c>
      <c r="G973" t="s">
        <v>14</v>
      </c>
      <c r="H973" t="s">
        <v>18</v>
      </c>
      <c r="I973">
        <v>2</v>
      </c>
      <c r="J973" t="s">
        <v>26</v>
      </c>
      <c r="K973" t="s">
        <v>32</v>
      </c>
      <c r="L973">
        <v>51</v>
      </c>
      <c r="M973" t="s">
        <v>18</v>
      </c>
    </row>
    <row r="974" spans="1:13" x14ac:dyDescent="0.3">
      <c r="A974">
        <v>14887</v>
      </c>
      <c r="B974" t="s">
        <v>34</v>
      </c>
      <c r="C974" t="s">
        <v>33</v>
      </c>
      <c r="D974" s="1">
        <v>30000</v>
      </c>
      <c r="E974">
        <v>1</v>
      </c>
      <c r="F974" t="s">
        <v>27</v>
      </c>
      <c r="G974" t="s">
        <v>20</v>
      </c>
      <c r="H974" t="s">
        <v>15</v>
      </c>
      <c r="I974">
        <v>1</v>
      </c>
      <c r="J974" t="s">
        <v>23</v>
      </c>
      <c r="K974" t="s">
        <v>32</v>
      </c>
      <c r="L974">
        <v>52</v>
      </c>
      <c r="M974" t="s">
        <v>18</v>
      </c>
    </row>
    <row r="975" spans="1:13" x14ac:dyDescent="0.3">
      <c r="A975">
        <v>11734</v>
      </c>
      <c r="B975" t="s">
        <v>34</v>
      </c>
      <c r="C975" t="s">
        <v>34</v>
      </c>
      <c r="D975" s="1">
        <v>60000</v>
      </c>
      <c r="E975">
        <v>1</v>
      </c>
      <c r="F975" t="s">
        <v>19</v>
      </c>
      <c r="G975" t="s">
        <v>14</v>
      </c>
      <c r="H975" t="s">
        <v>18</v>
      </c>
      <c r="I975">
        <v>1</v>
      </c>
      <c r="J975" t="s">
        <v>16</v>
      </c>
      <c r="K975" t="s">
        <v>32</v>
      </c>
      <c r="L975">
        <v>47</v>
      </c>
      <c r="M975" t="s">
        <v>18</v>
      </c>
    </row>
    <row r="976" spans="1:13" x14ac:dyDescent="0.3">
      <c r="A976">
        <v>17462</v>
      </c>
      <c r="B976" t="s">
        <v>34</v>
      </c>
      <c r="C976" t="s">
        <v>34</v>
      </c>
      <c r="D976" s="1">
        <v>70000</v>
      </c>
      <c r="E976">
        <v>3</v>
      </c>
      <c r="F976" t="s">
        <v>31</v>
      </c>
      <c r="G976" t="s">
        <v>28</v>
      </c>
      <c r="H976" t="s">
        <v>15</v>
      </c>
      <c r="I976">
        <v>2</v>
      </c>
      <c r="J976" t="s">
        <v>23</v>
      </c>
      <c r="K976" t="s">
        <v>32</v>
      </c>
      <c r="L976">
        <v>53</v>
      </c>
      <c r="M976" t="s">
        <v>15</v>
      </c>
    </row>
    <row r="977" spans="1:13" x14ac:dyDescent="0.3">
      <c r="A977">
        <v>20659</v>
      </c>
      <c r="B977" t="s">
        <v>34</v>
      </c>
      <c r="C977" t="s">
        <v>34</v>
      </c>
      <c r="D977" s="1">
        <v>70000</v>
      </c>
      <c r="E977">
        <v>3</v>
      </c>
      <c r="F977" t="s">
        <v>31</v>
      </c>
      <c r="G977" t="s">
        <v>21</v>
      </c>
      <c r="H977" t="s">
        <v>15</v>
      </c>
      <c r="I977">
        <v>0</v>
      </c>
      <c r="J977" t="s">
        <v>16</v>
      </c>
      <c r="K977" t="s">
        <v>32</v>
      </c>
      <c r="L977">
        <v>35</v>
      </c>
      <c r="M977" t="s">
        <v>15</v>
      </c>
    </row>
    <row r="978" spans="1:13" x14ac:dyDescent="0.3">
      <c r="A978">
        <v>28004</v>
      </c>
      <c r="B978" t="s">
        <v>34</v>
      </c>
      <c r="C978" t="s">
        <v>33</v>
      </c>
      <c r="D978" s="1">
        <v>60000</v>
      </c>
      <c r="E978">
        <v>3</v>
      </c>
      <c r="F978" t="s">
        <v>13</v>
      </c>
      <c r="G978" t="s">
        <v>28</v>
      </c>
      <c r="H978" t="s">
        <v>15</v>
      </c>
      <c r="I978">
        <v>2</v>
      </c>
      <c r="J978" t="s">
        <v>30</v>
      </c>
      <c r="K978" t="s">
        <v>32</v>
      </c>
      <c r="L978">
        <v>66</v>
      </c>
      <c r="M978" t="s">
        <v>18</v>
      </c>
    </row>
    <row r="979" spans="1:13" x14ac:dyDescent="0.3">
      <c r="A979">
        <v>19741</v>
      </c>
      <c r="B979" t="s">
        <v>35</v>
      </c>
      <c r="C979" t="s">
        <v>33</v>
      </c>
      <c r="D979" s="1">
        <v>80000</v>
      </c>
      <c r="E979">
        <v>4</v>
      </c>
      <c r="F979" t="s">
        <v>31</v>
      </c>
      <c r="G979" t="s">
        <v>28</v>
      </c>
      <c r="H979" t="s">
        <v>15</v>
      </c>
      <c r="I979">
        <v>2</v>
      </c>
      <c r="J979" t="s">
        <v>23</v>
      </c>
      <c r="K979" t="s">
        <v>32</v>
      </c>
      <c r="L979">
        <v>65</v>
      </c>
      <c r="M979" t="s">
        <v>18</v>
      </c>
    </row>
    <row r="980" spans="1:13" x14ac:dyDescent="0.3">
      <c r="A980">
        <v>17450</v>
      </c>
      <c r="B980" t="s">
        <v>34</v>
      </c>
      <c r="C980" t="s">
        <v>34</v>
      </c>
      <c r="D980" s="1">
        <v>80000</v>
      </c>
      <c r="E980">
        <v>5</v>
      </c>
      <c r="F980" t="s">
        <v>19</v>
      </c>
      <c r="G980" t="s">
        <v>21</v>
      </c>
      <c r="H980" t="s">
        <v>15</v>
      </c>
      <c r="I980">
        <v>3</v>
      </c>
      <c r="J980" t="s">
        <v>23</v>
      </c>
      <c r="K980" t="s">
        <v>32</v>
      </c>
      <c r="L980">
        <v>45</v>
      </c>
      <c r="M980" t="s">
        <v>18</v>
      </c>
    </row>
    <row r="981" spans="1:13" x14ac:dyDescent="0.3">
      <c r="A981">
        <v>17337</v>
      </c>
      <c r="B981" t="s">
        <v>35</v>
      </c>
      <c r="C981" t="s">
        <v>34</v>
      </c>
      <c r="D981" s="1">
        <v>40000</v>
      </c>
      <c r="E981">
        <v>0</v>
      </c>
      <c r="F981" t="s">
        <v>27</v>
      </c>
      <c r="G981" t="s">
        <v>14</v>
      </c>
      <c r="H981" t="s">
        <v>15</v>
      </c>
      <c r="I981">
        <v>1</v>
      </c>
      <c r="J981" t="s">
        <v>23</v>
      </c>
      <c r="K981" t="s">
        <v>32</v>
      </c>
      <c r="L981">
        <v>31</v>
      </c>
      <c r="M981" t="s">
        <v>18</v>
      </c>
    </row>
    <row r="982" spans="1:13" x14ac:dyDescent="0.3">
      <c r="A982">
        <v>18594</v>
      </c>
      <c r="B982" t="s">
        <v>35</v>
      </c>
      <c r="C982" t="s">
        <v>33</v>
      </c>
      <c r="D982" s="1">
        <v>80000</v>
      </c>
      <c r="E982">
        <v>3</v>
      </c>
      <c r="F982" t="s">
        <v>13</v>
      </c>
      <c r="G982" t="s">
        <v>14</v>
      </c>
      <c r="H982" t="s">
        <v>15</v>
      </c>
      <c r="I982">
        <v>3</v>
      </c>
      <c r="J982" t="s">
        <v>30</v>
      </c>
      <c r="K982" t="s">
        <v>32</v>
      </c>
      <c r="L982">
        <v>40</v>
      </c>
      <c r="M982" t="s">
        <v>15</v>
      </c>
    </row>
    <row r="983" spans="1:13" x14ac:dyDescent="0.3">
      <c r="A983">
        <v>15982</v>
      </c>
      <c r="B983" t="s">
        <v>34</v>
      </c>
      <c r="C983" t="s">
        <v>34</v>
      </c>
      <c r="D983" s="1">
        <v>110000</v>
      </c>
      <c r="E983">
        <v>5</v>
      </c>
      <c r="F983" t="s">
        <v>19</v>
      </c>
      <c r="G983" t="s">
        <v>21</v>
      </c>
      <c r="H983" t="s">
        <v>15</v>
      </c>
      <c r="I983">
        <v>4</v>
      </c>
      <c r="J983" t="s">
        <v>22</v>
      </c>
      <c r="K983" t="s">
        <v>32</v>
      </c>
      <c r="L983">
        <v>46</v>
      </c>
      <c r="M983" t="s">
        <v>18</v>
      </c>
    </row>
    <row r="984" spans="1:13" x14ac:dyDescent="0.3">
      <c r="A984">
        <v>28625</v>
      </c>
      <c r="B984" t="s">
        <v>35</v>
      </c>
      <c r="C984" t="s">
        <v>34</v>
      </c>
      <c r="D984" s="1">
        <v>40000</v>
      </c>
      <c r="E984">
        <v>2</v>
      </c>
      <c r="F984" t="s">
        <v>19</v>
      </c>
      <c r="G984" t="s">
        <v>20</v>
      </c>
      <c r="H984" t="s">
        <v>18</v>
      </c>
      <c r="I984">
        <v>1</v>
      </c>
      <c r="J984" t="s">
        <v>26</v>
      </c>
      <c r="K984" t="s">
        <v>32</v>
      </c>
      <c r="L984">
        <v>47</v>
      </c>
      <c r="M984" t="s">
        <v>15</v>
      </c>
    </row>
    <row r="985" spans="1:13" x14ac:dyDescent="0.3">
      <c r="A985">
        <v>11269</v>
      </c>
      <c r="B985" t="s">
        <v>34</v>
      </c>
      <c r="C985" t="s">
        <v>34</v>
      </c>
      <c r="D985" s="1">
        <v>130000</v>
      </c>
      <c r="E985">
        <v>2</v>
      </c>
      <c r="F985" t="s">
        <v>31</v>
      </c>
      <c r="G985" t="s">
        <v>28</v>
      </c>
      <c r="H985" t="s">
        <v>15</v>
      </c>
      <c r="I985">
        <v>2</v>
      </c>
      <c r="J985" t="s">
        <v>16</v>
      </c>
      <c r="K985" t="s">
        <v>32</v>
      </c>
      <c r="L985">
        <v>41</v>
      </c>
      <c r="M985" t="s">
        <v>18</v>
      </c>
    </row>
    <row r="986" spans="1:13" x14ac:dyDescent="0.3">
      <c r="A986">
        <v>25148</v>
      </c>
      <c r="B986" t="s">
        <v>34</v>
      </c>
      <c r="C986" t="s">
        <v>34</v>
      </c>
      <c r="D986" s="1">
        <v>60000</v>
      </c>
      <c r="E986">
        <v>2</v>
      </c>
      <c r="F986" t="s">
        <v>27</v>
      </c>
      <c r="G986" t="s">
        <v>21</v>
      </c>
      <c r="H986" t="s">
        <v>18</v>
      </c>
      <c r="I986">
        <v>2</v>
      </c>
      <c r="J986" t="s">
        <v>26</v>
      </c>
      <c r="K986" t="s">
        <v>32</v>
      </c>
      <c r="L986">
        <v>48</v>
      </c>
      <c r="M986" t="s">
        <v>15</v>
      </c>
    </row>
    <row r="987" spans="1:13" x14ac:dyDescent="0.3">
      <c r="A987">
        <v>13920</v>
      </c>
      <c r="B987" t="s">
        <v>35</v>
      </c>
      <c r="C987" t="s">
        <v>33</v>
      </c>
      <c r="D987" s="1">
        <v>50000</v>
      </c>
      <c r="E987">
        <v>4</v>
      </c>
      <c r="F987" t="s">
        <v>13</v>
      </c>
      <c r="G987" t="s">
        <v>14</v>
      </c>
      <c r="H987" t="s">
        <v>15</v>
      </c>
      <c r="I987">
        <v>2</v>
      </c>
      <c r="J987" t="s">
        <v>16</v>
      </c>
      <c r="K987" t="s">
        <v>32</v>
      </c>
      <c r="L987">
        <v>42</v>
      </c>
      <c r="M987" t="s">
        <v>18</v>
      </c>
    </row>
    <row r="988" spans="1:13" x14ac:dyDescent="0.3">
      <c r="A988">
        <v>23704</v>
      </c>
      <c r="B988" t="s">
        <v>35</v>
      </c>
      <c r="C988" t="s">
        <v>34</v>
      </c>
      <c r="D988" s="1">
        <v>40000</v>
      </c>
      <c r="E988">
        <v>5</v>
      </c>
      <c r="F988" t="s">
        <v>27</v>
      </c>
      <c r="G988" t="s">
        <v>21</v>
      </c>
      <c r="H988" t="s">
        <v>15</v>
      </c>
      <c r="I988">
        <v>4</v>
      </c>
      <c r="J988" t="s">
        <v>30</v>
      </c>
      <c r="K988" t="s">
        <v>32</v>
      </c>
      <c r="L988">
        <v>60</v>
      </c>
      <c r="M988" t="s">
        <v>15</v>
      </c>
    </row>
    <row r="989" spans="1:13" x14ac:dyDescent="0.3">
      <c r="A989">
        <v>28972</v>
      </c>
      <c r="B989" t="s">
        <v>35</v>
      </c>
      <c r="C989" t="s">
        <v>33</v>
      </c>
      <c r="D989" s="1">
        <v>60000</v>
      </c>
      <c r="E989">
        <v>3</v>
      </c>
      <c r="F989" t="s">
        <v>31</v>
      </c>
      <c r="G989" t="s">
        <v>28</v>
      </c>
      <c r="H989" t="s">
        <v>15</v>
      </c>
      <c r="I989">
        <v>2</v>
      </c>
      <c r="J989" t="s">
        <v>30</v>
      </c>
      <c r="K989" t="s">
        <v>32</v>
      </c>
      <c r="L989">
        <v>66</v>
      </c>
      <c r="M989" t="s">
        <v>18</v>
      </c>
    </row>
    <row r="990" spans="1:13" x14ac:dyDescent="0.3">
      <c r="A990">
        <v>22730</v>
      </c>
      <c r="B990" t="s">
        <v>34</v>
      </c>
      <c r="C990" t="s">
        <v>34</v>
      </c>
      <c r="D990" s="1">
        <v>70000</v>
      </c>
      <c r="E990">
        <v>5</v>
      </c>
      <c r="F990" t="s">
        <v>13</v>
      </c>
      <c r="G990" t="s">
        <v>28</v>
      </c>
      <c r="H990" t="s">
        <v>15</v>
      </c>
      <c r="I990">
        <v>2</v>
      </c>
      <c r="J990" t="s">
        <v>30</v>
      </c>
      <c r="K990" t="s">
        <v>32</v>
      </c>
      <c r="L990">
        <v>63</v>
      </c>
      <c r="M990" t="s">
        <v>18</v>
      </c>
    </row>
    <row r="991" spans="1:13" x14ac:dyDescent="0.3">
      <c r="A991">
        <v>29134</v>
      </c>
      <c r="B991" t="s">
        <v>34</v>
      </c>
      <c r="C991" t="s">
        <v>34</v>
      </c>
      <c r="D991" s="1">
        <v>60000</v>
      </c>
      <c r="E991">
        <v>4</v>
      </c>
      <c r="F991" t="s">
        <v>13</v>
      </c>
      <c r="G991" t="s">
        <v>14</v>
      </c>
      <c r="H991" t="s">
        <v>18</v>
      </c>
      <c r="I991">
        <v>3</v>
      </c>
      <c r="J991" t="s">
        <v>30</v>
      </c>
      <c r="K991" t="s">
        <v>32</v>
      </c>
      <c r="L991">
        <v>42</v>
      </c>
      <c r="M991" t="s">
        <v>18</v>
      </c>
    </row>
    <row r="992" spans="1:13" x14ac:dyDescent="0.3">
      <c r="A992">
        <v>14332</v>
      </c>
      <c r="B992" t="s">
        <v>35</v>
      </c>
      <c r="C992" t="s">
        <v>33</v>
      </c>
      <c r="D992" s="1">
        <v>30000</v>
      </c>
      <c r="E992">
        <v>0</v>
      </c>
      <c r="F992" t="s">
        <v>27</v>
      </c>
      <c r="G992" t="s">
        <v>14</v>
      </c>
      <c r="H992" t="s">
        <v>18</v>
      </c>
      <c r="I992">
        <v>2</v>
      </c>
      <c r="J992" t="s">
        <v>23</v>
      </c>
      <c r="K992" t="s">
        <v>32</v>
      </c>
      <c r="L992">
        <v>26</v>
      </c>
      <c r="M992" t="s">
        <v>18</v>
      </c>
    </row>
    <row r="993" spans="1:13" x14ac:dyDescent="0.3">
      <c r="A993">
        <v>19117</v>
      </c>
      <c r="B993" t="s">
        <v>35</v>
      </c>
      <c r="C993" t="s">
        <v>33</v>
      </c>
      <c r="D993" s="1">
        <v>60000</v>
      </c>
      <c r="E993">
        <v>1</v>
      </c>
      <c r="F993" t="s">
        <v>31</v>
      </c>
      <c r="G993" t="s">
        <v>21</v>
      </c>
      <c r="H993" t="s">
        <v>15</v>
      </c>
      <c r="I993">
        <v>0</v>
      </c>
      <c r="J993" t="s">
        <v>22</v>
      </c>
      <c r="K993" t="s">
        <v>32</v>
      </c>
      <c r="L993">
        <v>36</v>
      </c>
      <c r="M993" t="s">
        <v>15</v>
      </c>
    </row>
    <row r="994" spans="1:13" x14ac:dyDescent="0.3">
      <c r="A994">
        <v>22864</v>
      </c>
      <c r="B994" t="s">
        <v>34</v>
      </c>
      <c r="C994" t="s">
        <v>34</v>
      </c>
      <c r="D994" s="1">
        <v>90000</v>
      </c>
      <c r="E994">
        <v>2</v>
      </c>
      <c r="F994" t="s">
        <v>19</v>
      </c>
      <c r="G994" t="s">
        <v>21</v>
      </c>
      <c r="H994" t="s">
        <v>18</v>
      </c>
      <c r="I994">
        <v>0</v>
      </c>
      <c r="J994" t="s">
        <v>23</v>
      </c>
      <c r="K994" t="s">
        <v>32</v>
      </c>
      <c r="L994">
        <v>49</v>
      </c>
      <c r="M994" t="s">
        <v>15</v>
      </c>
    </row>
    <row r="995" spans="1:13" x14ac:dyDescent="0.3">
      <c r="A995">
        <v>11292</v>
      </c>
      <c r="B995" t="s">
        <v>35</v>
      </c>
      <c r="C995" t="s">
        <v>34</v>
      </c>
      <c r="D995" s="1">
        <v>150000</v>
      </c>
      <c r="E995">
        <v>1</v>
      </c>
      <c r="F995" t="s">
        <v>19</v>
      </c>
      <c r="G995" t="s">
        <v>21</v>
      </c>
      <c r="H995" t="s">
        <v>18</v>
      </c>
      <c r="I995">
        <v>3</v>
      </c>
      <c r="J995" t="s">
        <v>16</v>
      </c>
      <c r="K995" t="s">
        <v>32</v>
      </c>
      <c r="L995">
        <v>44</v>
      </c>
      <c r="M995" t="s">
        <v>15</v>
      </c>
    </row>
    <row r="996" spans="1:13" x14ac:dyDescent="0.3">
      <c r="A996">
        <v>13466</v>
      </c>
      <c r="B996" t="s">
        <v>34</v>
      </c>
      <c r="C996" t="s">
        <v>34</v>
      </c>
      <c r="D996" s="1">
        <v>80000</v>
      </c>
      <c r="E996">
        <v>5</v>
      </c>
      <c r="F996" t="s">
        <v>19</v>
      </c>
      <c r="G996" t="s">
        <v>21</v>
      </c>
      <c r="H996" t="s">
        <v>15</v>
      </c>
      <c r="I996">
        <v>3</v>
      </c>
      <c r="J996" t="s">
        <v>26</v>
      </c>
      <c r="K996" t="s">
        <v>32</v>
      </c>
      <c r="L996">
        <v>46</v>
      </c>
      <c r="M996" t="s">
        <v>18</v>
      </c>
    </row>
    <row r="997" spans="1:13" x14ac:dyDescent="0.3">
      <c r="A997">
        <v>23731</v>
      </c>
      <c r="B997" t="s">
        <v>34</v>
      </c>
      <c r="C997" t="s">
        <v>34</v>
      </c>
      <c r="D997" s="1">
        <v>60000</v>
      </c>
      <c r="E997" s="2">
        <v>2</v>
      </c>
      <c r="F997" t="s">
        <v>27</v>
      </c>
      <c r="G997" t="s">
        <v>21</v>
      </c>
      <c r="H997" t="s">
        <v>15</v>
      </c>
      <c r="I997">
        <v>2</v>
      </c>
      <c r="J997" t="s">
        <v>22</v>
      </c>
      <c r="K997" t="s">
        <v>32</v>
      </c>
      <c r="L997">
        <v>54</v>
      </c>
      <c r="M997" t="s">
        <v>15</v>
      </c>
    </row>
    <row r="998" spans="1:13" x14ac:dyDescent="0.3">
      <c r="A998">
        <v>28672</v>
      </c>
      <c r="B998" t="s">
        <v>35</v>
      </c>
      <c r="C998" t="s">
        <v>34</v>
      </c>
      <c r="D998" s="1">
        <v>70000</v>
      </c>
      <c r="E998">
        <v>4</v>
      </c>
      <c r="F998" t="s">
        <v>31</v>
      </c>
      <c r="G998" t="s">
        <v>21</v>
      </c>
      <c r="H998" t="s">
        <v>15</v>
      </c>
      <c r="I998">
        <v>0</v>
      </c>
      <c r="J998" t="s">
        <v>22</v>
      </c>
      <c r="K998" t="s">
        <v>32</v>
      </c>
      <c r="L998">
        <v>35</v>
      </c>
      <c r="M998" t="s">
        <v>15</v>
      </c>
    </row>
    <row r="999" spans="1:13" x14ac:dyDescent="0.3">
      <c r="A999">
        <v>11809</v>
      </c>
      <c r="B999" t="s">
        <v>34</v>
      </c>
      <c r="C999" t="s">
        <v>34</v>
      </c>
      <c r="D999" s="1">
        <v>60000</v>
      </c>
      <c r="E999">
        <v>2</v>
      </c>
      <c r="F999" t="s">
        <v>13</v>
      </c>
      <c r="G999" t="s">
        <v>14</v>
      </c>
      <c r="H999" t="s">
        <v>15</v>
      </c>
      <c r="I999">
        <v>0</v>
      </c>
      <c r="J999" t="s">
        <v>16</v>
      </c>
      <c r="K999" t="s">
        <v>32</v>
      </c>
      <c r="L999">
        <v>38</v>
      </c>
      <c r="M999" t="s">
        <v>15</v>
      </c>
    </row>
    <row r="1000" spans="1:13" x14ac:dyDescent="0.3">
      <c r="A1000">
        <v>19664</v>
      </c>
      <c r="B1000" t="s">
        <v>35</v>
      </c>
      <c r="C1000" t="s">
        <v>34</v>
      </c>
      <c r="D1000" s="1">
        <v>100000</v>
      </c>
      <c r="E1000">
        <v>3</v>
      </c>
      <c r="F1000" t="s">
        <v>13</v>
      </c>
      <c r="G1000" t="s">
        <v>28</v>
      </c>
      <c r="H1000" t="s">
        <v>18</v>
      </c>
      <c r="I1000">
        <v>3</v>
      </c>
      <c r="J1000" t="s">
        <v>26</v>
      </c>
      <c r="K1000" t="s">
        <v>32</v>
      </c>
      <c r="L1000">
        <v>38</v>
      </c>
      <c r="M1000" t="s">
        <v>18</v>
      </c>
    </row>
    <row r="1001" spans="1:13" x14ac:dyDescent="0.3">
      <c r="A1001">
        <v>12121</v>
      </c>
      <c r="B1001" t="s">
        <v>35</v>
      </c>
      <c r="C1001" t="s">
        <v>34</v>
      </c>
      <c r="D1001" s="1">
        <v>60000</v>
      </c>
      <c r="E1001">
        <v>3</v>
      </c>
      <c r="F1001" t="s">
        <v>27</v>
      </c>
      <c r="G1001" t="s">
        <v>21</v>
      </c>
      <c r="H1001" t="s">
        <v>15</v>
      </c>
      <c r="I1001">
        <v>2</v>
      </c>
      <c r="J1001" t="s">
        <v>30</v>
      </c>
      <c r="K1001" t="s">
        <v>32</v>
      </c>
      <c r="L1001">
        <v>53</v>
      </c>
      <c r="M1001" t="s">
        <v>15</v>
      </c>
    </row>
    <row r="1002" spans="1:13" x14ac:dyDescent="0.3">
      <c r="A1002">
        <v>13507</v>
      </c>
      <c r="B1002" t="s">
        <v>34</v>
      </c>
      <c r="C1002" t="s">
        <v>33</v>
      </c>
      <c r="D1002" s="1">
        <v>10000</v>
      </c>
      <c r="E1002">
        <v>2</v>
      </c>
      <c r="F1002" t="s">
        <v>19</v>
      </c>
      <c r="G1002" t="s">
        <v>25</v>
      </c>
      <c r="H1002" t="s">
        <v>15</v>
      </c>
      <c r="I1002">
        <v>0</v>
      </c>
      <c r="J1002" t="s">
        <v>26</v>
      </c>
      <c r="K1002" t="s">
        <v>17</v>
      </c>
      <c r="L1002">
        <v>50</v>
      </c>
      <c r="M1002" t="s">
        <v>18</v>
      </c>
    </row>
    <row r="1003" spans="1:13" x14ac:dyDescent="0.3">
      <c r="A1003">
        <v>19280</v>
      </c>
      <c r="B1003" t="s">
        <v>34</v>
      </c>
      <c r="C1003" t="s">
        <v>34</v>
      </c>
      <c r="D1003" s="1">
        <v>120000</v>
      </c>
      <c r="E1003">
        <v>2</v>
      </c>
      <c r="F1003" t="s">
        <v>19</v>
      </c>
      <c r="G1003" t="s">
        <v>25</v>
      </c>
      <c r="H1003" t="s">
        <v>15</v>
      </c>
      <c r="I1003">
        <v>1</v>
      </c>
      <c r="J1003" t="s">
        <v>16</v>
      </c>
      <c r="K1003" t="s">
        <v>17</v>
      </c>
      <c r="L1003">
        <v>40</v>
      </c>
      <c r="M1003" t="s">
        <v>15</v>
      </c>
    </row>
    <row r="1004" spans="1:13" x14ac:dyDescent="0.3">
      <c r="A1004">
        <v>22173</v>
      </c>
      <c r="B1004" t="s">
        <v>34</v>
      </c>
      <c r="C1004" t="s">
        <v>33</v>
      </c>
      <c r="D1004" s="1">
        <v>30000</v>
      </c>
      <c r="E1004">
        <v>3</v>
      </c>
      <c r="F1004" t="s">
        <v>27</v>
      </c>
      <c r="G1004" t="s">
        <v>14</v>
      </c>
      <c r="H1004" t="s">
        <v>18</v>
      </c>
      <c r="I1004">
        <v>2</v>
      </c>
      <c r="J1004" t="s">
        <v>26</v>
      </c>
      <c r="K1004" t="s">
        <v>24</v>
      </c>
      <c r="L1004">
        <v>54</v>
      </c>
      <c r="M1004" t="s">
        <v>15</v>
      </c>
    </row>
    <row r="1005" spans="1:13" x14ac:dyDescent="0.3">
      <c r="A1005">
        <v>12697</v>
      </c>
      <c r="B1005" t="s">
        <v>35</v>
      </c>
      <c r="C1005" t="s">
        <v>33</v>
      </c>
      <c r="D1005" s="1">
        <v>90000</v>
      </c>
      <c r="E1005">
        <v>0</v>
      </c>
      <c r="F1005" t="s">
        <v>13</v>
      </c>
      <c r="G1005" t="s">
        <v>21</v>
      </c>
      <c r="H1005" t="s">
        <v>18</v>
      </c>
      <c r="I1005">
        <v>4</v>
      </c>
      <c r="J1005" t="s">
        <v>30</v>
      </c>
      <c r="K1005" t="s">
        <v>24</v>
      </c>
      <c r="L1005">
        <v>36</v>
      </c>
      <c r="M1005" t="s">
        <v>18</v>
      </c>
    </row>
    <row r="1006" spans="1:13" x14ac:dyDescent="0.3">
      <c r="A1006">
        <v>11434</v>
      </c>
      <c r="B1006" t="s">
        <v>34</v>
      </c>
      <c r="C1006" t="s">
        <v>34</v>
      </c>
      <c r="D1006" s="1">
        <v>170000</v>
      </c>
      <c r="E1006">
        <v>5</v>
      </c>
      <c r="F1006" t="s">
        <v>19</v>
      </c>
      <c r="G1006" t="s">
        <v>21</v>
      </c>
      <c r="H1006" t="s">
        <v>15</v>
      </c>
      <c r="I1006">
        <v>0</v>
      </c>
      <c r="J1006" t="s">
        <v>16</v>
      </c>
      <c r="K1006" t="s">
        <v>17</v>
      </c>
      <c r="L1006">
        <v>55</v>
      </c>
      <c r="M1006" t="s">
        <v>18</v>
      </c>
    </row>
    <row r="1007" spans="1:13" x14ac:dyDescent="0.3">
      <c r="A1007">
        <v>25323</v>
      </c>
      <c r="B1007" t="s">
        <v>34</v>
      </c>
      <c r="C1007" t="s">
        <v>34</v>
      </c>
      <c r="D1007" s="1">
        <v>40000</v>
      </c>
      <c r="E1007">
        <v>2</v>
      </c>
      <c r="F1007" t="s">
        <v>19</v>
      </c>
      <c r="G1007" t="s">
        <v>20</v>
      </c>
      <c r="H1007" t="s">
        <v>15</v>
      </c>
      <c r="I1007">
        <v>1</v>
      </c>
      <c r="J1007" t="s">
        <v>26</v>
      </c>
      <c r="K1007" t="s">
        <v>17</v>
      </c>
      <c r="L1007">
        <v>35</v>
      </c>
      <c r="M1007" t="s">
        <v>15</v>
      </c>
    </row>
    <row r="1008" spans="1:13" x14ac:dyDescent="0.3">
      <c r="A1008">
        <v>23542</v>
      </c>
      <c r="B1008" t="s">
        <v>35</v>
      </c>
      <c r="C1008" t="s">
        <v>34</v>
      </c>
      <c r="D1008" s="1">
        <v>60000</v>
      </c>
      <c r="E1008">
        <v>1</v>
      </c>
      <c r="F1008" t="s">
        <v>19</v>
      </c>
      <c r="G1008" t="s">
        <v>14</v>
      </c>
      <c r="H1008" t="s">
        <v>18</v>
      </c>
      <c r="I1008">
        <v>1</v>
      </c>
      <c r="J1008" t="s">
        <v>16</v>
      </c>
      <c r="K1008" t="s">
        <v>24</v>
      </c>
      <c r="L1008">
        <v>45</v>
      </c>
      <c r="M1008" t="s">
        <v>15</v>
      </c>
    </row>
    <row r="1009" spans="1:13" x14ac:dyDescent="0.3">
      <c r="A1009">
        <v>20870</v>
      </c>
      <c r="B1009" t="s">
        <v>35</v>
      </c>
      <c r="C1009" t="s">
        <v>33</v>
      </c>
      <c r="D1009" s="1">
        <v>10000</v>
      </c>
      <c r="E1009">
        <v>2</v>
      </c>
      <c r="F1009" t="s">
        <v>27</v>
      </c>
      <c r="G1009" t="s">
        <v>25</v>
      </c>
      <c r="H1009" t="s">
        <v>15</v>
      </c>
      <c r="I1009">
        <v>1</v>
      </c>
      <c r="J1009" t="s">
        <v>16</v>
      </c>
      <c r="K1009" t="s">
        <v>17</v>
      </c>
      <c r="L1009">
        <v>38</v>
      </c>
      <c r="M1009" t="s">
        <v>15</v>
      </c>
    </row>
    <row r="1010" spans="1:13" x14ac:dyDescent="0.3">
      <c r="A1010">
        <v>23316</v>
      </c>
      <c r="B1010" t="s">
        <v>35</v>
      </c>
      <c r="C1010" t="s">
        <v>34</v>
      </c>
      <c r="D1010" s="1">
        <v>30000</v>
      </c>
      <c r="E1010">
        <v>3</v>
      </c>
      <c r="F1010" t="s">
        <v>19</v>
      </c>
      <c r="G1010" t="s">
        <v>20</v>
      </c>
      <c r="H1010" t="s">
        <v>18</v>
      </c>
      <c r="I1010">
        <v>2</v>
      </c>
      <c r="J1010" t="s">
        <v>26</v>
      </c>
      <c r="K1010" t="s">
        <v>24</v>
      </c>
      <c r="L1010">
        <v>59</v>
      </c>
      <c r="M1010" t="s">
        <v>15</v>
      </c>
    </row>
    <row r="1011" spans="1:13" x14ac:dyDescent="0.3">
      <c r="A1011">
        <v>12610</v>
      </c>
      <c r="B1011" t="s">
        <v>34</v>
      </c>
      <c r="C1011" t="s">
        <v>33</v>
      </c>
      <c r="D1011" s="1">
        <v>30000</v>
      </c>
      <c r="E1011">
        <v>1</v>
      </c>
      <c r="F1011" t="s">
        <v>13</v>
      </c>
      <c r="G1011" t="s">
        <v>20</v>
      </c>
      <c r="H1011" t="s">
        <v>15</v>
      </c>
      <c r="I1011">
        <v>0</v>
      </c>
      <c r="J1011" t="s">
        <v>16</v>
      </c>
      <c r="K1011" t="s">
        <v>17</v>
      </c>
      <c r="L1011">
        <v>47</v>
      </c>
      <c r="M1011" t="s">
        <v>18</v>
      </c>
    </row>
    <row r="1012" spans="1:13" x14ac:dyDescent="0.3">
      <c r="A1012">
        <v>27183</v>
      </c>
      <c r="B1012" t="s">
        <v>35</v>
      </c>
      <c r="C1012" t="s">
        <v>34</v>
      </c>
      <c r="D1012" s="1">
        <v>40000</v>
      </c>
      <c r="E1012">
        <v>2</v>
      </c>
      <c r="F1012" t="s">
        <v>19</v>
      </c>
      <c r="G1012" t="s">
        <v>20</v>
      </c>
      <c r="H1012" t="s">
        <v>15</v>
      </c>
      <c r="I1012">
        <v>1</v>
      </c>
      <c r="J1012" t="s">
        <v>26</v>
      </c>
      <c r="K1012" t="s">
        <v>17</v>
      </c>
      <c r="L1012">
        <v>35</v>
      </c>
      <c r="M1012" t="s">
        <v>15</v>
      </c>
    </row>
    <row r="1013" spans="1:13" x14ac:dyDescent="0.3">
      <c r="A1013">
        <v>25940</v>
      </c>
      <c r="B1013" t="s">
        <v>35</v>
      </c>
      <c r="C1013" t="s">
        <v>34</v>
      </c>
      <c r="D1013" s="1">
        <v>20000</v>
      </c>
      <c r="E1013">
        <v>2</v>
      </c>
      <c r="F1013" t="s">
        <v>29</v>
      </c>
      <c r="G1013" t="s">
        <v>20</v>
      </c>
      <c r="H1013" t="s">
        <v>15</v>
      </c>
      <c r="I1013">
        <v>2</v>
      </c>
      <c r="J1013" t="s">
        <v>23</v>
      </c>
      <c r="K1013" t="s">
        <v>24</v>
      </c>
      <c r="L1013">
        <v>55</v>
      </c>
      <c r="M1013" t="s">
        <v>15</v>
      </c>
    </row>
    <row r="1014" spans="1:13" x14ac:dyDescent="0.3">
      <c r="A1014">
        <v>25598</v>
      </c>
      <c r="B1014" t="s">
        <v>34</v>
      </c>
      <c r="C1014" t="s">
        <v>33</v>
      </c>
      <c r="D1014" s="1">
        <v>40000</v>
      </c>
      <c r="E1014">
        <v>0</v>
      </c>
      <c r="F1014" t="s">
        <v>31</v>
      </c>
      <c r="G1014" t="s">
        <v>20</v>
      </c>
      <c r="H1014" t="s">
        <v>15</v>
      </c>
      <c r="I1014">
        <v>0</v>
      </c>
      <c r="J1014" t="s">
        <v>16</v>
      </c>
      <c r="K1014" t="s">
        <v>17</v>
      </c>
      <c r="L1014">
        <v>36</v>
      </c>
      <c r="M1014" t="s">
        <v>15</v>
      </c>
    </row>
    <row r="1015" spans="1:13" x14ac:dyDescent="0.3">
      <c r="A1015">
        <v>21564</v>
      </c>
      <c r="B1015" t="s">
        <v>35</v>
      </c>
      <c r="C1015" t="s">
        <v>33</v>
      </c>
      <c r="D1015" s="1">
        <v>80000</v>
      </c>
      <c r="E1015">
        <v>0</v>
      </c>
      <c r="F1015" t="s">
        <v>13</v>
      </c>
      <c r="G1015" t="s">
        <v>21</v>
      </c>
      <c r="H1015" t="s">
        <v>15</v>
      </c>
      <c r="I1015">
        <v>4</v>
      </c>
      <c r="J1015" t="s">
        <v>30</v>
      </c>
      <c r="K1015" t="s">
        <v>24</v>
      </c>
      <c r="L1015">
        <v>35</v>
      </c>
      <c r="M1015" t="s">
        <v>18</v>
      </c>
    </row>
    <row r="1016" spans="1:13" x14ac:dyDescent="0.3">
      <c r="A1016">
        <v>19193</v>
      </c>
      <c r="B1016" t="s">
        <v>35</v>
      </c>
      <c r="C1016" t="s">
        <v>34</v>
      </c>
      <c r="D1016" s="1">
        <v>40000</v>
      </c>
      <c r="E1016">
        <v>2</v>
      </c>
      <c r="F1016" t="s">
        <v>19</v>
      </c>
      <c r="G1016" t="s">
        <v>20</v>
      </c>
      <c r="H1016" t="s">
        <v>15</v>
      </c>
      <c r="I1016">
        <v>0</v>
      </c>
      <c r="J1016" t="s">
        <v>26</v>
      </c>
      <c r="K1016" t="s">
        <v>17</v>
      </c>
      <c r="L1016">
        <v>35</v>
      </c>
      <c r="M1016" t="s">
        <v>15</v>
      </c>
    </row>
    <row r="1017" spans="1:13" x14ac:dyDescent="0.3">
      <c r="A1017">
        <v>26412</v>
      </c>
      <c r="B1017" t="s">
        <v>34</v>
      </c>
      <c r="C1017" t="s">
        <v>33</v>
      </c>
      <c r="D1017" s="1">
        <v>80000</v>
      </c>
      <c r="E1017">
        <v>5</v>
      </c>
      <c r="F1017" t="s">
        <v>27</v>
      </c>
      <c r="G1017" t="s">
        <v>28</v>
      </c>
      <c r="H1017" t="s">
        <v>18</v>
      </c>
      <c r="I1017">
        <v>3</v>
      </c>
      <c r="J1017" t="s">
        <v>23</v>
      </c>
      <c r="K1017" t="s">
        <v>17</v>
      </c>
      <c r="L1017">
        <v>56</v>
      </c>
      <c r="M1017" t="s">
        <v>18</v>
      </c>
    </row>
    <row r="1018" spans="1:13" x14ac:dyDescent="0.3">
      <c r="A1018">
        <v>27184</v>
      </c>
      <c r="B1018" t="s">
        <v>35</v>
      </c>
      <c r="C1018" t="s">
        <v>34</v>
      </c>
      <c r="D1018" s="1">
        <v>40000</v>
      </c>
      <c r="E1018">
        <v>2</v>
      </c>
      <c r="F1018" t="s">
        <v>19</v>
      </c>
      <c r="G1018" t="s">
        <v>20</v>
      </c>
      <c r="H1018" t="s">
        <v>18</v>
      </c>
      <c r="I1018">
        <v>1</v>
      </c>
      <c r="J1018" t="s">
        <v>16</v>
      </c>
      <c r="K1018" t="s">
        <v>17</v>
      </c>
      <c r="L1018">
        <v>34</v>
      </c>
      <c r="M1018" t="s">
        <v>18</v>
      </c>
    </row>
    <row r="1019" spans="1:13" x14ac:dyDescent="0.3">
      <c r="A1019">
        <v>12590</v>
      </c>
      <c r="B1019" t="s">
        <v>35</v>
      </c>
      <c r="C1019" t="s">
        <v>34</v>
      </c>
      <c r="D1019" s="1">
        <v>30000</v>
      </c>
      <c r="E1019">
        <v>1</v>
      </c>
      <c r="F1019" t="s">
        <v>13</v>
      </c>
      <c r="G1019" t="s">
        <v>20</v>
      </c>
      <c r="H1019" t="s">
        <v>15</v>
      </c>
      <c r="I1019">
        <v>0</v>
      </c>
      <c r="J1019" t="s">
        <v>16</v>
      </c>
      <c r="K1019" t="s">
        <v>17</v>
      </c>
      <c r="L1019">
        <v>63</v>
      </c>
      <c r="M1019" t="s">
        <v>18</v>
      </c>
    </row>
    <row r="1020" spans="1:13" x14ac:dyDescent="0.3">
      <c r="A1020">
        <v>17841</v>
      </c>
      <c r="B1020" t="s">
        <v>35</v>
      </c>
      <c r="C1020" t="s">
        <v>34</v>
      </c>
      <c r="D1020" s="1">
        <v>30000</v>
      </c>
      <c r="E1020">
        <v>0</v>
      </c>
      <c r="F1020" t="s">
        <v>19</v>
      </c>
      <c r="G1020" t="s">
        <v>20</v>
      </c>
      <c r="H1020" t="s">
        <v>18</v>
      </c>
      <c r="I1020">
        <v>1</v>
      </c>
      <c r="J1020" t="s">
        <v>16</v>
      </c>
      <c r="K1020" t="s">
        <v>17</v>
      </c>
      <c r="L1020">
        <v>29</v>
      </c>
      <c r="M1020" t="s">
        <v>15</v>
      </c>
    </row>
    <row r="1021" spans="1:13" x14ac:dyDescent="0.3">
      <c r="A1021">
        <v>18283</v>
      </c>
      <c r="B1021" t="s">
        <v>35</v>
      </c>
      <c r="C1021" t="s">
        <v>33</v>
      </c>
      <c r="D1021" s="1">
        <v>100000</v>
      </c>
      <c r="E1021">
        <v>0</v>
      </c>
      <c r="F1021" t="s">
        <v>13</v>
      </c>
      <c r="G1021" t="s">
        <v>21</v>
      </c>
      <c r="H1021" t="s">
        <v>18</v>
      </c>
      <c r="I1021">
        <v>1</v>
      </c>
      <c r="J1021" t="s">
        <v>23</v>
      </c>
      <c r="K1021" t="s">
        <v>24</v>
      </c>
      <c r="L1021">
        <v>40</v>
      </c>
      <c r="M1021" t="s">
        <v>18</v>
      </c>
    </row>
    <row r="1022" spans="1:13" x14ac:dyDescent="0.3">
      <c r="A1022">
        <v>18299</v>
      </c>
      <c r="B1022" t="s">
        <v>34</v>
      </c>
      <c r="C1022" t="s">
        <v>34</v>
      </c>
      <c r="D1022" s="1">
        <v>70000</v>
      </c>
      <c r="E1022">
        <v>5</v>
      </c>
      <c r="F1022" t="s">
        <v>19</v>
      </c>
      <c r="G1022" t="s">
        <v>14</v>
      </c>
      <c r="H1022" t="s">
        <v>15</v>
      </c>
      <c r="I1022">
        <v>2</v>
      </c>
      <c r="J1022" t="s">
        <v>23</v>
      </c>
      <c r="K1022" t="s">
        <v>24</v>
      </c>
      <c r="L1022">
        <v>44</v>
      </c>
      <c r="M1022" t="s">
        <v>18</v>
      </c>
    </row>
    <row r="1023" spans="1:13" x14ac:dyDescent="0.3">
      <c r="A1023">
        <v>16466</v>
      </c>
      <c r="B1023" t="s">
        <v>35</v>
      </c>
      <c r="C1023" t="s">
        <v>33</v>
      </c>
      <c r="D1023" s="1">
        <v>20000</v>
      </c>
      <c r="E1023">
        <v>0</v>
      </c>
      <c r="F1023" t="s">
        <v>29</v>
      </c>
      <c r="G1023" t="s">
        <v>25</v>
      </c>
      <c r="H1023" t="s">
        <v>18</v>
      </c>
      <c r="I1023">
        <v>2</v>
      </c>
      <c r="J1023" t="s">
        <v>16</v>
      </c>
      <c r="K1023" t="s">
        <v>17</v>
      </c>
      <c r="L1023">
        <v>32</v>
      </c>
      <c r="M1023" t="s">
        <v>15</v>
      </c>
    </row>
    <row r="1024" spans="1:13" x14ac:dyDescent="0.3">
      <c r="A1024">
        <v>19273</v>
      </c>
      <c r="B1024" t="s">
        <v>34</v>
      </c>
      <c r="C1024" t="s">
        <v>33</v>
      </c>
      <c r="D1024" s="1">
        <v>20000</v>
      </c>
      <c r="E1024">
        <v>2</v>
      </c>
      <c r="F1024" t="s">
        <v>19</v>
      </c>
      <c r="G1024" t="s">
        <v>25</v>
      </c>
      <c r="H1024" t="s">
        <v>15</v>
      </c>
      <c r="I1024">
        <v>0</v>
      </c>
      <c r="J1024" t="s">
        <v>16</v>
      </c>
      <c r="K1024" t="s">
        <v>17</v>
      </c>
      <c r="L1024">
        <v>63</v>
      </c>
      <c r="M1024" t="s">
        <v>18</v>
      </c>
    </row>
    <row r="1025" spans="1:13" x14ac:dyDescent="0.3">
      <c r="A1025">
        <v>22400</v>
      </c>
      <c r="B1025" t="s">
        <v>34</v>
      </c>
      <c r="C1025" t="s">
        <v>34</v>
      </c>
      <c r="D1025" s="1">
        <v>10000</v>
      </c>
      <c r="E1025">
        <v>0</v>
      </c>
      <c r="F1025" t="s">
        <v>19</v>
      </c>
      <c r="G1025" t="s">
        <v>25</v>
      </c>
      <c r="H1025" t="s">
        <v>18</v>
      </c>
      <c r="I1025">
        <v>1</v>
      </c>
      <c r="J1025" t="s">
        <v>16</v>
      </c>
      <c r="K1025" t="s">
        <v>24</v>
      </c>
      <c r="L1025">
        <v>26</v>
      </c>
      <c r="M1025" t="s">
        <v>15</v>
      </c>
    </row>
    <row r="1026" spans="1:13" x14ac:dyDescent="0.3">
      <c r="A1026">
        <v>20942</v>
      </c>
      <c r="B1026" t="s">
        <v>35</v>
      </c>
      <c r="C1026" t="s">
        <v>33</v>
      </c>
      <c r="D1026" s="1">
        <v>20000</v>
      </c>
      <c r="E1026">
        <v>0</v>
      </c>
      <c r="F1026" t="s">
        <v>27</v>
      </c>
      <c r="G1026" t="s">
        <v>25</v>
      </c>
      <c r="H1026" t="s">
        <v>18</v>
      </c>
      <c r="I1026">
        <v>1</v>
      </c>
      <c r="J1026" t="s">
        <v>23</v>
      </c>
      <c r="K1026" t="s">
        <v>17</v>
      </c>
      <c r="L1026">
        <v>31</v>
      </c>
      <c r="M1026" t="s">
        <v>18</v>
      </c>
    </row>
    <row r="1027" spans="1:13" x14ac:dyDescent="0.3">
      <c r="A1027">
        <v>18484</v>
      </c>
      <c r="B1027" t="s">
        <v>35</v>
      </c>
      <c r="C1027" t="s">
        <v>34</v>
      </c>
      <c r="D1027" s="1">
        <v>80000</v>
      </c>
      <c r="E1027">
        <v>2</v>
      </c>
      <c r="F1027" t="s">
        <v>27</v>
      </c>
      <c r="G1027" t="s">
        <v>14</v>
      </c>
      <c r="H1027" t="s">
        <v>18</v>
      </c>
      <c r="I1027">
        <v>2</v>
      </c>
      <c r="J1027" t="s">
        <v>26</v>
      </c>
      <c r="K1027" t="s">
        <v>24</v>
      </c>
      <c r="L1027">
        <v>50</v>
      </c>
      <c r="M1027" t="s">
        <v>15</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01"/>
  <sheetViews>
    <sheetView topLeftCell="O2" zoomScale="71" workbookViewId="0">
      <selection activeCell="V6" sqref="V6:V7"/>
    </sheetView>
  </sheetViews>
  <sheetFormatPr defaultColWidth="11.88671875" defaultRowHeight="14.4" x14ac:dyDescent="0.3"/>
  <cols>
    <col min="1" max="1" width="6.5546875" bestFit="1" customWidth="1"/>
    <col min="2" max="2" width="16.33203125" bestFit="1" customWidth="1"/>
    <col min="3" max="3" width="10.5546875" bestFit="1" customWidth="1"/>
    <col min="4" max="4" width="15.109375" style="3" bestFit="1" customWidth="1"/>
    <col min="5" max="5" width="11.5546875" bestFit="1" customWidth="1"/>
    <col min="6" max="6" width="11.33203125" bestFit="1" customWidth="1"/>
    <col min="7" max="7" width="17.77734375" bestFit="1" customWidth="1"/>
    <col min="8" max="8" width="14" bestFit="1" customWidth="1"/>
    <col min="9" max="9" width="15.77734375" bestFit="1" customWidth="1"/>
    <col min="10" max="10" width="13.88671875" bestFit="1" customWidth="1"/>
    <col min="11" max="11" width="7.77734375" bestFit="1" customWidth="1"/>
    <col min="12" max="12" width="20.6640625" bestFit="1" customWidth="1"/>
    <col min="13" max="13" width="13.44140625" bestFit="1" customWidth="1"/>
    <col min="14" max="14" width="15.109375" bestFit="1" customWidth="1"/>
    <col min="15" max="15" width="12.88671875" bestFit="1" customWidth="1"/>
    <col min="16" max="16" width="7.44140625" bestFit="1" customWidth="1"/>
    <col min="17" max="17" width="16.33203125" bestFit="1" customWidth="1"/>
    <col min="18" max="18" width="17" bestFit="1" customWidth="1"/>
    <col min="19" max="19" width="12.77734375" style="8" bestFit="1" customWidth="1"/>
    <col min="20" max="20" width="22" bestFit="1" customWidth="1"/>
    <col min="22" max="22" width="103.21875" bestFit="1" customWidth="1"/>
  </cols>
  <sheetData>
    <row r="1" spans="1:20" x14ac:dyDescent="0.3">
      <c r="A1" t="s">
        <v>0</v>
      </c>
      <c r="B1" t="s">
        <v>65</v>
      </c>
      <c r="C1" t="s">
        <v>2</v>
      </c>
      <c r="D1" t="s">
        <v>43</v>
      </c>
      <c r="E1" s="3" t="s">
        <v>3</v>
      </c>
      <c r="F1" t="s">
        <v>4</v>
      </c>
      <c r="G1" t="s">
        <v>5</v>
      </c>
      <c r="H1" t="s">
        <v>6</v>
      </c>
      <c r="I1" t="s">
        <v>7</v>
      </c>
      <c r="J1" t="s">
        <v>73</v>
      </c>
      <c r="K1" t="s">
        <v>8</v>
      </c>
      <c r="L1" t="s">
        <v>9</v>
      </c>
      <c r="M1" t="s">
        <v>10</v>
      </c>
      <c r="N1" t="s">
        <v>40</v>
      </c>
      <c r="O1" t="s">
        <v>42</v>
      </c>
      <c r="P1" t="s">
        <v>11</v>
      </c>
      <c r="Q1" t="s">
        <v>50</v>
      </c>
      <c r="R1" t="s">
        <v>12</v>
      </c>
      <c r="S1" s="8" t="s">
        <v>82</v>
      </c>
    </row>
    <row r="2" spans="1:20" x14ac:dyDescent="0.3">
      <c r="A2">
        <v>24107</v>
      </c>
      <c r="B2" t="s">
        <v>36</v>
      </c>
      <c r="C2" t="s">
        <v>38</v>
      </c>
      <c r="D2" t="str" cm="1">
        <f t="array" ref="D2">_xlfn.IFS(
  BuyerTable[[#This Row],[Income]]&lt;40000,"&lt;40k",
  BuyerTable[[#This Row],[Income]]&lt;80000,"40–80k",
  BuyerTable[[#This Row],[Income]]&lt;120000,"80–120k",
  TRUE,"120k+"
)</f>
        <v>&lt;40k</v>
      </c>
      <c r="E2" s="3">
        <v>30000</v>
      </c>
      <c r="F2">
        <v>3</v>
      </c>
      <c r="G2" t="s">
        <v>19</v>
      </c>
      <c r="H2" t="s">
        <v>20</v>
      </c>
      <c r="I2" t="s">
        <v>15</v>
      </c>
      <c r="J2" t="str">
        <f>IF(BuyerTable[[#This Row],[Cars]]&gt;0,"car","No cars")</f>
        <v>car</v>
      </c>
      <c r="K2">
        <v>1</v>
      </c>
      <c r="L2" t="s">
        <v>16</v>
      </c>
      <c r="M2" t="s">
        <v>17</v>
      </c>
      <c r="N2" t="str">
        <f t="shared" ref="N2:N65" si="0">IF(P2&gt;54,"Old",IF(P2&gt;=31,"Middle age",IF(P2&lt;31,"Adolescent","Invalid")))</f>
        <v>Middle age</v>
      </c>
      <c r="O2" t="str" cm="1">
        <f t="array" ref="O2">_xlfn.IFS(
  BuyerTable[[#This Row],[Age]]&lt;25,"&lt;25",
  BuyerTable[[#This Row],[Age]]&lt;=34,"25-34",
  BuyerTable[[#This Row],[Age]]&lt;=44,"35-44",
  BuyerTable[[#This Row],[Age]]&lt;=54,"45-54",
  TRUE,"55+"
)</f>
        <v>35-44</v>
      </c>
      <c r="P2">
        <v>43</v>
      </c>
      <c r="Q2">
        <f>IF(BuyerTable[[#This Row],[Purchased Bike]]="Yes",1,0)</f>
        <v>0</v>
      </c>
      <c r="R2" t="s">
        <v>18</v>
      </c>
      <c r="S2" s="8">
        <f>_xlfn.SWITCH(BuyerTable[[#This Row],[Commute Distance]],"0-1 Miles",1,"1-2 Miles",2,"2-5 Miles",5,"5-10 Miles",10,"More than 10 Miles",12)</f>
        <v>1</v>
      </c>
    </row>
    <row r="3" spans="1:20" x14ac:dyDescent="0.3">
      <c r="A3">
        <v>25597</v>
      </c>
      <c r="B3" t="s">
        <v>37</v>
      </c>
      <c r="C3" t="s">
        <v>38</v>
      </c>
      <c r="D3" t="str" cm="1">
        <f t="array" ref="D3">_xlfn.IFS(
  BuyerTable[[#This Row],[Income]]&lt;40000,"&lt;40k",
  BuyerTable[[#This Row],[Income]]&lt;80000,"40–80k",
  BuyerTable[[#This Row],[Income]]&lt;120000,"80–120k",
  TRUE,"120k+"
)</f>
        <v>&lt;40k</v>
      </c>
      <c r="E3" s="3">
        <v>30000</v>
      </c>
      <c r="F3">
        <v>0</v>
      </c>
      <c r="G3" t="s">
        <v>13</v>
      </c>
      <c r="H3" t="s">
        <v>20</v>
      </c>
      <c r="I3" t="s">
        <v>18</v>
      </c>
      <c r="J3" t="str">
        <f>IF(BuyerTable[[#This Row],[Cars]]&gt;0,"car","No cars")</f>
        <v>No cars</v>
      </c>
      <c r="K3">
        <v>0</v>
      </c>
      <c r="L3" t="s">
        <v>16</v>
      </c>
      <c r="M3" t="s">
        <v>17</v>
      </c>
      <c r="N3" t="str">
        <f t="shared" si="0"/>
        <v>Middle age</v>
      </c>
      <c r="O3" t="str" cm="1">
        <f t="array" ref="O3">_xlfn.IFS(
  BuyerTable[[#This Row],[Age]]&lt;25,"&lt;25",
  BuyerTable[[#This Row],[Age]]&lt;=34,"25-34",
  BuyerTable[[#This Row],[Age]]&lt;=44,"35-44",
  BuyerTable[[#This Row],[Age]]&lt;=54,"45-54",
  TRUE,"55+"
)</f>
        <v>35-44</v>
      </c>
      <c r="P3">
        <v>36</v>
      </c>
      <c r="Q3">
        <f>IF(BuyerTable[[#This Row],[Purchased Bike]]="Yes",1,0)</f>
        <v>1</v>
      </c>
      <c r="R3" t="s">
        <v>15</v>
      </c>
      <c r="S3" s="8">
        <f>_xlfn.SWITCH(BuyerTable[[#This Row],[Commute Distance]],"0-1 Miles",1,"1-2 Miles",2,"2-5 Miles",5,"5-10 Miles",10,"More than 10 Miles",12)</f>
        <v>1</v>
      </c>
    </row>
    <row r="4" spans="1:20" x14ac:dyDescent="0.3">
      <c r="A4">
        <v>13507</v>
      </c>
      <c r="B4" t="s">
        <v>36</v>
      </c>
      <c r="C4" t="s">
        <v>39</v>
      </c>
      <c r="D4" t="str" cm="1">
        <f t="array" ref="D4">_xlfn.IFS(
  BuyerTable[[#This Row],[Income]]&lt;40000,"&lt;40k",
  BuyerTable[[#This Row],[Income]]&lt;80000,"40–80k",
  BuyerTable[[#This Row],[Income]]&lt;120000,"80–120k",
  TRUE,"120k+"
)</f>
        <v>&lt;40k</v>
      </c>
      <c r="E4" s="3">
        <v>10000</v>
      </c>
      <c r="F4">
        <v>2</v>
      </c>
      <c r="G4" t="s">
        <v>19</v>
      </c>
      <c r="H4" t="s">
        <v>25</v>
      </c>
      <c r="I4" t="s">
        <v>15</v>
      </c>
      <c r="J4" t="str">
        <f>IF(BuyerTable[[#This Row],[Cars]]&gt;0,"car","No cars")</f>
        <v>No cars</v>
      </c>
      <c r="K4">
        <v>0</v>
      </c>
      <c r="L4" t="s">
        <v>26</v>
      </c>
      <c r="M4" t="s">
        <v>17</v>
      </c>
      <c r="N4" t="str">
        <f t="shared" si="0"/>
        <v>Middle age</v>
      </c>
      <c r="O4" t="str" cm="1">
        <f t="array" ref="O4">_xlfn.IFS(
  BuyerTable[[#This Row],[Age]]&lt;25,"&lt;25",
  BuyerTable[[#This Row],[Age]]&lt;=34,"25-34",
  BuyerTable[[#This Row],[Age]]&lt;=44,"35-44",
  BuyerTable[[#This Row],[Age]]&lt;=54,"45-54",
  TRUE,"55+"
)</f>
        <v>45-54</v>
      </c>
      <c r="P4">
        <v>50</v>
      </c>
      <c r="Q4">
        <f>IF(BuyerTable[[#This Row],[Purchased Bike]]="Yes",1,0)</f>
        <v>0</v>
      </c>
      <c r="R4" t="s">
        <v>18</v>
      </c>
      <c r="S4" s="8">
        <f>_xlfn.SWITCH(BuyerTable[[#This Row],[Commute Distance]],"0-1 Miles",1,"1-2 Miles",2,"2-5 Miles",5,"5-10 Miles",10,"More than 10 Miles",12)</f>
        <v>2</v>
      </c>
    </row>
    <row r="5" spans="1:20" x14ac:dyDescent="0.3">
      <c r="A5">
        <v>22155</v>
      </c>
      <c r="B5" t="s">
        <v>36</v>
      </c>
      <c r="C5" t="s">
        <v>38</v>
      </c>
      <c r="D5" t="str" cm="1">
        <f t="array" ref="D5">_xlfn.IFS(
  BuyerTable[[#This Row],[Income]]&lt;40000,"&lt;40k",
  BuyerTable[[#This Row],[Income]]&lt;80000,"40–80k",
  BuyerTable[[#This Row],[Income]]&lt;120000,"80–120k",
  TRUE,"120k+"
)</f>
        <v>&lt;40k</v>
      </c>
      <c r="E5" s="3">
        <v>20000</v>
      </c>
      <c r="F5">
        <v>2</v>
      </c>
      <c r="G5" t="s">
        <v>29</v>
      </c>
      <c r="H5" t="s">
        <v>20</v>
      </c>
      <c r="I5" t="s">
        <v>15</v>
      </c>
      <c r="J5" t="str">
        <f>IF(BuyerTable[[#This Row],[Cars]]&gt;0,"car","No cars")</f>
        <v>car</v>
      </c>
      <c r="K5">
        <v>2</v>
      </c>
      <c r="L5" t="s">
        <v>23</v>
      </c>
      <c r="M5" t="s">
        <v>24</v>
      </c>
      <c r="N5" t="str">
        <f t="shared" si="0"/>
        <v>Old</v>
      </c>
      <c r="O5" t="str" cm="1">
        <f t="array" ref="O5">_xlfn.IFS(
  BuyerTable[[#This Row],[Age]]&lt;25,"&lt;25",
  BuyerTable[[#This Row],[Age]]&lt;=34,"25-34",
  BuyerTable[[#This Row],[Age]]&lt;=44,"35-44",
  BuyerTable[[#This Row],[Age]]&lt;=54,"45-54",
  TRUE,"55+"
)</f>
        <v>55+</v>
      </c>
      <c r="P5">
        <v>58</v>
      </c>
      <c r="Q5">
        <f>IF(BuyerTable[[#This Row],[Purchased Bike]]="Yes",1,0)</f>
        <v>0</v>
      </c>
      <c r="R5" t="s">
        <v>18</v>
      </c>
      <c r="S5" s="8">
        <f>_xlfn.SWITCH(BuyerTable[[#This Row],[Commute Distance]],"0-1 Miles",1,"1-2 Miles",2,"2-5 Miles",5,"5-10 Miles",10,"More than 10 Miles",12)</f>
        <v>10</v>
      </c>
    </row>
    <row r="6" spans="1:20" x14ac:dyDescent="0.3">
      <c r="A6">
        <v>22173</v>
      </c>
      <c r="B6" t="s">
        <v>36</v>
      </c>
      <c r="C6" t="s">
        <v>39</v>
      </c>
      <c r="D6" t="str" cm="1">
        <f t="array" ref="D6">_xlfn.IFS(
  BuyerTable[[#This Row],[Income]]&lt;40000,"&lt;40k",
  BuyerTable[[#This Row],[Income]]&lt;80000,"40–80k",
  BuyerTable[[#This Row],[Income]]&lt;120000,"80–120k",
  TRUE,"120k+"
)</f>
        <v>&lt;40k</v>
      </c>
      <c r="E6" s="3">
        <v>30000</v>
      </c>
      <c r="F6">
        <v>3</v>
      </c>
      <c r="G6" t="s">
        <v>27</v>
      </c>
      <c r="H6" t="s">
        <v>14</v>
      </c>
      <c r="I6" t="s">
        <v>18</v>
      </c>
      <c r="J6" t="str">
        <f>IF(BuyerTable[[#This Row],[Cars]]&gt;0,"car","No cars")</f>
        <v>car</v>
      </c>
      <c r="K6">
        <v>2</v>
      </c>
      <c r="L6" t="s">
        <v>26</v>
      </c>
      <c r="M6" t="s">
        <v>24</v>
      </c>
      <c r="N6" t="str">
        <f t="shared" si="0"/>
        <v>Middle age</v>
      </c>
      <c r="O6" t="str" cm="1">
        <f t="array" ref="O6">_xlfn.IFS(
  BuyerTable[[#This Row],[Age]]&lt;25,"&lt;25",
  BuyerTable[[#This Row],[Age]]&lt;=34,"25-34",
  BuyerTable[[#This Row],[Age]]&lt;=44,"35-44",
  BuyerTable[[#This Row],[Age]]&lt;=54,"45-54",
  TRUE,"55+"
)</f>
        <v>45-54</v>
      </c>
      <c r="P6">
        <v>54</v>
      </c>
      <c r="Q6">
        <f>IF(BuyerTable[[#This Row],[Purchased Bike]]="Yes",1,0)</f>
        <v>1</v>
      </c>
      <c r="R6" t="s">
        <v>15</v>
      </c>
      <c r="S6" s="8">
        <f>_xlfn.SWITCH(BuyerTable[[#This Row],[Commute Distance]],"0-1 Miles",1,"1-2 Miles",2,"2-5 Miles",5,"5-10 Miles",10,"More than 10 Miles",12)</f>
        <v>2</v>
      </c>
      <c r="T6" t="s">
        <v>45</v>
      </c>
    </row>
    <row r="7" spans="1:20" x14ac:dyDescent="0.3">
      <c r="A7">
        <v>20870</v>
      </c>
      <c r="B7" t="s">
        <v>37</v>
      </c>
      <c r="C7" t="s">
        <v>39</v>
      </c>
      <c r="D7" t="str" cm="1">
        <f t="array" ref="D7">_xlfn.IFS(
  BuyerTable[[#This Row],[Income]]&lt;40000,"&lt;40k",
  BuyerTable[[#This Row],[Income]]&lt;80000,"40–80k",
  BuyerTable[[#This Row],[Income]]&lt;120000,"80–120k",
  TRUE,"120k+"
)</f>
        <v>&lt;40k</v>
      </c>
      <c r="E7" s="3">
        <v>10000</v>
      </c>
      <c r="F7">
        <v>2</v>
      </c>
      <c r="G7" t="s">
        <v>27</v>
      </c>
      <c r="H7" t="s">
        <v>25</v>
      </c>
      <c r="I7" t="s">
        <v>15</v>
      </c>
      <c r="J7" t="str">
        <f>IF(BuyerTable[[#This Row],[Cars]]&gt;0,"car","No cars")</f>
        <v>car</v>
      </c>
      <c r="K7">
        <v>1</v>
      </c>
      <c r="L7" t="s">
        <v>16</v>
      </c>
      <c r="M7" t="s">
        <v>17</v>
      </c>
      <c r="N7" t="str">
        <f t="shared" si="0"/>
        <v>Middle age</v>
      </c>
      <c r="O7" t="str" cm="1">
        <f t="array" ref="O7">_xlfn.IFS(
  BuyerTable[[#This Row],[Age]]&lt;25,"&lt;25",
  BuyerTable[[#This Row],[Age]]&lt;=34,"25-34",
  BuyerTable[[#This Row],[Age]]&lt;=44,"35-44",
  BuyerTable[[#This Row],[Age]]&lt;=54,"45-54",
  TRUE,"55+"
)</f>
        <v>35-44</v>
      </c>
      <c r="P7">
        <v>38</v>
      </c>
      <c r="Q7">
        <f>IF(BuyerTable[[#This Row],[Purchased Bike]]="Yes",1,0)</f>
        <v>1</v>
      </c>
      <c r="R7" t="s">
        <v>15</v>
      </c>
      <c r="S7" s="8">
        <f>_xlfn.SWITCH(BuyerTable[[#This Row],[Commute Distance]],"0-1 Miles",1,"1-2 Miles",2,"2-5 Miles",5,"5-10 Miles",10,"More than 10 Miles",12)</f>
        <v>1</v>
      </c>
      <c r="T7">
        <f>ROWS(BuyerTable[ID])</f>
        <v>1000</v>
      </c>
    </row>
    <row r="8" spans="1:20" x14ac:dyDescent="0.3">
      <c r="A8">
        <v>23316</v>
      </c>
      <c r="B8" t="s">
        <v>37</v>
      </c>
      <c r="C8" t="s">
        <v>38</v>
      </c>
      <c r="D8" t="str" cm="1">
        <f t="array" ref="D8">_xlfn.IFS(
  BuyerTable[[#This Row],[Income]]&lt;40000,"&lt;40k",
  BuyerTable[[#This Row],[Income]]&lt;80000,"40–80k",
  BuyerTable[[#This Row],[Income]]&lt;120000,"80–120k",
  TRUE,"120k+"
)</f>
        <v>&lt;40k</v>
      </c>
      <c r="E8" s="3">
        <v>30000</v>
      </c>
      <c r="F8">
        <v>3</v>
      </c>
      <c r="G8" t="s">
        <v>19</v>
      </c>
      <c r="H8" t="s">
        <v>20</v>
      </c>
      <c r="I8" t="s">
        <v>18</v>
      </c>
      <c r="J8" t="str">
        <f>IF(BuyerTable[[#This Row],[Cars]]&gt;0,"car","No cars")</f>
        <v>car</v>
      </c>
      <c r="K8">
        <v>2</v>
      </c>
      <c r="L8" t="s">
        <v>26</v>
      </c>
      <c r="M8" t="s">
        <v>24</v>
      </c>
      <c r="N8" t="str">
        <f t="shared" si="0"/>
        <v>Old</v>
      </c>
      <c r="O8" t="str" cm="1">
        <f t="array" ref="O8">_xlfn.IFS(
  BuyerTable[[#This Row],[Age]]&lt;25,"&lt;25",
  BuyerTable[[#This Row],[Age]]&lt;=34,"25-34",
  BuyerTable[[#This Row],[Age]]&lt;=44,"35-44",
  BuyerTable[[#This Row],[Age]]&lt;=54,"45-54",
  TRUE,"55+"
)</f>
        <v>55+</v>
      </c>
      <c r="P8">
        <v>59</v>
      </c>
      <c r="Q8">
        <f>IF(BuyerTable[[#This Row],[Purchased Bike]]="Yes",1,0)</f>
        <v>1</v>
      </c>
      <c r="R8" t="s">
        <v>15</v>
      </c>
      <c r="S8" s="8">
        <f>_xlfn.SWITCH(BuyerTable[[#This Row],[Commute Distance]],"0-1 Miles",1,"1-2 Miles",2,"2-5 Miles",5,"5-10 Miles",10,"More than 10 Miles",12)</f>
        <v>2</v>
      </c>
      <c r="T8" t="s">
        <v>46</v>
      </c>
    </row>
    <row r="9" spans="1:20" x14ac:dyDescent="0.3">
      <c r="A9">
        <v>12610</v>
      </c>
      <c r="B9" t="s">
        <v>36</v>
      </c>
      <c r="C9" t="s">
        <v>39</v>
      </c>
      <c r="D9" t="str" cm="1">
        <f t="array" ref="D9">_xlfn.IFS(
  BuyerTable[[#This Row],[Income]]&lt;40000,"&lt;40k",
  BuyerTable[[#This Row],[Income]]&lt;80000,"40–80k",
  BuyerTable[[#This Row],[Income]]&lt;120000,"80–120k",
  TRUE,"120k+"
)</f>
        <v>&lt;40k</v>
      </c>
      <c r="E9" s="3">
        <v>30000</v>
      </c>
      <c r="F9">
        <v>1</v>
      </c>
      <c r="G9" t="s">
        <v>13</v>
      </c>
      <c r="H9" t="s">
        <v>20</v>
      </c>
      <c r="I9" t="s">
        <v>15</v>
      </c>
      <c r="J9" t="str">
        <f>IF(BuyerTable[[#This Row],[Cars]]&gt;0,"car","No cars")</f>
        <v>No cars</v>
      </c>
      <c r="K9">
        <v>0</v>
      </c>
      <c r="L9" t="s">
        <v>16</v>
      </c>
      <c r="M9" t="s">
        <v>17</v>
      </c>
      <c r="N9" t="str">
        <f t="shared" si="0"/>
        <v>Middle age</v>
      </c>
      <c r="O9" t="str" cm="1">
        <f t="array" ref="O9">_xlfn.IFS(
  BuyerTable[[#This Row],[Age]]&lt;25,"&lt;25",
  BuyerTable[[#This Row],[Age]]&lt;=34,"25-34",
  BuyerTable[[#This Row],[Age]]&lt;=44,"35-44",
  BuyerTable[[#This Row],[Age]]&lt;=54,"45-54",
  TRUE,"55+"
)</f>
        <v>45-54</v>
      </c>
      <c r="P9">
        <v>47</v>
      </c>
      <c r="Q9">
        <f>IF(BuyerTable[[#This Row],[Purchased Bike]]="Yes",1,0)</f>
        <v>0</v>
      </c>
      <c r="R9" t="s">
        <v>18</v>
      </c>
      <c r="S9" s="8">
        <f>_xlfn.SWITCH(BuyerTable[[#This Row],[Commute Distance]],"0-1 Miles",1,"1-2 Miles",2,"2-5 Miles",5,"5-10 Miles",10,"More than 10 Miles",12)</f>
        <v>1</v>
      </c>
      <c r="T9">
        <f>SUM(BuyerTable[Purchased flag])</f>
        <v>481</v>
      </c>
    </row>
    <row r="10" spans="1:20" x14ac:dyDescent="0.3">
      <c r="A10">
        <v>25940</v>
      </c>
      <c r="B10" t="s">
        <v>37</v>
      </c>
      <c r="C10" t="s">
        <v>38</v>
      </c>
      <c r="D10" t="str" cm="1">
        <f t="array" ref="D10">_xlfn.IFS(
  BuyerTable[[#This Row],[Income]]&lt;40000,"&lt;40k",
  BuyerTable[[#This Row],[Income]]&lt;80000,"40–80k",
  BuyerTable[[#This Row],[Income]]&lt;120000,"80–120k",
  TRUE,"120k+"
)</f>
        <v>&lt;40k</v>
      </c>
      <c r="E10" s="3">
        <v>20000</v>
      </c>
      <c r="F10">
        <v>2</v>
      </c>
      <c r="G10" t="s">
        <v>29</v>
      </c>
      <c r="H10" t="s">
        <v>20</v>
      </c>
      <c r="I10" t="s">
        <v>15</v>
      </c>
      <c r="J10" t="str">
        <f>IF(BuyerTable[[#This Row],[Cars]]&gt;0,"car","No cars")</f>
        <v>car</v>
      </c>
      <c r="K10">
        <v>2</v>
      </c>
      <c r="L10" t="s">
        <v>23</v>
      </c>
      <c r="M10" t="s">
        <v>24</v>
      </c>
      <c r="N10" t="str">
        <f t="shared" si="0"/>
        <v>Old</v>
      </c>
      <c r="O10" t="str" cm="1">
        <f t="array" ref="O10">_xlfn.IFS(
  BuyerTable[[#This Row],[Age]]&lt;25,"&lt;25",
  BuyerTable[[#This Row],[Age]]&lt;=34,"25-34",
  BuyerTable[[#This Row],[Age]]&lt;=44,"35-44",
  BuyerTable[[#This Row],[Age]]&lt;=54,"45-54",
  TRUE,"55+"
)</f>
        <v>55+</v>
      </c>
      <c r="P10">
        <v>55</v>
      </c>
      <c r="Q10">
        <f>IF(BuyerTable[[#This Row],[Purchased Bike]]="Yes",1,0)</f>
        <v>1</v>
      </c>
      <c r="R10" t="s">
        <v>15</v>
      </c>
      <c r="S10" s="8">
        <f>_xlfn.SWITCH(BuyerTable[[#This Row],[Commute Distance]],"0-1 Miles",1,"1-2 Miles",2,"2-5 Miles",5,"5-10 Miles",10,"More than 10 Miles",12)</f>
        <v>10</v>
      </c>
      <c r="T10" t="s">
        <v>47</v>
      </c>
    </row>
    <row r="11" spans="1:20" x14ac:dyDescent="0.3">
      <c r="A11">
        <v>12590</v>
      </c>
      <c r="B11" t="s">
        <v>37</v>
      </c>
      <c r="C11" t="s">
        <v>38</v>
      </c>
      <c r="D11" t="str" cm="1">
        <f t="array" ref="D11">_xlfn.IFS(
  BuyerTable[[#This Row],[Income]]&lt;40000,"&lt;40k",
  BuyerTable[[#This Row],[Income]]&lt;80000,"40–80k",
  BuyerTable[[#This Row],[Income]]&lt;120000,"80–120k",
  TRUE,"120k+"
)</f>
        <v>&lt;40k</v>
      </c>
      <c r="E11" s="3">
        <v>30000</v>
      </c>
      <c r="F11">
        <v>1</v>
      </c>
      <c r="G11" t="s">
        <v>13</v>
      </c>
      <c r="H11" t="s">
        <v>20</v>
      </c>
      <c r="I11" t="s">
        <v>15</v>
      </c>
      <c r="J11" t="str">
        <f>IF(BuyerTable[[#This Row],[Cars]]&gt;0,"car","No cars")</f>
        <v>No cars</v>
      </c>
      <c r="K11">
        <v>0</v>
      </c>
      <c r="L11" t="s">
        <v>16</v>
      </c>
      <c r="M11" t="s">
        <v>17</v>
      </c>
      <c r="N11" t="str">
        <f t="shared" si="0"/>
        <v>Old</v>
      </c>
      <c r="O11" t="str" cm="1">
        <f t="array" ref="O11">_xlfn.IFS(
  BuyerTable[[#This Row],[Age]]&lt;25,"&lt;25",
  BuyerTable[[#This Row],[Age]]&lt;=34,"25-34",
  BuyerTable[[#This Row],[Age]]&lt;=44,"35-44",
  BuyerTable[[#This Row],[Age]]&lt;=54,"45-54",
  TRUE,"55+"
)</f>
        <v>55+</v>
      </c>
      <c r="P11">
        <v>63</v>
      </c>
      <c r="Q11">
        <f>IF(BuyerTable[[#This Row],[Purchased Bike]]="Yes",1,0)</f>
        <v>0</v>
      </c>
      <c r="R11" t="s">
        <v>18</v>
      </c>
      <c r="S11" s="8">
        <f>_xlfn.SWITCH(BuyerTable[[#This Row],[Commute Distance]],"0-1 Miles",1,"1-2 Miles",2,"2-5 Miles",5,"5-10 Miles",10,"More than 10 Miles",12)</f>
        <v>1</v>
      </c>
      <c r="T11" s="7">
        <f>T9/T7</f>
        <v>0.48099999999999998</v>
      </c>
    </row>
    <row r="12" spans="1:20" x14ac:dyDescent="0.3">
      <c r="A12">
        <v>17841</v>
      </c>
      <c r="B12" t="s">
        <v>37</v>
      </c>
      <c r="C12" t="s">
        <v>38</v>
      </c>
      <c r="D12" t="str" cm="1">
        <f t="array" ref="D12">_xlfn.IFS(
  BuyerTable[[#This Row],[Income]]&lt;40000,"&lt;40k",
  BuyerTable[[#This Row],[Income]]&lt;80000,"40–80k",
  BuyerTable[[#This Row],[Income]]&lt;120000,"80–120k",
  TRUE,"120k+"
)</f>
        <v>&lt;40k</v>
      </c>
      <c r="E12" s="3">
        <v>30000</v>
      </c>
      <c r="F12">
        <v>0</v>
      </c>
      <c r="G12" t="s">
        <v>19</v>
      </c>
      <c r="H12" t="s">
        <v>20</v>
      </c>
      <c r="I12" t="s">
        <v>18</v>
      </c>
      <c r="J12" t="str">
        <f>IF(BuyerTable[[#This Row],[Cars]]&gt;0,"car","No cars")</f>
        <v>car</v>
      </c>
      <c r="K12">
        <v>1</v>
      </c>
      <c r="L12" t="s">
        <v>16</v>
      </c>
      <c r="M12" t="s">
        <v>17</v>
      </c>
      <c r="N12" t="str">
        <f t="shared" si="0"/>
        <v>Adolescent</v>
      </c>
      <c r="O12" t="str" cm="1">
        <f t="array" ref="O12">_xlfn.IFS(
  BuyerTable[[#This Row],[Age]]&lt;25,"&lt;25",
  BuyerTable[[#This Row],[Age]]&lt;=34,"25-34",
  BuyerTable[[#This Row],[Age]]&lt;=44,"35-44",
  BuyerTable[[#This Row],[Age]]&lt;=54,"45-54",
  TRUE,"55+"
)</f>
        <v>25-34</v>
      </c>
      <c r="P12">
        <v>29</v>
      </c>
      <c r="Q12">
        <f>IF(BuyerTable[[#This Row],[Purchased Bike]]="Yes",1,0)</f>
        <v>1</v>
      </c>
      <c r="R12" t="s">
        <v>15</v>
      </c>
      <c r="S12" s="8">
        <f>_xlfn.SWITCH(BuyerTable[[#This Row],[Commute Distance]],"0-1 Miles",1,"1-2 Miles",2,"2-5 Miles",5,"5-10 Miles",10,"More than 10 Miles",12)</f>
        <v>1</v>
      </c>
      <c r="T12" t="s">
        <v>48</v>
      </c>
    </row>
    <row r="13" spans="1:20" x14ac:dyDescent="0.3">
      <c r="A13">
        <v>16466</v>
      </c>
      <c r="B13" t="s">
        <v>37</v>
      </c>
      <c r="C13" t="s">
        <v>39</v>
      </c>
      <c r="D13" t="str" cm="1">
        <f t="array" ref="D13">_xlfn.IFS(
  BuyerTable[[#This Row],[Income]]&lt;40000,"&lt;40k",
  BuyerTable[[#This Row],[Income]]&lt;80000,"40–80k",
  BuyerTable[[#This Row],[Income]]&lt;120000,"80–120k",
  TRUE,"120k+"
)</f>
        <v>&lt;40k</v>
      </c>
      <c r="E13" s="3">
        <v>20000</v>
      </c>
      <c r="F13">
        <v>0</v>
      </c>
      <c r="G13" t="s">
        <v>29</v>
      </c>
      <c r="H13" t="s">
        <v>25</v>
      </c>
      <c r="I13" t="s">
        <v>18</v>
      </c>
      <c r="J13" t="str">
        <f>IF(BuyerTable[[#This Row],[Cars]]&gt;0,"car","No cars")</f>
        <v>car</v>
      </c>
      <c r="K13">
        <v>2</v>
      </c>
      <c r="L13" t="s">
        <v>16</v>
      </c>
      <c r="M13" t="s">
        <v>17</v>
      </c>
      <c r="N13" t="str">
        <f t="shared" si="0"/>
        <v>Middle age</v>
      </c>
      <c r="O13" t="str" cm="1">
        <f t="array" ref="O13">_xlfn.IFS(
  BuyerTable[[#This Row],[Age]]&lt;25,"&lt;25",
  BuyerTable[[#This Row],[Age]]&lt;=34,"25-34",
  BuyerTable[[#This Row],[Age]]&lt;=44,"35-44",
  BuyerTable[[#This Row],[Age]]&lt;=54,"45-54",
  TRUE,"55+"
)</f>
        <v>25-34</v>
      </c>
      <c r="P13">
        <v>32</v>
      </c>
      <c r="Q13">
        <f>IF(BuyerTable[[#This Row],[Purchased Bike]]="Yes",1,0)</f>
        <v>1</v>
      </c>
      <c r="R13" t="s">
        <v>15</v>
      </c>
      <c r="S13" s="8">
        <f>_xlfn.SWITCH(BuyerTable[[#This Row],[Commute Distance]],"0-1 Miles",1,"1-2 Miles",2,"2-5 Miles",5,"5-10 Miles",10,"More than 10 Miles",12)</f>
        <v>1</v>
      </c>
      <c r="T13" s="9" cm="1">
        <f t="array" ref="T13">AVERAGE(IF(BuyerTable[Purchased flag]=1,BuyerTable[Income],BuyerTable[Purchased flag]))</f>
        <v>27880</v>
      </c>
    </row>
    <row r="14" spans="1:20" x14ac:dyDescent="0.3">
      <c r="A14">
        <v>19273</v>
      </c>
      <c r="B14" t="s">
        <v>36</v>
      </c>
      <c r="C14" t="s">
        <v>39</v>
      </c>
      <c r="D14" t="str" cm="1">
        <f t="array" ref="D14">_xlfn.IFS(
  BuyerTable[[#This Row],[Income]]&lt;40000,"&lt;40k",
  BuyerTable[[#This Row],[Income]]&lt;80000,"40–80k",
  BuyerTable[[#This Row],[Income]]&lt;120000,"80–120k",
  TRUE,"120k+"
)</f>
        <v>&lt;40k</v>
      </c>
      <c r="E14" s="3">
        <v>20000</v>
      </c>
      <c r="F14">
        <v>2</v>
      </c>
      <c r="G14" t="s">
        <v>19</v>
      </c>
      <c r="H14" t="s">
        <v>25</v>
      </c>
      <c r="I14" t="s">
        <v>15</v>
      </c>
      <c r="J14" t="str">
        <f>IF(BuyerTable[[#This Row],[Cars]]&gt;0,"car","No cars")</f>
        <v>No cars</v>
      </c>
      <c r="K14">
        <v>0</v>
      </c>
      <c r="L14" t="s">
        <v>16</v>
      </c>
      <c r="M14" t="s">
        <v>17</v>
      </c>
      <c r="N14" t="str">
        <f t="shared" si="0"/>
        <v>Old</v>
      </c>
      <c r="O14" t="str" cm="1">
        <f t="array" ref="O14">_xlfn.IFS(
  BuyerTable[[#This Row],[Age]]&lt;25,"&lt;25",
  BuyerTable[[#This Row],[Age]]&lt;=34,"25-34",
  BuyerTable[[#This Row],[Age]]&lt;=44,"35-44",
  BuyerTable[[#This Row],[Age]]&lt;=54,"45-54",
  TRUE,"55+"
)</f>
        <v>55+</v>
      </c>
      <c r="P14">
        <v>63</v>
      </c>
      <c r="Q14">
        <f>IF(BuyerTable[[#This Row],[Purchased Bike]]="Yes",1,0)</f>
        <v>0</v>
      </c>
      <c r="R14" t="s">
        <v>18</v>
      </c>
      <c r="S14" s="8">
        <f>_xlfn.SWITCH(BuyerTable[[#This Row],[Commute Distance]],"0-1 Miles",1,"1-2 Miles",2,"2-5 Miles",5,"5-10 Miles",10,"More than 10 Miles",12)</f>
        <v>1</v>
      </c>
      <c r="T14" t="s">
        <v>49</v>
      </c>
    </row>
    <row r="15" spans="1:20" x14ac:dyDescent="0.3">
      <c r="A15">
        <v>22400</v>
      </c>
      <c r="B15" t="s">
        <v>36</v>
      </c>
      <c r="C15" t="s">
        <v>38</v>
      </c>
      <c r="D15" t="str" cm="1">
        <f t="array" ref="D15">_xlfn.IFS(
  BuyerTable[[#This Row],[Income]]&lt;40000,"&lt;40k",
  BuyerTable[[#This Row],[Income]]&lt;80000,"40–80k",
  BuyerTable[[#This Row],[Income]]&lt;120000,"80–120k",
  TRUE,"120k+"
)</f>
        <v>&lt;40k</v>
      </c>
      <c r="E15" s="3">
        <v>10000</v>
      </c>
      <c r="F15">
        <v>0</v>
      </c>
      <c r="G15" t="s">
        <v>19</v>
      </c>
      <c r="H15" t="s">
        <v>25</v>
      </c>
      <c r="I15" t="s">
        <v>18</v>
      </c>
      <c r="J15" t="str">
        <f>IF(BuyerTable[[#This Row],[Cars]]&gt;0,"car","No cars")</f>
        <v>car</v>
      </c>
      <c r="K15">
        <v>1</v>
      </c>
      <c r="L15" t="s">
        <v>16</v>
      </c>
      <c r="M15" t="s">
        <v>24</v>
      </c>
      <c r="N15" t="str">
        <f t="shared" si="0"/>
        <v>Adolescent</v>
      </c>
      <c r="O15" t="str" cm="1">
        <f t="array" ref="O15">_xlfn.IFS(
  BuyerTable[[#This Row],[Age]]&lt;25,"&lt;25",
  BuyerTable[[#This Row],[Age]]&lt;=34,"25-34",
  BuyerTable[[#This Row],[Age]]&lt;=44,"35-44",
  BuyerTable[[#This Row],[Age]]&lt;=54,"45-54",
  TRUE,"55+"
)</f>
        <v>25-34</v>
      </c>
      <c r="P15">
        <v>26</v>
      </c>
      <c r="Q15">
        <f>IF(BuyerTable[[#This Row],[Purchased Bike]]="Yes",1,0)</f>
        <v>1</v>
      </c>
      <c r="R15" t="s">
        <v>15</v>
      </c>
      <c r="S15" s="8">
        <f>_xlfn.SWITCH(BuyerTable[[#This Row],[Commute Distance]],"0-1 Miles",1,"1-2 Miles",2,"2-5 Miles",5,"5-10 Miles",10,"More than 10 Miles",12)</f>
        <v>1</v>
      </c>
      <c r="T15" s="8" cm="1">
        <f t="array" ref="T15">AVERAGE(IF(BuyerTable[Purchased flag]=1,BuyerTable[Age],BuyerTable[Purchased flag]))</f>
        <v>20.638000000000002</v>
      </c>
    </row>
    <row r="16" spans="1:20" x14ac:dyDescent="0.3">
      <c r="A16">
        <v>20942</v>
      </c>
      <c r="B16" t="s">
        <v>37</v>
      </c>
      <c r="C16" t="s">
        <v>39</v>
      </c>
      <c r="D16" t="str" cm="1">
        <f t="array" ref="D16">_xlfn.IFS(
  BuyerTable[[#This Row],[Income]]&lt;40000,"&lt;40k",
  BuyerTable[[#This Row],[Income]]&lt;80000,"40–80k",
  BuyerTable[[#This Row],[Income]]&lt;120000,"80–120k",
  TRUE,"120k+"
)</f>
        <v>&lt;40k</v>
      </c>
      <c r="E16" s="3">
        <v>20000</v>
      </c>
      <c r="F16">
        <v>0</v>
      </c>
      <c r="G16" t="s">
        <v>27</v>
      </c>
      <c r="H16" t="s">
        <v>25</v>
      </c>
      <c r="I16" t="s">
        <v>18</v>
      </c>
      <c r="J16" t="str">
        <f>IF(BuyerTable[[#This Row],[Cars]]&gt;0,"car","No cars")</f>
        <v>car</v>
      </c>
      <c r="K16">
        <v>1</v>
      </c>
      <c r="L16" t="s">
        <v>23</v>
      </c>
      <c r="M16" t="s">
        <v>17</v>
      </c>
      <c r="N16" t="str">
        <f t="shared" si="0"/>
        <v>Middle age</v>
      </c>
      <c r="O16" t="str" cm="1">
        <f t="array" ref="O16">_xlfn.IFS(
  BuyerTable[[#This Row],[Age]]&lt;25,"&lt;25",
  BuyerTable[[#This Row],[Age]]&lt;=34,"25-34",
  BuyerTable[[#This Row],[Age]]&lt;=44,"35-44",
  BuyerTable[[#This Row],[Age]]&lt;=54,"45-54",
  TRUE,"55+"
)</f>
        <v>25-34</v>
      </c>
      <c r="P16">
        <v>31</v>
      </c>
      <c r="Q16">
        <f>IF(BuyerTable[[#This Row],[Purchased Bike]]="Yes",1,0)</f>
        <v>0</v>
      </c>
      <c r="R16" t="s">
        <v>18</v>
      </c>
      <c r="S16" s="8">
        <f>_xlfn.SWITCH(BuyerTable[[#This Row],[Commute Distance]],"0-1 Miles",1,"1-2 Miles",2,"2-5 Miles",5,"5-10 Miles",10,"More than 10 Miles",12)</f>
        <v>10</v>
      </c>
    </row>
    <row r="17" spans="1:20" x14ac:dyDescent="0.3">
      <c r="A17">
        <v>28380</v>
      </c>
      <c r="B17" t="s">
        <v>37</v>
      </c>
      <c r="C17" t="s">
        <v>39</v>
      </c>
      <c r="D17" t="str" cm="1">
        <f t="array" ref="D17">_xlfn.IFS(
  BuyerTable[[#This Row],[Income]]&lt;40000,"&lt;40k",
  BuyerTable[[#This Row],[Income]]&lt;80000,"40–80k",
  BuyerTable[[#This Row],[Income]]&lt;120000,"80–120k",
  TRUE,"120k+"
)</f>
        <v>&lt;40k</v>
      </c>
      <c r="E17" s="3">
        <v>10000</v>
      </c>
      <c r="F17">
        <v>5</v>
      </c>
      <c r="G17" t="s">
        <v>29</v>
      </c>
      <c r="H17" t="s">
        <v>25</v>
      </c>
      <c r="I17" t="s">
        <v>18</v>
      </c>
      <c r="J17" t="str">
        <f>IF(BuyerTable[[#This Row],[Cars]]&gt;0,"car","No cars")</f>
        <v>car</v>
      </c>
      <c r="K17">
        <v>2</v>
      </c>
      <c r="L17" t="s">
        <v>16</v>
      </c>
      <c r="M17" t="s">
        <v>17</v>
      </c>
      <c r="N17" t="str">
        <f t="shared" si="0"/>
        <v>Middle age</v>
      </c>
      <c r="O17" t="str" cm="1">
        <f t="array" ref="O17">_xlfn.IFS(
  BuyerTable[[#This Row],[Age]]&lt;25,"&lt;25",
  BuyerTable[[#This Row],[Age]]&lt;=34,"25-34",
  BuyerTable[[#This Row],[Age]]&lt;=44,"35-44",
  BuyerTable[[#This Row],[Age]]&lt;=54,"45-54",
  TRUE,"55+"
)</f>
        <v>35-44</v>
      </c>
      <c r="P17">
        <v>41</v>
      </c>
      <c r="Q17">
        <f>IF(BuyerTable[[#This Row],[Purchased Bike]]="Yes",1,0)</f>
        <v>0</v>
      </c>
      <c r="R17" t="s">
        <v>18</v>
      </c>
      <c r="S17" s="8">
        <f>_xlfn.SWITCH(BuyerTable[[#This Row],[Commute Distance]],"0-1 Miles",1,"1-2 Miles",2,"2-5 Miles",5,"5-10 Miles",10,"More than 10 Miles",12)</f>
        <v>1</v>
      </c>
      <c r="T17" t="s">
        <v>74</v>
      </c>
    </row>
    <row r="18" spans="1:20" x14ac:dyDescent="0.3">
      <c r="A18">
        <v>17891</v>
      </c>
      <c r="B18" t="s">
        <v>36</v>
      </c>
      <c r="C18" t="s">
        <v>39</v>
      </c>
      <c r="D18" t="str" cm="1">
        <f t="array" ref="D18">_xlfn.IFS(
  BuyerTable[[#This Row],[Income]]&lt;40000,"&lt;40k",
  BuyerTable[[#This Row],[Income]]&lt;80000,"40–80k",
  BuyerTable[[#This Row],[Income]]&lt;120000,"80–120k",
  TRUE,"120k+"
)</f>
        <v>&lt;40k</v>
      </c>
      <c r="E18" s="3">
        <v>10000</v>
      </c>
      <c r="F18">
        <v>2</v>
      </c>
      <c r="G18" t="s">
        <v>19</v>
      </c>
      <c r="H18" t="s">
        <v>25</v>
      </c>
      <c r="I18" t="s">
        <v>15</v>
      </c>
      <c r="J18" t="str">
        <f>IF(BuyerTable[[#This Row],[Cars]]&gt;0,"car","No cars")</f>
        <v>car</v>
      </c>
      <c r="K18">
        <v>1</v>
      </c>
      <c r="L18" t="s">
        <v>16</v>
      </c>
      <c r="M18" t="s">
        <v>17</v>
      </c>
      <c r="N18" t="str">
        <f t="shared" si="0"/>
        <v>Middle age</v>
      </c>
      <c r="O18" t="str" cm="1">
        <f t="array" ref="O18">_xlfn.IFS(
  BuyerTable[[#This Row],[Age]]&lt;25,"&lt;25",
  BuyerTable[[#This Row],[Age]]&lt;=34,"25-34",
  BuyerTable[[#This Row],[Age]]&lt;=44,"35-44",
  BuyerTable[[#This Row],[Age]]&lt;=54,"45-54",
  TRUE,"55+"
)</f>
        <v>45-54</v>
      </c>
      <c r="P18">
        <v>50</v>
      </c>
      <c r="Q18">
        <f>IF(BuyerTable[[#This Row],[Purchased Bike]]="Yes",1,0)</f>
        <v>1</v>
      </c>
      <c r="R18" t="s">
        <v>15</v>
      </c>
      <c r="S18" s="8">
        <f>_xlfn.SWITCH(BuyerTable[[#This Row],[Commute Distance]],"0-1 Miles",1,"1-2 Miles",2,"2-5 Miles",5,"5-10 Miles",10,"More than 10 Miles",12)</f>
        <v>1</v>
      </c>
      <c r="T18" s="16" cm="1">
        <f t="array" ref="T18">AVERAGE(IF(BuyerTable[Purchased flag]=1,BuyerTable[Cars]))</f>
        <v>1.212058212058212</v>
      </c>
    </row>
    <row r="19" spans="1:20" x14ac:dyDescent="0.3">
      <c r="A19">
        <v>27832</v>
      </c>
      <c r="B19" t="s">
        <v>37</v>
      </c>
      <c r="C19" t="s">
        <v>39</v>
      </c>
      <c r="D19" t="str" cm="1">
        <f t="array" ref="D19">_xlfn.IFS(
  BuyerTable[[#This Row],[Income]]&lt;40000,"&lt;40k",
  BuyerTable[[#This Row],[Income]]&lt;80000,"40–80k",
  BuyerTable[[#This Row],[Income]]&lt;120000,"80–120k",
  TRUE,"120k+"
)</f>
        <v>&lt;40k</v>
      </c>
      <c r="E19" s="3">
        <v>30000</v>
      </c>
      <c r="F19">
        <v>0</v>
      </c>
      <c r="G19" t="s">
        <v>19</v>
      </c>
      <c r="H19" t="s">
        <v>20</v>
      </c>
      <c r="I19" t="s">
        <v>18</v>
      </c>
      <c r="J19" t="str">
        <f>IF(BuyerTable[[#This Row],[Cars]]&gt;0,"car","No cars")</f>
        <v>car</v>
      </c>
      <c r="K19">
        <v>1</v>
      </c>
      <c r="L19" t="s">
        <v>22</v>
      </c>
      <c r="M19" t="s">
        <v>17</v>
      </c>
      <c r="N19" t="str">
        <f t="shared" si="0"/>
        <v>Adolescent</v>
      </c>
      <c r="O19" t="str" cm="1">
        <f t="array" ref="O19">_xlfn.IFS(
  BuyerTable[[#This Row],[Age]]&lt;25,"&lt;25",
  BuyerTable[[#This Row],[Age]]&lt;=34,"25-34",
  BuyerTable[[#This Row],[Age]]&lt;=44,"35-44",
  BuyerTable[[#This Row],[Age]]&lt;=54,"45-54",
  TRUE,"55+"
)</f>
        <v>25-34</v>
      </c>
      <c r="P19">
        <v>30</v>
      </c>
      <c r="Q19">
        <f>IF(BuyerTable[[#This Row],[Purchased Bike]]="Yes",1,0)</f>
        <v>0</v>
      </c>
      <c r="R19" t="s">
        <v>18</v>
      </c>
      <c r="S19" s="8">
        <f>_xlfn.SWITCH(BuyerTable[[#This Row],[Commute Distance]],"0-1 Miles",1,"1-2 Miles",2,"2-5 Miles",5,"5-10 Miles",10,"More than 10 Miles",12)</f>
        <v>5</v>
      </c>
    </row>
    <row r="20" spans="1:20" x14ac:dyDescent="0.3">
      <c r="A20">
        <v>26863</v>
      </c>
      <c r="B20" t="s">
        <v>37</v>
      </c>
      <c r="C20" t="s">
        <v>38</v>
      </c>
      <c r="D20" t="str" cm="1">
        <f t="array" ref="D20">_xlfn.IFS(
  BuyerTable[[#This Row],[Income]]&lt;40000,"&lt;40k",
  BuyerTable[[#This Row],[Income]]&lt;80000,"40–80k",
  BuyerTable[[#This Row],[Income]]&lt;120000,"80–120k",
  TRUE,"120k+"
)</f>
        <v>&lt;40k</v>
      </c>
      <c r="E20" s="3">
        <v>20000</v>
      </c>
      <c r="F20">
        <v>0</v>
      </c>
      <c r="G20" t="s">
        <v>27</v>
      </c>
      <c r="H20" t="s">
        <v>25</v>
      </c>
      <c r="I20" t="s">
        <v>18</v>
      </c>
      <c r="J20" t="str">
        <f>IF(BuyerTable[[#This Row],[Cars]]&gt;0,"car","No cars")</f>
        <v>car</v>
      </c>
      <c r="K20">
        <v>1</v>
      </c>
      <c r="L20" t="s">
        <v>22</v>
      </c>
      <c r="M20" t="s">
        <v>17</v>
      </c>
      <c r="N20" t="str">
        <f t="shared" si="0"/>
        <v>Adolescent</v>
      </c>
      <c r="O20" t="str" cm="1">
        <f t="array" ref="O20">_xlfn.IFS(
  BuyerTable[[#This Row],[Age]]&lt;25,"&lt;25",
  BuyerTable[[#This Row],[Age]]&lt;=34,"25-34",
  BuyerTable[[#This Row],[Age]]&lt;=44,"35-44",
  BuyerTable[[#This Row],[Age]]&lt;=54,"45-54",
  TRUE,"55+"
)</f>
        <v>25-34</v>
      </c>
      <c r="P20">
        <v>28</v>
      </c>
      <c r="Q20">
        <f>IF(BuyerTable[[#This Row],[Purchased Bike]]="Yes",1,0)</f>
        <v>0</v>
      </c>
      <c r="R20" t="s">
        <v>18</v>
      </c>
      <c r="S20" s="8">
        <f>_xlfn.SWITCH(BuyerTable[[#This Row],[Commute Distance]],"0-1 Miles",1,"1-2 Miles",2,"2-5 Miles",5,"5-10 Miles",10,"More than 10 Miles",12)</f>
        <v>5</v>
      </c>
    </row>
    <row r="21" spans="1:20" x14ac:dyDescent="0.3">
      <c r="A21">
        <v>16259</v>
      </c>
      <c r="B21" t="s">
        <v>37</v>
      </c>
      <c r="C21" t="s">
        <v>39</v>
      </c>
      <c r="D21" t="str" cm="1">
        <f t="array" ref="D21">_xlfn.IFS(
  BuyerTable[[#This Row],[Income]]&lt;40000,"&lt;40k",
  BuyerTable[[#This Row],[Income]]&lt;80000,"40–80k",
  BuyerTable[[#This Row],[Income]]&lt;120000,"80–120k",
  TRUE,"120k+"
)</f>
        <v>&lt;40k</v>
      </c>
      <c r="E21" s="3">
        <v>10000</v>
      </c>
      <c r="F21">
        <v>4</v>
      </c>
      <c r="G21" t="s">
        <v>29</v>
      </c>
      <c r="H21" t="s">
        <v>25</v>
      </c>
      <c r="I21" t="s">
        <v>15</v>
      </c>
      <c r="J21" t="str">
        <f>IF(BuyerTable[[#This Row],[Cars]]&gt;0,"car","No cars")</f>
        <v>car</v>
      </c>
      <c r="K21">
        <v>2</v>
      </c>
      <c r="L21" t="s">
        <v>16</v>
      </c>
      <c r="M21" t="s">
        <v>17</v>
      </c>
      <c r="N21" t="str">
        <f t="shared" si="0"/>
        <v>Middle age</v>
      </c>
      <c r="O21" t="str" cm="1">
        <f t="array" ref="O21">_xlfn.IFS(
  BuyerTable[[#This Row],[Age]]&lt;25,"&lt;25",
  BuyerTable[[#This Row],[Age]]&lt;=34,"25-34",
  BuyerTable[[#This Row],[Age]]&lt;=44,"35-44",
  BuyerTable[[#This Row],[Age]]&lt;=54,"45-54",
  TRUE,"55+"
)</f>
        <v>35-44</v>
      </c>
      <c r="P21">
        <v>40</v>
      </c>
      <c r="Q21">
        <f>IF(BuyerTable[[#This Row],[Purchased Bike]]="Yes",1,0)</f>
        <v>1</v>
      </c>
      <c r="R21" t="s">
        <v>15</v>
      </c>
      <c r="S21" s="8">
        <f>_xlfn.SWITCH(BuyerTable[[#This Row],[Commute Distance]],"0-1 Miles",1,"1-2 Miles",2,"2-5 Miles",5,"5-10 Miles",10,"More than 10 Miles",12)</f>
        <v>1</v>
      </c>
    </row>
    <row r="22" spans="1:20" x14ac:dyDescent="0.3">
      <c r="A22">
        <v>27803</v>
      </c>
      <c r="B22" t="s">
        <v>37</v>
      </c>
      <c r="C22" t="s">
        <v>39</v>
      </c>
      <c r="D22" t="str" cm="1">
        <f t="array" ref="D22">_xlfn.IFS(
  BuyerTable[[#This Row],[Income]]&lt;40000,"&lt;40k",
  BuyerTable[[#This Row],[Income]]&lt;80000,"40–80k",
  BuyerTable[[#This Row],[Income]]&lt;120000,"80–120k",
  TRUE,"120k+"
)</f>
        <v>&lt;40k</v>
      </c>
      <c r="E22" s="3">
        <v>30000</v>
      </c>
      <c r="F22">
        <v>2</v>
      </c>
      <c r="G22" t="s">
        <v>19</v>
      </c>
      <c r="H22" t="s">
        <v>20</v>
      </c>
      <c r="I22" t="s">
        <v>18</v>
      </c>
      <c r="J22" t="str">
        <f>IF(BuyerTable[[#This Row],[Cars]]&gt;0,"car","No cars")</f>
        <v>No cars</v>
      </c>
      <c r="K22">
        <v>0</v>
      </c>
      <c r="L22" t="s">
        <v>16</v>
      </c>
      <c r="M22" t="s">
        <v>17</v>
      </c>
      <c r="N22" t="str">
        <f t="shared" si="0"/>
        <v>Middle age</v>
      </c>
      <c r="O22" t="str" cm="1">
        <f t="array" ref="O22">_xlfn.IFS(
  BuyerTable[[#This Row],[Age]]&lt;25,"&lt;25",
  BuyerTable[[#This Row],[Age]]&lt;=34,"25-34",
  BuyerTable[[#This Row],[Age]]&lt;=44,"35-44",
  BuyerTable[[#This Row],[Age]]&lt;=54,"45-54",
  TRUE,"55+"
)</f>
        <v>35-44</v>
      </c>
      <c r="P22">
        <v>43</v>
      </c>
      <c r="Q22">
        <f>IF(BuyerTable[[#This Row],[Purchased Bike]]="Yes",1,0)</f>
        <v>0</v>
      </c>
      <c r="R22" t="s">
        <v>18</v>
      </c>
      <c r="S22" s="8">
        <f>_xlfn.SWITCH(BuyerTable[[#This Row],[Commute Distance]],"0-1 Miles",1,"1-2 Miles",2,"2-5 Miles",5,"5-10 Miles",10,"More than 10 Miles",12)</f>
        <v>1</v>
      </c>
    </row>
    <row r="23" spans="1:20" x14ac:dyDescent="0.3">
      <c r="A23">
        <v>17703</v>
      </c>
      <c r="B23" t="s">
        <v>36</v>
      </c>
      <c r="C23" t="s">
        <v>39</v>
      </c>
      <c r="D23" t="str" cm="1">
        <f t="array" ref="D23">_xlfn.IFS(
  BuyerTable[[#This Row],[Income]]&lt;40000,"&lt;40k",
  BuyerTable[[#This Row],[Income]]&lt;80000,"40–80k",
  BuyerTable[[#This Row],[Income]]&lt;120000,"80–120k",
  TRUE,"120k+"
)</f>
        <v>&lt;40k</v>
      </c>
      <c r="E23" s="3">
        <v>10000</v>
      </c>
      <c r="F23">
        <v>1</v>
      </c>
      <c r="G23" t="s">
        <v>31</v>
      </c>
      <c r="H23" t="s">
        <v>25</v>
      </c>
      <c r="I23" t="s">
        <v>15</v>
      </c>
      <c r="J23" t="str">
        <f>IF(BuyerTable[[#This Row],[Cars]]&gt;0,"car","No cars")</f>
        <v>No cars</v>
      </c>
      <c r="K23">
        <v>0</v>
      </c>
      <c r="L23" t="s">
        <v>16</v>
      </c>
      <c r="M23" t="s">
        <v>17</v>
      </c>
      <c r="N23" t="str">
        <f t="shared" si="0"/>
        <v>Middle age</v>
      </c>
      <c r="O23" t="str" cm="1">
        <f t="array" ref="O23">_xlfn.IFS(
  BuyerTable[[#This Row],[Age]]&lt;25,"&lt;25",
  BuyerTable[[#This Row],[Age]]&lt;=34,"25-34",
  BuyerTable[[#This Row],[Age]]&lt;=44,"35-44",
  BuyerTable[[#This Row],[Age]]&lt;=54,"45-54",
  TRUE,"55+"
)</f>
        <v>35-44</v>
      </c>
      <c r="P23">
        <v>40</v>
      </c>
      <c r="Q23">
        <f>IF(BuyerTable[[#This Row],[Purchased Bike]]="Yes",1,0)</f>
        <v>0</v>
      </c>
      <c r="R23" t="s">
        <v>18</v>
      </c>
      <c r="S23" s="8">
        <f>_xlfn.SWITCH(BuyerTable[[#This Row],[Commute Distance]],"0-1 Miles",1,"1-2 Miles",2,"2-5 Miles",5,"5-10 Miles",10,"More than 10 Miles",12)</f>
        <v>1</v>
      </c>
    </row>
    <row r="24" spans="1:20" x14ac:dyDescent="0.3">
      <c r="A24">
        <v>29380</v>
      </c>
      <c r="B24" t="s">
        <v>36</v>
      </c>
      <c r="C24" t="s">
        <v>39</v>
      </c>
      <c r="D24" t="str" cm="1">
        <f t="array" ref="D24">_xlfn.IFS(
  BuyerTable[[#This Row],[Income]]&lt;40000,"&lt;40k",
  BuyerTable[[#This Row],[Income]]&lt;80000,"40–80k",
  BuyerTable[[#This Row],[Income]]&lt;120000,"80–120k",
  TRUE,"120k+"
)</f>
        <v>&lt;40k</v>
      </c>
      <c r="E24" s="3">
        <v>20000</v>
      </c>
      <c r="F24">
        <v>3</v>
      </c>
      <c r="G24" t="s">
        <v>27</v>
      </c>
      <c r="H24" t="s">
        <v>25</v>
      </c>
      <c r="I24" t="s">
        <v>15</v>
      </c>
      <c r="J24" t="str">
        <f>IF(BuyerTable[[#This Row],[Cars]]&gt;0,"car","No cars")</f>
        <v>No cars</v>
      </c>
      <c r="K24">
        <v>0</v>
      </c>
      <c r="L24" t="s">
        <v>16</v>
      </c>
      <c r="M24" t="s">
        <v>17</v>
      </c>
      <c r="N24" t="str">
        <f t="shared" si="0"/>
        <v>Middle age</v>
      </c>
      <c r="O24" t="str" cm="1">
        <f t="array" ref="O24">_xlfn.IFS(
  BuyerTable[[#This Row],[Age]]&lt;25,"&lt;25",
  BuyerTable[[#This Row],[Age]]&lt;=34,"25-34",
  BuyerTable[[#This Row],[Age]]&lt;=44,"35-44",
  BuyerTable[[#This Row],[Age]]&lt;=54,"45-54",
  TRUE,"55+"
)</f>
        <v>35-44</v>
      </c>
      <c r="P24">
        <v>41</v>
      </c>
      <c r="Q24">
        <f>IF(BuyerTable[[#This Row],[Purchased Bike]]="Yes",1,0)</f>
        <v>1</v>
      </c>
      <c r="R24" t="s">
        <v>15</v>
      </c>
      <c r="S24" s="8">
        <f>_xlfn.SWITCH(BuyerTable[[#This Row],[Commute Distance]],"0-1 Miles",1,"1-2 Miles",2,"2-5 Miles",5,"5-10 Miles",10,"More than 10 Miles",12)</f>
        <v>1</v>
      </c>
    </row>
    <row r="25" spans="1:20" x14ac:dyDescent="0.3">
      <c r="A25">
        <v>23986</v>
      </c>
      <c r="B25" t="s">
        <v>36</v>
      </c>
      <c r="C25" t="s">
        <v>39</v>
      </c>
      <c r="D25" t="str" cm="1">
        <f t="array" ref="D25">_xlfn.IFS(
  BuyerTable[[#This Row],[Income]]&lt;40000,"&lt;40k",
  BuyerTable[[#This Row],[Income]]&lt;80000,"40–80k",
  BuyerTable[[#This Row],[Income]]&lt;120000,"80–120k",
  TRUE,"120k+"
)</f>
        <v>&lt;40k</v>
      </c>
      <c r="E25" s="3">
        <v>20000</v>
      </c>
      <c r="F25">
        <v>1</v>
      </c>
      <c r="G25" t="s">
        <v>13</v>
      </c>
      <c r="H25" t="s">
        <v>20</v>
      </c>
      <c r="I25" t="s">
        <v>15</v>
      </c>
      <c r="J25" t="str">
        <f>IF(BuyerTable[[#This Row],[Cars]]&gt;0,"car","No cars")</f>
        <v>No cars</v>
      </c>
      <c r="K25">
        <v>0</v>
      </c>
      <c r="L25" t="s">
        <v>16</v>
      </c>
      <c r="M25" t="s">
        <v>17</v>
      </c>
      <c r="N25" t="str">
        <f t="shared" si="0"/>
        <v>Old</v>
      </c>
      <c r="O25" t="str" cm="1">
        <f t="array" ref="O25">_xlfn.IFS(
  BuyerTable[[#This Row],[Age]]&lt;25,"&lt;25",
  BuyerTable[[#This Row],[Age]]&lt;=34,"25-34",
  BuyerTable[[#This Row],[Age]]&lt;=44,"35-44",
  BuyerTable[[#This Row],[Age]]&lt;=54,"45-54",
  TRUE,"55+"
)</f>
        <v>55+</v>
      </c>
      <c r="P25">
        <v>66</v>
      </c>
      <c r="Q25">
        <f>IF(BuyerTable[[#This Row],[Purchased Bike]]="Yes",1,0)</f>
        <v>1</v>
      </c>
      <c r="R25" t="s">
        <v>15</v>
      </c>
      <c r="S25" s="8">
        <f>_xlfn.SWITCH(BuyerTable[[#This Row],[Commute Distance]],"0-1 Miles",1,"1-2 Miles",2,"2-5 Miles",5,"5-10 Miles",10,"More than 10 Miles",12)</f>
        <v>1</v>
      </c>
    </row>
    <row r="26" spans="1:20" x14ac:dyDescent="0.3">
      <c r="A26">
        <v>19487</v>
      </c>
      <c r="B26" t="s">
        <v>36</v>
      </c>
      <c r="C26" t="s">
        <v>38</v>
      </c>
      <c r="D26" t="str" cm="1">
        <f t="array" ref="D26">_xlfn.IFS(
  BuyerTable[[#This Row],[Income]]&lt;40000,"&lt;40k",
  BuyerTable[[#This Row],[Income]]&lt;80000,"40–80k",
  BuyerTable[[#This Row],[Income]]&lt;120000,"80–120k",
  TRUE,"120k+"
)</f>
        <v>&lt;40k</v>
      </c>
      <c r="E26" s="3">
        <v>30000</v>
      </c>
      <c r="F26">
        <v>2</v>
      </c>
      <c r="G26" t="s">
        <v>19</v>
      </c>
      <c r="H26" t="s">
        <v>20</v>
      </c>
      <c r="I26" t="s">
        <v>18</v>
      </c>
      <c r="J26" t="str">
        <f>IF(BuyerTable[[#This Row],[Cars]]&gt;0,"car","No cars")</f>
        <v>car</v>
      </c>
      <c r="K26">
        <v>2</v>
      </c>
      <c r="L26" t="s">
        <v>16</v>
      </c>
      <c r="M26" t="s">
        <v>17</v>
      </c>
      <c r="N26" t="str">
        <f t="shared" si="0"/>
        <v>Middle age</v>
      </c>
      <c r="O26" t="str" cm="1">
        <f t="array" ref="O26">_xlfn.IFS(
  BuyerTable[[#This Row],[Age]]&lt;25,"&lt;25",
  BuyerTable[[#This Row],[Age]]&lt;=34,"25-34",
  BuyerTable[[#This Row],[Age]]&lt;=44,"35-44",
  BuyerTable[[#This Row],[Age]]&lt;=54,"45-54",
  TRUE,"55+"
)</f>
        <v>35-44</v>
      </c>
      <c r="P26">
        <v>42</v>
      </c>
      <c r="Q26">
        <f>IF(BuyerTable[[#This Row],[Purchased Bike]]="Yes",1,0)</f>
        <v>0</v>
      </c>
      <c r="R26" t="s">
        <v>18</v>
      </c>
      <c r="S26" s="8">
        <f>_xlfn.SWITCH(BuyerTable[[#This Row],[Commute Distance]],"0-1 Miles",1,"1-2 Miles",2,"2-5 Miles",5,"5-10 Miles",10,"More than 10 Miles",12)</f>
        <v>1</v>
      </c>
    </row>
    <row r="27" spans="1:20" x14ac:dyDescent="0.3">
      <c r="A27">
        <v>13826</v>
      </c>
      <c r="B27" t="s">
        <v>37</v>
      </c>
      <c r="C27" t="s">
        <v>39</v>
      </c>
      <c r="D27" t="str" cm="1">
        <f t="array" ref="D27">_xlfn.IFS(
  BuyerTable[[#This Row],[Income]]&lt;40000,"&lt;40k",
  BuyerTable[[#This Row],[Income]]&lt;80000,"40–80k",
  BuyerTable[[#This Row],[Income]]&lt;120000,"80–120k",
  TRUE,"120k+"
)</f>
        <v>&lt;40k</v>
      </c>
      <c r="E27" s="3">
        <v>30000</v>
      </c>
      <c r="F27">
        <v>0</v>
      </c>
      <c r="G27" t="s">
        <v>19</v>
      </c>
      <c r="H27" t="s">
        <v>20</v>
      </c>
      <c r="I27" t="s">
        <v>18</v>
      </c>
      <c r="J27" t="str">
        <f>IF(BuyerTable[[#This Row],[Cars]]&gt;0,"car","No cars")</f>
        <v>car</v>
      </c>
      <c r="K27">
        <v>1</v>
      </c>
      <c r="L27" t="s">
        <v>16</v>
      </c>
      <c r="M27" t="s">
        <v>17</v>
      </c>
      <c r="N27" t="str">
        <f t="shared" si="0"/>
        <v>Adolescent</v>
      </c>
      <c r="O27" t="str" cm="1">
        <f t="array" ref="O27">_xlfn.IFS(
  BuyerTable[[#This Row],[Age]]&lt;25,"&lt;25",
  BuyerTable[[#This Row],[Age]]&lt;=34,"25-34",
  BuyerTable[[#This Row],[Age]]&lt;=44,"35-44",
  BuyerTable[[#This Row],[Age]]&lt;=54,"45-54",
  TRUE,"55+"
)</f>
        <v>25-34</v>
      </c>
      <c r="P27">
        <v>28</v>
      </c>
      <c r="Q27">
        <f>IF(BuyerTable[[#This Row],[Purchased Bike]]="Yes",1,0)</f>
        <v>0</v>
      </c>
      <c r="R27" t="s">
        <v>18</v>
      </c>
      <c r="S27" s="8">
        <f>_xlfn.SWITCH(BuyerTable[[#This Row],[Commute Distance]],"0-1 Miles",1,"1-2 Miles",2,"2-5 Miles",5,"5-10 Miles",10,"More than 10 Miles",12)</f>
        <v>1</v>
      </c>
    </row>
    <row r="28" spans="1:20" x14ac:dyDescent="0.3">
      <c r="A28">
        <v>12558</v>
      </c>
      <c r="B28" t="s">
        <v>36</v>
      </c>
      <c r="C28" t="s">
        <v>39</v>
      </c>
      <c r="D28" t="str" cm="1">
        <f t="array" ref="D28">_xlfn.IFS(
  BuyerTable[[#This Row],[Income]]&lt;40000,"&lt;40k",
  BuyerTable[[#This Row],[Income]]&lt;80000,"40–80k",
  BuyerTable[[#This Row],[Income]]&lt;120000,"80–120k",
  TRUE,"120k+"
)</f>
        <v>&lt;40k</v>
      </c>
      <c r="E28" s="3">
        <v>20000</v>
      </c>
      <c r="F28">
        <v>1</v>
      </c>
      <c r="G28" t="s">
        <v>13</v>
      </c>
      <c r="H28" t="s">
        <v>20</v>
      </c>
      <c r="I28" t="s">
        <v>15</v>
      </c>
      <c r="J28" t="str">
        <f>IF(BuyerTable[[#This Row],[Cars]]&gt;0,"car","No cars")</f>
        <v>No cars</v>
      </c>
      <c r="K28">
        <v>0</v>
      </c>
      <c r="L28" t="s">
        <v>16</v>
      </c>
      <c r="M28" t="s">
        <v>17</v>
      </c>
      <c r="N28" t="str">
        <f t="shared" si="0"/>
        <v>Old</v>
      </c>
      <c r="O28" t="str" cm="1">
        <f t="array" ref="O28">_xlfn.IFS(
  BuyerTable[[#This Row],[Age]]&lt;25,"&lt;25",
  BuyerTable[[#This Row],[Age]]&lt;=34,"25-34",
  BuyerTable[[#This Row],[Age]]&lt;=44,"35-44",
  BuyerTable[[#This Row],[Age]]&lt;=54,"45-54",
  TRUE,"55+"
)</f>
        <v>55+</v>
      </c>
      <c r="P28">
        <v>65</v>
      </c>
      <c r="Q28">
        <f>IF(BuyerTable[[#This Row],[Purchased Bike]]="Yes",1,0)</f>
        <v>0</v>
      </c>
      <c r="R28" t="s">
        <v>18</v>
      </c>
      <c r="S28" s="8">
        <f>_xlfn.SWITCH(BuyerTable[[#This Row],[Commute Distance]],"0-1 Miles",1,"1-2 Miles",2,"2-5 Miles",5,"5-10 Miles",10,"More than 10 Miles",12)</f>
        <v>1</v>
      </c>
    </row>
    <row r="29" spans="1:20" x14ac:dyDescent="0.3">
      <c r="A29">
        <v>24185</v>
      </c>
      <c r="B29" t="s">
        <v>37</v>
      </c>
      <c r="C29" t="s">
        <v>39</v>
      </c>
      <c r="D29" t="str" cm="1">
        <f t="array" ref="D29">_xlfn.IFS(
  BuyerTable[[#This Row],[Income]]&lt;40000,"&lt;40k",
  BuyerTable[[#This Row],[Income]]&lt;80000,"40–80k",
  BuyerTable[[#This Row],[Income]]&lt;120000,"80–120k",
  TRUE,"120k+"
)</f>
        <v>&lt;40k</v>
      </c>
      <c r="E29" s="3">
        <v>10000</v>
      </c>
      <c r="F29">
        <v>1</v>
      </c>
      <c r="G29" t="s">
        <v>27</v>
      </c>
      <c r="H29" t="s">
        <v>25</v>
      </c>
      <c r="I29" t="s">
        <v>18</v>
      </c>
      <c r="J29" t="str">
        <f>IF(BuyerTable[[#This Row],[Cars]]&gt;0,"car","No cars")</f>
        <v>car</v>
      </c>
      <c r="K29">
        <v>1</v>
      </c>
      <c r="L29" t="s">
        <v>26</v>
      </c>
      <c r="M29" t="s">
        <v>17</v>
      </c>
      <c r="N29" t="str">
        <f t="shared" si="0"/>
        <v>Middle age</v>
      </c>
      <c r="O29" t="str" cm="1">
        <f t="array" ref="O29">_xlfn.IFS(
  BuyerTable[[#This Row],[Age]]&lt;25,"&lt;25",
  BuyerTable[[#This Row],[Age]]&lt;=34,"25-34",
  BuyerTable[[#This Row],[Age]]&lt;=44,"35-44",
  BuyerTable[[#This Row],[Age]]&lt;=54,"45-54",
  TRUE,"55+"
)</f>
        <v>45-54</v>
      </c>
      <c r="P29">
        <v>45</v>
      </c>
      <c r="Q29">
        <f>IF(BuyerTable[[#This Row],[Purchased Bike]]="Yes",1,0)</f>
        <v>0</v>
      </c>
      <c r="R29" t="s">
        <v>18</v>
      </c>
      <c r="S29" s="8">
        <f>_xlfn.SWITCH(BuyerTable[[#This Row],[Commute Distance]],"0-1 Miles",1,"1-2 Miles",2,"2-5 Miles",5,"5-10 Miles",10,"More than 10 Miles",12)</f>
        <v>2</v>
      </c>
    </row>
    <row r="30" spans="1:20" x14ac:dyDescent="0.3">
      <c r="A30">
        <v>19291</v>
      </c>
      <c r="B30" t="s">
        <v>37</v>
      </c>
      <c r="C30" t="s">
        <v>39</v>
      </c>
      <c r="D30" t="str" cm="1">
        <f t="array" ref="D30">_xlfn.IFS(
  BuyerTable[[#This Row],[Income]]&lt;40000,"&lt;40k",
  BuyerTable[[#This Row],[Income]]&lt;80000,"40–80k",
  BuyerTable[[#This Row],[Income]]&lt;120000,"80–120k",
  TRUE,"120k+"
)</f>
        <v>&lt;40k</v>
      </c>
      <c r="E30" s="3">
        <v>10000</v>
      </c>
      <c r="F30">
        <v>2</v>
      </c>
      <c r="G30" t="s">
        <v>27</v>
      </c>
      <c r="H30" t="s">
        <v>25</v>
      </c>
      <c r="I30" t="s">
        <v>15</v>
      </c>
      <c r="J30" t="str">
        <f>IF(BuyerTable[[#This Row],[Cars]]&gt;0,"car","No cars")</f>
        <v>No cars</v>
      </c>
      <c r="K30">
        <v>0</v>
      </c>
      <c r="L30" t="s">
        <v>16</v>
      </c>
      <c r="M30" t="s">
        <v>17</v>
      </c>
      <c r="N30" t="str">
        <f t="shared" si="0"/>
        <v>Middle age</v>
      </c>
      <c r="O30" t="str" cm="1">
        <f t="array" ref="O30">_xlfn.IFS(
  BuyerTable[[#This Row],[Age]]&lt;25,"&lt;25",
  BuyerTable[[#This Row],[Age]]&lt;=34,"25-34",
  BuyerTable[[#This Row],[Age]]&lt;=44,"35-44",
  BuyerTable[[#This Row],[Age]]&lt;=54,"45-54",
  TRUE,"55+"
)</f>
        <v>35-44</v>
      </c>
      <c r="P30">
        <v>35</v>
      </c>
      <c r="Q30">
        <f>IF(BuyerTable[[#This Row],[Purchased Bike]]="Yes",1,0)</f>
        <v>0</v>
      </c>
      <c r="R30" t="s">
        <v>18</v>
      </c>
      <c r="S30" s="8">
        <f>_xlfn.SWITCH(BuyerTable[[#This Row],[Commute Distance]],"0-1 Miles",1,"1-2 Miles",2,"2-5 Miles",5,"5-10 Miles",10,"More than 10 Miles",12)</f>
        <v>1</v>
      </c>
    </row>
    <row r="31" spans="1:20" x14ac:dyDescent="0.3">
      <c r="A31">
        <v>14927</v>
      </c>
      <c r="B31" t="s">
        <v>36</v>
      </c>
      <c r="C31" t="s">
        <v>39</v>
      </c>
      <c r="D31" t="str" cm="1">
        <f t="array" ref="D31">_xlfn.IFS(
  BuyerTable[[#This Row],[Income]]&lt;40000,"&lt;40k",
  BuyerTable[[#This Row],[Income]]&lt;80000,"40–80k",
  BuyerTable[[#This Row],[Income]]&lt;120000,"80–120k",
  TRUE,"120k+"
)</f>
        <v>&lt;40k</v>
      </c>
      <c r="E31" s="3">
        <v>30000</v>
      </c>
      <c r="F31">
        <v>1</v>
      </c>
      <c r="G31" t="s">
        <v>13</v>
      </c>
      <c r="H31" t="s">
        <v>20</v>
      </c>
      <c r="I31" t="s">
        <v>15</v>
      </c>
      <c r="J31" t="str">
        <f>IF(BuyerTable[[#This Row],[Cars]]&gt;0,"car","No cars")</f>
        <v>No cars</v>
      </c>
      <c r="K31">
        <v>0</v>
      </c>
      <c r="L31" t="s">
        <v>16</v>
      </c>
      <c r="M31" t="s">
        <v>17</v>
      </c>
      <c r="N31" t="str">
        <f t="shared" si="0"/>
        <v>Middle age</v>
      </c>
      <c r="O31" t="str" cm="1">
        <f t="array" ref="O31">_xlfn.IFS(
  BuyerTable[[#This Row],[Age]]&lt;25,"&lt;25",
  BuyerTable[[#This Row],[Age]]&lt;=34,"25-34",
  BuyerTable[[#This Row],[Age]]&lt;=44,"35-44",
  BuyerTable[[#This Row],[Age]]&lt;=54,"45-54",
  TRUE,"55+"
)</f>
        <v>35-44</v>
      </c>
      <c r="P31">
        <v>37</v>
      </c>
      <c r="Q31">
        <f>IF(BuyerTable[[#This Row],[Purchased Bike]]="Yes",1,0)</f>
        <v>1</v>
      </c>
      <c r="R31" t="s">
        <v>15</v>
      </c>
      <c r="S31" s="8">
        <f>_xlfn.SWITCH(BuyerTable[[#This Row],[Commute Distance]],"0-1 Miles",1,"1-2 Miles",2,"2-5 Miles",5,"5-10 Miles",10,"More than 10 Miles",12)</f>
        <v>1</v>
      </c>
    </row>
    <row r="32" spans="1:20" x14ac:dyDescent="0.3">
      <c r="A32">
        <v>29337</v>
      </c>
      <c r="B32" t="s">
        <v>37</v>
      </c>
      <c r="C32" t="s">
        <v>38</v>
      </c>
      <c r="D32" t="str" cm="1">
        <f t="array" ref="D32">_xlfn.IFS(
  BuyerTable[[#This Row],[Income]]&lt;40000,"&lt;40k",
  BuyerTable[[#This Row],[Income]]&lt;80000,"40–80k",
  BuyerTable[[#This Row],[Income]]&lt;120000,"80–120k",
  TRUE,"120k+"
)</f>
        <v>&lt;40k</v>
      </c>
      <c r="E32" s="3">
        <v>30000</v>
      </c>
      <c r="F32">
        <v>2</v>
      </c>
      <c r="G32" t="s">
        <v>19</v>
      </c>
      <c r="H32" t="s">
        <v>20</v>
      </c>
      <c r="I32" t="s">
        <v>15</v>
      </c>
      <c r="J32" t="str">
        <f>IF(BuyerTable[[#This Row],[Cars]]&gt;0,"car","No cars")</f>
        <v>car</v>
      </c>
      <c r="K32">
        <v>2</v>
      </c>
      <c r="L32" t="s">
        <v>23</v>
      </c>
      <c r="M32" t="s">
        <v>24</v>
      </c>
      <c r="N32" t="str">
        <f t="shared" si="0"/>
        <v>Old</v>
      </c>
      <c r="O32" t="str" cm="1">
        <f t="array" ref="O32">_xlfn.IFS(
  BuyerTable[[#This Row],[Age]]&lt;25,"&lt;25",
  BuyerTable[[#This Row],[Age]]&lt;=34,"25-34",
  BuyerTable[[#This Row],[Age]]&lt;=44,"35-44",
  BuyerTable[[#This Row],[Age]]&lt;=54,"45-54",
  TRUE,"55+"
)</f>
        <v>55+</v>
      </c>
      <c r="P32">
        <v>68</v>
      </c>
      <c r="Q32">
        <f>IF(BuyerTable[[#This Row],[Purchased Bike]]="Yes",1,0)</f>
        <v>0</v>
      </c>
      <c r="R32" t="s">
        <v>18</v>
      </c>
      <c r="S32" s="8">
        <f>_xlfn.SWITCH(BuyerTable[[#This Row],[Commute Distance]],"0-1 Miles",1,"1-2 Miles",2,"2-5 Miles",5,"5-10 Miles",10,"More than 10 Miles",12)</f>
        <v>10</v>
      </c>
    </row>
    <row r="33" spans="1:19" x14ac:dyDescent="0.3">
      <c r="A33">
        <v>25303</v>
      </c>
      <c r="B33" t="s">
        <v>37</v>
      </c>
      <c r="C33" t="s">
        <v>38</v>
      </c>
      <c r="D33" t="str" cm="1">
        <f t="array" ref="D33">_xlfn.IFS(
  BuyerTable[[#This Row],[Income]]&lt;40000,"&lt;40k",
  BuyerTable[[#This Row],[Income]]&lt;80000,"40–80k",
  BuyerTable[[#This Row],[Income]]&lt;120000,"80–120k",
  TRUE,"120k+"
)</f>
        <v>&lt;40k</v>
      </c>
      <c r="E33" s="3">
        <v>30000</v>
      </c>
      <c r="F33">
        <v>0</v>
      </c>
      <c r="G33" t="s">
        <v>27</v>
      </c>
      <c r="H33" t="s">
        <v>25</v>
      </c>
      <c r="I33" t="s">
        <v>15</v>
      </c>
      <c r="J33" t="str">
        <f>IF(BuyerTable[[#This Row],[Cars]]&gt;0,"car","No cars")</f>
        <v>car</v>
      </c>
      <c r="K33">
        <v>1</v>
      </c>
      <c r="L33" t="s">
        <v>22</v>
      </c>
      <c r="M33" t="s">
        <v>17</v>
      </c>
      <c r="N33" t="str">
        <f t="shared" si="0"/>
        <v>Middle age</v>
      </c>
      <c r="O33" t="str" cm="1">
        <f t="array" ref="O33">_xlfn.IFS(
  BuyerTable[[#This Row],[Age]]&lt;25,"&lt;25",
  BuyerTable[[#This Row],[Age]]&lt;=34,"25-34",
  BuyerTable[[#This Row],[Age]]&lt;=44,"35-44",
  BuyerTable[[#This Row],[Age]]&lt;=54,"45-54",
  TRUE,"55+"
)</f>
        <v>25-34</v>
      </c>
      <c r="P33">
        <v>33</v>
      </c>
      <c r="Q33">
        <f>IF(BuyerTable[[#This Row],[Purchased Bike]]="Yes",1,0)</f>
        <v>1</v>
      </c>
      <c r="R33" t="s">
        <v>15</v>
      </c>
      <c r="S33" s="8">
        <f>_xlfn.SWITCH(BuyerTable[[#This Row],[Commute Distance]],"0-1 Miles",1,"1-2 Miles",2,"2-5 Miles",5,"5-10 Miles",10,"More than 10 Miles",12)</f>
        <v>5</v>
      </c>
    </row>
    <row r="34" spans="1:19" x14ac:dyDescent="0.3">
      <c r="A34">
        <v>14813</v>
      </c>
      <c r="B34" t="s">
        <v>37</v>
      </c>
      <c r="C34" t="s">
        <v>39</v>
      </c>
      <c r="D34" t="str" cm="1">
        <f t="array" ref="D34">_xlfn.IFS(
  BuyerTable[[#This Row],[Income]]&lt;40000,"&lt;40k",
  BuyerTable[[#This Row],[Income]]&lt;80000,"40–80k",
  BuyerTable[[#This Row],[Income]]&lt;120000,"80–120k",
  TRUE,"120k+"
)</f>
        <v>&lt;40k</v>
      </c>
      <c r="E34" s="3">
        <v>20000</v>
      </c>
      <c r="F34">
        <v>4</v>
      </c>
      <c r="G34" t="s">
        <v>27</v>
      </c>
      <c r="H34" t="s">
        <v>25</v>
      </c>
      <c r="I34" t="s">
        <v>15</v>
      </c>
      <c r="J34" t="str">
        <f>IF(BuyerTable[[#This Row],[Cars]]&gt;0,"car","No cars")</f>
        <v>car</v>
      </c>
      <c r="K34">
        <v>1</v>
      </c>
      <c r="L34" t="s">
        <v>16</v>
      </c>
      <c r="M34" t="s">
        <v>17</v>
      </c>
      <c r="N34" t="str">
        <f t="shared" si="0"/>
        <v>Middle age</v>
      </c>
      <c r="O34" t="str" cm="1">
        <f t="array" ref="O34">_xlfn.IFS(
  BuyerTable[[#This Row],[Age]]&lt;25,"&lt;25",
  BuyerTable[[#This Row],[Age]]&lt;=34,"25-34",
  BuyerTable[[#This Row],[Age]]&lt;=44,"35-44",
  BuyerTable[[#This Row],[Age]]&lt;=54,"45-54",
  TRUE,"55+"
)</f>
        <v>35-44</v>
      </c>
      <c r="P34">
        <v>43</v>
      </c>
      <c r="Q34">
        <f>IF(BuyerTable[[#This Row],[Purchased Bike]]="Yes",1,0)</f>
        <v>1</v>
      </c>
      <c r="R34" t="s">
        <v>15</v>
      </c>
      <c r="S34" s="8">
        <f>_xlfn.SWITCH(BuyerTable[[#This Row],[Commute Distance]],"0-1 Miles",1,"1-2 Miles",2,"2-5 Miles",5,"5-10 Miles",10,"More than 10 Miles",12)</f>
        <v>1</v>
      </c>
    </row>
    <row r="35" spans="1:19" x14ac:dyDescent="0.3">
      <c r="A35">
        <v>16438</v>
      </c>
      <c r="B35" t="s">
        <v>36</v>
      </c>
      <c r="C35" t="s">
        <v>39</v>
      </c>
      <c r="D35" t="str" cm="1">
        <f t="array" ref="D35">_xlfn.IFS(
  BuyerTable[[#This Row],[Income]]&lt;40000,"&lt;40k",
  BuyerTable[[#This Row],[Income]]&lt;80000,"40–80k",
  BuyerTable[[#This Row],[Income]]&lt;120000,"80–120k",
  TRUE,"120k+"
)</f>
        <v>&lt;40k</v>
      </c>
      <c r="E35" s="3">
        <v>10000</v>
      </c>
      <c r="F35">
        <v>0</v>
      </c>
      <c r="G35" t="s">
        <v>29</v>
      </c>
      <c r="H35" t="s">
        <v>25</v>
      </c>
      <c r="I35" t="s">
        <v>18</v>
      </c>
      <c r="J35" t="str">
        <f>IF(BuyerTable[[#This Row],[Cars]]&gt;0,"car","No cars")</f>
        <v>car</v>
      </c>
      <c r="K35">
        <v>2</v>
      </c>
      <c r="L35" t="s">
        <v>16</v>
      </c>
      <c r="M35" t="s">
        <v>17</v>
      </c>
      <c r="N35" t="str">
        <f t="shared" si="0"/>
        <v>Adolescent</v>
      </c>
      <c r="O35" t="str" cm="1">
        <f t="array" ref="O35">_xlfn.IFS(
  BuyerTable[[#This Row],[Age]]&lt;25,"&lt;25",
  BuyerTable[[#This Row],[Age]]&lt;=34,"25-34",
  BuyerTable[[#This Row],[Age]]&lt;=44,"35-44",
  BuyerTable[[#This Row],[Age]]&lt;=54,"45-54",
  TRUE,"55+"
)</f>
        <v>25-34</v>
      </c>
      <c r="P35">
        <v>30</v>
      </c>
      <c r="Q35">
        <f>IF(BuyerTable[[#This Row],[Purchased Bike]]="Yes",1,0)</f>
        <v>0</v>
      </c>
      <c r="R35" t="s">
        <v>18</v>
      </c>
      <c r="S35" s="8">
        <f>_xlfn.SWITCH(BuyerTable[[#This Row],[Commute Distance]],"0-1 Miles",1,"1-2 Miles",2,"2-5 Miles",5,"5-10 Miles",10,"More than 10 Miles",12)</f>
        <v>1</v>
      </c>
    </row>
    <row r="36" spans="1:19" x14ac:dyDescent="0.3">
      <c r="A36">
        <v>16200</v>
      </c>
      <c r="B36" t="s">
        <v>37</v>
      </c>
      <c r="C36" t="s">
        <v>39</v>
      </c>
      <c r="D36" t="str" cm="1">
        <f t="array" ref="D36">_xlfn.IFS(
  BuyerTable[[#This Row],[Income]]&lt;40000,"&lt;40k",
  BuyerTable[[#This Row],[Income]]&lt;80000,"40–80k",
  BuyerTable[[#This Row],[Income]]&lt;120000,"80–120k",
  TRUE,"120k+"
)</f>
        <v>&lt;40k</v>
      </c>
      <c r="E36" s="3">
        <v>10000</v>
      </c>
      <c r="F36">
        <v>0</v>
      </c>
      <c r="G36" t="s">
        <v>29</v>
      </c>
      <c r="H36" t="s">
        <v>25</v>
      </c>
      <c r="I36" t="s">
        <v>18</v>
      </c>
      <c r="J36" t="str">
        <f>IF(BuyerTable[[#This Row],[Cars]]&gt;0,"car","No cars")</f>
        <v>car</v>
      </c>
      <c r="K36">
        <v>2</v>
      </c>
      <c r="L36" t="s">
        <v>16</v>
      </c>
      <c r="M36" t="s">
        <v>17</v>
      </c>
      <c r="N36" t="str">
        <f t="shared" si="0"/>
        <v>Middle age</v>
      </c>
      <c r="O36" t="str" cm="1">
        <f t="array" ref="O36">_xlfn.IFS(
  BuyerTable[[#This Row],[Age]]&lt;25,"&lt;25",
  BuyerTable[[#This Row],[Age]]&lt;=34,"25-34",
  BuyerTable[[#This Row],[Age]]&lt;=44,"35-44",
  BuyerTable[[#This Row],[Age]]&lt;=54,"45-54",
  TRUE,"55+"
)</f>
        <v>35-44</v>
      </c>
      <c r="P36">
        <v>35</v>
      </c>
      <c r="Q36">
        <f>IF(BuyerTable[[#This Row],[Purchased Bike]]="Yes",1,0)</f>
        <v>0</v>
      </c>
      <c r="R36" t="s">
        <v>18</v>
      </c>
      <c r="S36" s="8">
        <f>_xlfn.SWITCH(BuyerTable[[#This Row],[Commute Distance]],"0-1 Miles",1,"1-2 Miles",2,"2-5 Miles",5,"5-10 Miles",10,"More than 10 Miles",12)</f>
        <v>1</v>
      </c>
    </row>
    <row r="37" spans="1:19" x14ac:dyDescent="0.3">
      <c r="A37">
        <v>26956</v>
      </c>
      <c r="B37" t="s">
        <v>37</v>
      </c>
      <c r="C37" t="s">
        <v>39</v>
      </c>
      <c r="D37" t="str" cm="1">
        <f t="array" ref="D37">_xlfn.IFS(
  BuyerTable[[#This Row],[Income]]&lt;40000,"&lt;40k",
  BuyerTable[[#This Row],[Income]]&lt;80000,"40–80k",
  BuyerTable[[#This Row],[Income]]&lt;120000,"80–120k",
  TRUE,"120k+"
)</f>
        <v>&lt;40k</v>
      </c>
      <c r="E37" s="3">
        <v>20000</v>
      </c>
      <c r="F37">
        <v>0</v>
      </c>
      <c r="G37" t="s">
        <v>19</v>
      </c>
      <c r="H37" t="s">
        <v>25</v>
      </c>
      <c r="I37" t="s">
        <v>18</v>
      </c>
      <c r="J37" t="str">
        <f>IF(BuyerTable[[#This Row],[Cars]]&gt;0,"car","No cars")</f>
        <v>car</v>
      </c>
      <c r="K37">
        <v>1</v>
      </c>
      <c r="L37" t="s">
        <v>22</v>
      </c>
      <c r="M37" t="s">
        <v>17</v>
      </c>
      <c r="N37" t="str">
        <f t="shared" si="0"/>
        <v>Middle age</v>
      </c>
      <c r="O37" t="str" cm="1">
        <f t="array" ref="O37">_xlfn.IFS(
  BuyerTable[[#This Row],[Age]]&lt;25,"&lt;25",
  BuyerTable[[#This Row],[Age]]&lt;=34,"25-34",
  BuyerTable[[#This Row],[Age]]&lt;=44,"35-44",
  BuyerTable[[#This Row],[Age]]&lt;=54,"45-54",
  TRUE,"55+"
)</f>
        <v>35-44</v>
      </c>
      <c r="P37">
        <v>36</v>
      </c>
      <c r="Q37">
        <f>IF(BuyerTable[[#This Row],[Purchased Bike]]="Yes",1,0)</f>
        <v>1</v>
      </c>
      <c r="R37" t="s">
        <v>15</v>
      </c>
      <c r="S37" s="8">
        <f>_xlfn.SWITCH(BuyerTable[[#This Row],[Commute Distance]],"0-1 Miles",1,"1-2 Miles",2,"2-5 Miles",5,"5-10 Miles",10,"More than 10 Miles",12)</f>
        <v>5</v>
      </c>
    </row>
    <row r="38" spans="1:19" x14ac:dyDescent="0.3">
      <c r="A38">
        <v>14517</v>
      </c>
      <c r="B38" t="s">
        <v>36</v>
      </c>
      <c r="C38" t="s">
        <v>39</v>
      </c>
      <c r="D38" t="str" cm="1">
        <f t="array" ref="D38">_xlfn.IFS(
  BuyerTable[[#This Row],[Income]]&lt;40000,"&lt;40k",
  BuyerTable[[#This Row],[Income]]&lt;80000,"40–80k",
  BuyerTable[[#This Row],[Income]]&lt;120000,"80–120k",
  TRUE,"120k+"
)</f>
        <v>&lt;40k</v>
      </c>
      <c r="E38" s="3">
        <v>20000</v>
      </c>
      <c r="F38">
        <v>3</v>
      </c>
      <c r="G38" t="s">
        <v>27</v>
      </c>
      <c r="H38" t="s">
        <v>14</v>
      </c>
      <c r="I38" t="s">
        <v>18</v>
      </c>
      <c r="J38" t="str">
        <f>IF(BuyerTable[[#This Row],[Cars]]&gt;0,"car","No cars")</f>
        <v>car</v>
      </c>
      <c r="K38">
        <v>2</v>
      </c>
      <c r="L38" t="s">
        <v>26</v>
      </c>
      <c r="M38" t="s">
        <v>24</v>
      </c>
      <c r="N38" t="str">
        <f t="shared" si="0"/>
        <v>Old</v>
      </c>
      <c r="O38" t="str" cm="1">
        <f t="array" ref="O38">_xlfn.IFS(
  BuyerTable[[#This Row],[Age]]&lt;25,"&lt;25",
  BuyerTable[[#This Row],[Age]]&lt;=34,"25-34",
  BuyerTable[[#This Row],[Age]]&lt;=44,"35-44",
  BuyerTable[[#This Row],[Age]]&lt;=54,"45-54",
  TRUE,"55+"
)</f>
        <v>55+</v>
      </c>
      <c r="P38">
        <v>62</v>
      </c>
      <c r="Q38">
        <f>IF(BuyerTable[[#This Row],[Purchased Bike]]="Yes",1,0)</f>
        <v>0</v>
      </c>
      <c r="R38" t="s">
        <v>18</v>
      </c>
      <c r="S38" s="8">
        <f>_xlfn.SWITCH(BuyerTable[[#This Row],[Commute Distance]],"0-1 Miles",1,"1-2 Miles",2,"2-5 Miles",5,"5-10 Miles",10,"More than 10 Miles",12)</f>
        <v>2</v>
      </c>
    </row>
    <row r="39" spans="1:19" x14ac:dyDescent="0.3">
      <c r="A39">
        <v>16188</v>
      </c>
      <c r="B39" t="s">
        <v>37</v>
      </c>
      <c r="C39" t="s">
        <v>39</v>
      </c>
      <c r="D39" t="str" cm="1">
        <f t="array" ref="D39">_xlfn.IFS(
  BuyerTable[[#This Row],[Income]]&lt;40000,"&lt;40k",
  BuyerTable[[#This Row],[Income]]&lt;80000,"40–80k",
  BuyerTable[[#This Row],[Income]]&lt;120000,"80–120k",
  TRUE,"120k+"
)</f>
        <v>&lt;40k</v>
      </c>
      <c r="E39" s="3">
        <v>20000</v>
      </c>
      <c r="F39">
        <v>0</v>
      </c>
      <c r="G39" t="s">
        <v>29</v>
      </c>
      <c r="H39" t="s">
        <v>25</v>
      </c>
      <c r="I39" t="s">
        <v>18</v>
      </c>
      <c r="J39" t="str">
        <f>IF(BuyerTable[[#This Row],[Cars]]&gt;0,"car","No cars")</f>
        <v>car</v>
      </c>
      <c r="K39">
        <v>2</v>
      </c>
      <c r="L39" t="s">
        <v>26</v>
      </c>
      <c r="M39" t="s">
        <v>17</v>
      </c>
      <c r="N39" t="str">
        <f t="shared" si="0"/>
        <v>Adolescent</v>
      </c>
      <c r="O39" t="str" cm="1">
        <f t="array" ref="O39">_xlfn.IFS(
  BuyerTable[[#This Row],[Age]]&lt;25,"&lt;25",
  BuyerTable[[#This Row],[Age]]&lt;=34,"25-34",
  BuyerTable[[#This Row],[Age]]&lt;=44,"35-44",
  BuyerTable[[#This Row],[Age]]&lt;=54,"45-54",
  TRUE,"55+"
)</f>
        <v>25-34</v>
      </c>
      <c r="P39">
        <v>26</v>
      </c>
      <c r="Q39">
        <f>IF(BuyerTable[[#This Row],[Purchased Bike]]="Yes",1,0)</f>
        <v>0</v>
      </c>
      <c r="R39" t="s">
        <v>18</v>
      </c>
      <c r="S39" s="8">
        <f>_xlfn.SWITCH(BuyerTable[[#This Row],[Commute Distance]],"0-1 Miles",1,"1-2 Miles",2,"2-5 Miles",5,"5-10 Miles",10,"More than 10 Miles",12)</f>
        <v>2</v>
      </c>
    </row>
    <row r="40" spans="1:19" x14ac:dyDescent="0.3">
      <c r="A40">
        <v>20828</v>
      </c>
      <c r="B40" t="s">
        <v>36</v>
      </c>
      <c r="C40" t="s">
        <v>39</v>
      </c>
      <c r="D40" t="str" cm="1">
        <f t="array" ref="D40">_xlfn.IFS(
  BuyerTable[[#This Row],[Income]]&lt;40000,"&lt;40k",
  BuyerTable[[#This Row],[Income]]&lt;80000,"40–80k",
  BuyerTable[[#This Row],[Income]]&lt;120000,"80–120k",
  TRUE,"120k+"
)</f>
        <v>&lt;40k</v>
      </c>
      <c r="E40" s="3">
        <v>30000</v>
      </c>
      <c r="F40">
        <v>4</v>
      </c>
      <c r="G40" t="s">
        <v>31</v>
      </c>
      <c r="H40" t="s">
        <v>20</v>
      </c>
      <c r="I40" t="s">
        <v>15</v>
      </c>
      <c r="J40" t="str">
        <f>IF(BuyerTable[[#This Row],[Cars]]&gt;0,"car","No cars")</f>
        <v>No cars</v>
      </c>
      <c r="K40">
        <v>0</v>
      </c>
      <c r="L40" t="s">
        <v>16</v>
      </c>
      <c r="M40" t="s">
        <v>17</v>
      </c>
      <c r="N40" t="str">
        <f t="shared" si="0"/>
        <v>Middle age</v>
      </c>
      <c r="O40" t="str" cm="1">
        <f t="array" ref="O40">_xlfn.IFS(
  BuyerTable[[#This Row],[Age]]&lt;25,"&lt;25",
  BuyerTable[[#This Row],[Age]]&lt;=34,"25-34",
  BuyerTable[[#This Row],[Age]]&lt;=44,"35-44",
  BuyerTable[[#This Row],[Age]]&lt;=54,"45-54",
  TRUE,"55+"
)</f>
        <v>45-54</v>
      </c>
      <c r="P40">
        <v>45</v>
      </c>
      <c r="Q40">
        <f>IF(BuyerTable[[#This Row],[Purchased Bike]]="Yes",1,0)</f>
        <v>1</v>
      </c>
      <c r="R40" t="s">
        <v>15</v>
      </c>
      <c r="S40" s="8">
        <f>_xlfn.SWITCH(BuyerTable[[#This Row],[Commute Distance]],"0-1 Miles",1,"1-2 Miles",2,"2-5 Miles",5,"5-10 Miles",10,"More than 10 Miles",12)</f>
        <v>1</v>
      </c>
    </row>
    <row r="41" spans="1:19" x14ac:dyDescent="0.3">
      <c r="A41">
        <v>19461</v>
      </c>
      <c r="B41" t="s">
        <v>37</v>
      </c>
      <c r="C41" t="s">
        <v>39</v>
      </c>
      <c r="D41" t="str" cm="1">
        <f t="array" ref="D41">_xlfn.IFS(
  BuyerTable[[#This Row],[Income]]&lt;40000,"&lt;40k",
  BuyerTable[[#This Row],[Income]]&lt;80000,"40–80k",
  BuyerTable[[#This Row],[Income]]&lt;120000,"80–120k",
  TRUE,"120k+"
)</f>
        <v>&lt;40k</v>
      </c>
      <c r="E41" s="3">
        <v>10000</v>
      </c>
      <c r="F41">
        <v>4</v>
      </c>
      <c r="G41" t="s">
        <v>29</v>
      </c>
      <c r="H41" t="s">
        <v>25</v>
      </c>
      <c r="I41" t="s">
        <v>15</v>
      </c>
      <c r="J41" t="str">
        <f>IF(BuyerTable[[#This Row],[Cars]]&gt;0,"car","No cars")</f>
        <v>car</v>
      </c>
      <c r="K41">
        <v>2</v>
      </c>
      <c r="L41" t="s">
        <v>16</v>
      </c>
      <c r="M41" t="s">
        <v>17</v>
      </c>
      <c r="N41" t="str">
        <f t="shared" si="0"/>
        <v>Middle age</v>
      </c>
      <c r="O41" t="str" cm="1">
        <f t="array" ref="O41">_xlfn.IFS(
  BuyerTable[[#This Row],[Age]]&lt;25,"&lt;25",
  BuyerTable[[#This Row],[Age]]&lt;=34,"25-34",
  BuyerTable[[#This Row],[Age]]&lt;=44,"35-44",
  BuyerTable[[#This Row],[Age]]&lt;=54,"45-54",
  TRUE,"55+"
)</f>
        <v>35-44</v>
      </c>
      <c r="P41">
        <v>40</v>
      </c>
      <c r="Q41">
        <f>IF(BuyerTable[[#This Row],[Purchased Bike]]="Yes",1,0)</f>
        <v>0</v>
      </c>
      <c r="R41" t="s">
        <v>18</v>
      </c>
      <c r="S41" s="8">
        <f>_xlfn.SWITCH(BuyerTable[[#This Row],[Commute Distance]],"0-1 Miles",1,"1-2 Miles",2,"2-5 Miles",5,"5-10 Miles",10,"More than 10 Miles",12)</f>
        <v>1</v>
      </c>
    </row>
    <row r="42" spans="1:19" x14ac:dyDescent="0.3">
      <c r="A42">
        <v>26941</v>
      </c>
      <c r="B42" t="s">
        <v>36</v>
      </c>
      <c r="C42" t="s">
        <v>38</v>
      </c>
      <c r="D42" t="str" cm="1">
        <f t="array" ref="D42">_xlfn.IFS(
  BuyerTable[[#This Row],[Income]]&lt;40000,"&lt;40k",
  BuyerTable[[#This Row],[Income]]&lt;80000,"40–80k",
  BuyerTable[[#This Row],[Income]]&lt;120000,"80–120k",
  TRUE,"120k+"
)</f>
        <v>&lt;40k</v>
      </c>
      <c r="E42" s="3">
        <v>30000</v>
      </c>
      <c r="F42">
        <v>0</v>
      </c>
      <c r="G42" t="s">
        <v>13</v>
      </c>
      <c r="H42" t="s">
        <v>20</v>
      </c>
      <c r="I42" t="s">
        <v>15</v>
      </c>
      <c r="J42" t="str">
        <f>IF(BuyerTable[[#This Row],[Cars]]&gt;0,"car","No cars")</f>
        <v>No cars</v>
      </c>
      <c r="K42">
        <v>0</v>
      </c>
      <c r="L42" t="s">
        <v>16</v>
      </c>
      <c r="M42" t="s">
        <v>17</v>
      </c>
      <c r="N42" t="str">
        <f t="shared" si="0"/>
        <v>Middle age</v>
      </c>
      <c r="O42" t="str" cm="1">
        <f t="array" ref="O42">_xlfn.IFS(
  BuyerTable[[#This Row],[Age]]&lt;25,"&lt;25",
  BuyerTable[[#This Row],[Age]]&lt;=34,"25-34",
  BuyerTable[[#This Row],[Age]]&lt;=44,"35-44",
  BuyerTable[[#This Row],[Age]]&lt;=54,"45-54",
  TRUE,"55+"
)</f>
        <v>45-54</v>
      </c>
      <c r="P42">
        <v>47</v>
      </c>
      <c r="Q42">
        <f>IF(BuyerTable[[#This Row],[Purchased Bike]]="Yes",1,0)</f>
        <v>1</v>
      </c>
      <c r="R42" t="s">
        <v>15</v>
      </c>
      <c r="S42" s="8">
        <f>_xlfn.SWITCH(BuyerTable[[#This Row],[Commute Distance]],"0-1 Miles",1,"1-2 Miles",2,"2-5 Miles",5,"5-10 Miles",10,"More than 10 Miles",12)</f>
        <v>1</v>
      </c>
    </row>
    <row r="43" spans="1:19" x14ac:dyDescent="0.3">
      <c r="A43">
        <v>28412</v>
      </c>
      <c r="B43" t="s">
        <v>37</v>
      </c>
      <c r="C43" t="s">
        <v>38</v>
      </c>
      <c r="D43" t="str" cm="1">
        <f t="array" ref="D43">_xlfn.IFS(
  BuyerTable[[#This Row],[Income]]&lt;40000,"&lt;40k",
  BuyerTable[[#This Row],[Income]]&lt;80000,"40–80k",
  BuyerTable[[#This Row],[Income]]&lt;120000,"80–120k",
  TRUE,"120k+"
)</f>
        <v>&lt;40k</v>
      </c>
      <c r="E43" s="3">
        <v>20000</v>
      </c>
      <c r="F43">
        <v>0</v>
      </c>
      <c r="G43" t="s">
        <v>27</v>
      </c>
      <c r="H43" t="s">
        <v>25</v>
      </c>
      <c r="I43" t="s">
        <v>18</v>
      </c>
      <c r="J43" t="str">
        <f>IF(BuyerTable[[#This Row],[Cars]]&gt;0,"car","No cars")</f>
        <v>car</v>
      </c>
      <c r="K43">
        <v>1</v>
      </c>
      <c r="L43" t="s">
        <v>22</v>
      </c>
      <c r="M43" t="s">
        <v>17</v>
      </c>
      <c r="N43" t="str">
        <f t="shared" si="0"/>
        <v>Adolescent</v>
      </c>
      <c r="O43" t="str" cm="1">
        <f t="array" ref="O43">_xlfn.IFS(
  BuyerTable[[#This Row],[Age]]&lt;25,"&lt;25",
  BuyerTable[[#This Row],[Age]]&lt;=34,"25-34",
  BuyerTable[[#This Row],[Age]]&lt;=44,"35-44",
  BuyerTable[[#This Row],[Age]]&lt;=54,"45-54",
  TRUE,"55+"
)</f>
        <v>25-34</v>
      </c>
      <c r="P43">
        <v>29</v>
      </c>
      <c r="Q43">
        <f>IF(BuyerTable[[#This Row],[Purchased Bike]]="Yes",1,0)</f>
        <v>0</v>
      </c>
      <c r="R43" t="s">
        <v>18</v>
      </c>
      <c r="S43" s="8">
        <f>_xlfn.SWITCH(BuyerTable[[#This Row],[Commute Distance]],"0-1 Miles",1,"1-2 Miles",2,"2-5 Miles",5,"5-10 Miles",10,"More than 10 Miles",12)</f>
        <v>5</v>
      </c>
    </row>
    <row r="44" spans="1:19" x14ac:dyDescent="0.3">
      <c r="A44">
        <v>16514</v>
      </c>
      <c r="B44" t="s">
        <v>37</v>
      </c>
      <c r="C44" t="s">
        <v>38</v>
      </c>
      <c r="D44" t="str" cm="1">
        <f t="array" ref="D44">_xlfn.IFS(
  BuyerTable[[#This Row],[Income]]&lt;40000,"&lt;40k",
  BuyerTable[[#This Row],[Income]]&lt;80000,"40–80k",
  BuyerTable[[#This Row],[Income]]&lt;120000,"80–120k",
  TRUE,"120k+"
)</f>
        <v>&lt;40k</v>
      </c>
      <c r="E44" s="3">
        <v>10000</v>
      </c>
      <c r="F44">
        <v>0</v>
      </c>
      <c r="G44" t="s">
        <v>19</v>
      </c>
      <c r="H44" t="s">
        <v>25</v>
      </c>
      <c r="I44" t="s">
        <v>15</v>
      </c>
      <c r="J44" t="str">
        <f>IF(BuyerTable[[#This Row],[Cars]]&gt;0,"car","No cars")</f>
        <v>car</v>
      </c>
      <c r="K44">
        <v>1</v>
      </c>
      <c r="L44" t="s">
        <v>26</v>
      </c>
      <c r="M44" t="s">
        <v>24</v>
      </c>
      <c r="N44" t="str">
        <f t="shared" si="0"/>
        <v>Adolescent</v>
      </c>
      <c r="O44" t="str" cm="1">
        <f t="array" ref="O44">_xlfn.IFS(
  BuyerTable[[#This Row],[Age]]&lt;25,"&lt;25",
  BuyerTable[[#This Row],[Age]]&lt;=34,"25-34",
  BuyerTable[[#This Row],[Age]]&lt;=44,"35-44",
  BuyerTable[[#This Row],[Age]]&lt;=54,"45-54",
  TRUE,"55+"
)</f>
        <v>25-34</v>
      </c>
      <c r="P44">
        <v>26</v>
      </c>
      <c r="Q44">
        <f>IF(BuyerTable[[#This Row],[Purchased Bike]]="Yes",1,0)</f>
        <v>1</v>
      </c>
      <c r="R44" t="s">
        <v>15</v>
      </c>
      <c r="S44" s="8">
        <f>_xlfn.SWITCH(BuyerTable[[#This Row],[Commute Distance]],"0-1 Miles",1,"1-2 Miles",2,"2-5 Miles",5,"5-10 Miles",10,"More than 10 Miles",12)</f>
        <v>2</v>
      </c>
    </row>
    <row r="45" spans="1:19" x14ac:dyDescent="0.3">
      <c r="A45">
        <v>24119</v>
      </c>
      <c r="B45" t="s">
        <v>37</v>
      </c>
      <c r="C45" t="s">
        <v>38</v>
      </c>
      <c r="D45" t="str" cm="1">
        <f t="array" ref="D45">_xlfn.IFS(
  BuyerTable[[#This Row],[Income]]&lt;40000,"&lt;40k",
  BuyerTable[[#This Row],[Income]]&lt;80000,"40–80k",
  BuyerTable[[#This Row],[Income]]&lt;120000,"80–120k",
  TRUE,"120k+"
)</f>
        <v>&lt;40k</v>
      </c>
      <c r="E45" s="3">
        <v>30000</v>
      </c>
      <c r="F45">
        <v>0</v>
      </c>
      <c r="G45" t="s">
        <v>19</v>
      </c>
      <c r="H45" t="s">
        <v>20</v>
      </c>
      <c r="I45" t="s">
        <v>18</v>
      </c>
      <c r="J45" t="str">
        <f>IF(BuyerTable[[#This Row],[Cars]]&gt;0,"car","No cars")</f>
        <v>car</v>
      </c>
      <c r="K45">
        <v>1</v>
      </c>
      <c r="L45" t="s">
        <v>22</v>
      </c>
      <c r="M45" t="s">
        <v>17</v>
      </c>
      <c r="N45" t="str">
        <f t="shared" si="0"/>
        <v>Adolescent</v>
      </c>
      <c r="O45" t="str" cm="1">
        <f t="array" ref="O45">_xlfn.IFS(
  BuyerTable[[#This Row],[Age]]&lt;25,"&lt;25",
  BuyerTable[[#This Row],[Age]]&lt;=34,"25-34",
  BuyerTable[[#This Row],[Age]]&lt;=44,"35-44",
  BuyerTable[[#This Row],[Age]]&lt;=54,"45-54",
  TRUE,"55+"
)</f>
        <v>25-34</v>
      </c>
      <c r="P45">
        <v>29</v>
      </c>
      <c r="Q45">
        <f>IF(BuyerTable[[#This Row],[Purchased Bike]]="Yes",1,0)</f>
        <v>0</v>
      </c>
      <c r="R45" t="s">
        <v>18</v>
      </c>
      <c r="S45" s="8">
        <f>_xlfn.SWITCH(BuyerTable[[#This Row],[Commute Distance]],"0-1 Miles",1,"1-2 Miles",2,"2-5 Miles",5,"5-10 Miles",10,"More than 10 Miles",12)</f>
        <v>5</v>
      </c>
    </row>
    <row r="46" spans="1:19" x14ac:dyDescent="0.3">
      <c r="A46">
        <v>25458</v>
      </c>
      <c r="B46" t="s">
        <v>36</v>
      </c>
      <c r="C46" t="s">
        <v>38</v>
      </c>
      <c r="D46" t="str" cm="1">
        <f t="array" ref="D46">_xlfn.IFS(
  BuyerTable[[#This Row],[Income]]&lt;40000,"&lt;40k",
  BuyerTable[[#This Row],[Income]]&lt;80000,"40–80k",
  BuyerTable[[#This Row],[Income]]&lt;120000,"80–120k",
  TRUE,"120k+"
)</f>
        <v>&lt;40k</v>
      </c>
      <c r="E46" s="3">
        <v>20000</v>
      </c>
      <c r="F46">
        <v>1</v>
      </c>
      <c r="G46" t="s">
        <v>27</v>
      </c>
      <c r="H46" t="s">
        <v>25</v>
      </c>
      <c r="I46" t="s">
        <v>18</v>
      </c>
      <c r="J46" t="str">
        <f>IF(BuyerTable[[#This Row],[Cars]]&gt;0,"car","No cars")</f>
        <v>car</v>
      </c>
      <c r="K46">
        <v>1</v>
      </c>
      <c r="L46" t="s">
        <v>26</v>
      </c>
      <c r="M46" t="s">
        <v>17</v>
      </c>
      <c r="N46" t="str">
        <f t="shared" si="0"/>
        <v>Middle age</v>
      </c>
      <c r="O46" t="str" cm="1">
        <f t="array" ref="O46">_xlfn.IFS(
  BuyerTable[[#This Row],[Age]]&lt;25,"&lt;25",
  BuyerTable[[#This Row],[Age]]&lt;=34,"25-34",
  BuyerTable[[#This Row],[Age]]&lt;=44,"35-44",
  BuyerTable[[#This Row],[Age]]&lt;=54,"45-54",
  TRUE,"55+"
)</f>
        <v>35-44</v>
      </c>
      <c r="P46">
        <v>40</v>
      </c>
      <c r="Q46">
        <f>IF(BuyerTable[[#This Row],[Purchased Bike]]="Yes",1,0)</f>
        <v>1</v>
      </c>
      <c r="R46" t="s">
        <v>15</v>
      </c>
      <c r="S46" s="8">
        <f>_xlfn.SWITCH(BuyerTable[[#This Row],[Commute Distance]],"0-1 Miles",1,"1-2 Miles",2,"2-5 Miles",5,"5-10 Miles",10,"More than 10 Miles",12)</f>
        <v>2</v>
      </c>
    </row>
    <row r="47" spans="1:19" x14ac:dyDescent="0.3">
      <c r="A47">
        <v>26886</v>
      </c>
      <c r="B47" t="s">
        <v>37</v>
      </c>
      <c r="C47" t="s">
        <v>39</v>
      </c>
      <c r="D47" t="str" cm="1">
        <f t="array" ref="D47">_xlfn.IFS(
  BuyerTable[[#This Row],[Income]]&lt;40000,"&lt;40k",
  BuyerTable[[#This Row],[Income]]&lt;80000,"40–80k",
  BuyerTable[[#This Row],[Income]]&lt;120000,"80–120k",
  TRUE,"120k+"
)</f>
        <v>&lt;40k</v>
      </c>
      <c r="E47" s="3">
        <v>30000</v>
      </c>
      <c r="F47">
        <v>0</v>
      </c>
      <c r="G47" t="s">
        <v>19</v>
      </c>
      <c r="H47" t="s">
        <v>20</v>
      </c>
      <c r="I47" t="s">
        <v>18</v>
      </c>
      <c r="J47" t="str">
        <f>IF(BuyerTable[[#This Row],[Cars]]&gt;0,"car","No cars")</f>
        <v>car</v>
      </c>
      <c r="K47">
        <v>1</v>
      </c>
      <c r="L47" t="s">
        <v>16</v>
      </c>
      <c r="M47" t="s">
        <v>17</v>
      </c>
      <c r="N47" t="str">
        <f t="shared" si="0"/>
        <v>Adolescent</v>
      </c>
      <c r="O47" t="str" cm="1">
        <f t="array" ref="O47">_xlfn.IFS(
  BuyerTable[[#This Row],[Age]]&lt;25,"&lt;25",
  BuyerTable[[#This Row],[Age]]&lt;=34,"25-34",
  BuyerTable[[#This Row],[Age]]&lt;=44,"35-44",
  BuyerTable[[#This Row],[Age]]&lt;=54,"45-54",
  TRUE,"55+"
)</f>
        <v>25-34</v>
      </c>
      <c r="P47">
        <v>29</v>
      </c>
      <c r="Q47">
        <f>IF(BuyerTable[[#This Row],[Purchased Bike]]="Yes",1,0)</f>
        <v>1</v>
      </c>
      <c r="R47" t="s">
        <v>15</v>
      </c>
      <c r="S47" s="8">
        <f>_xlfn.SWITCH(BuyerTable[[#This Row],[Commute Distance]],"0-1 Miles",1,"1-2 Miles",2,"2-5 Miles",5,"5-10 Miles",10,"More than 10 Miles",12)</f>
        <v>1</v>
      </c>
    </row>
    <row r="48" spans="1:19" x14ac:dyDescent="0.3">
      <c r="A48">
        <v>28436</v>
      </c>
      <c r="B48" t="s">
        <v>37</v>
      </c>
      <c r="C48" t="s">
        <v>38</v>
      </c>
      <c r="D48" t="str" cm="1">
        <f t="array" ref="D48">_xlfn.IFS(
  BuyerTable[[#This Row],[Income]]&lt;40000,"&lt;40k",
  BuyerTable[[#This Row],[Income]]&lt;80000,"40–80k",
  BuyerTable[[#This Row],[Income]]&lt;120000,"80–120k",
  TRUE,"120k+"
)</f>
        <v>&lt;40k</v>
      </c>
      <c r="E48" s="3">
        <v>30000</v>
      </c>
      <c r="F48">
        <v>0</v>
      </c>
      <c r="G48" t="s">
        <v>19</v>
      </c>
      <c r="H48" t="s">
        <v>20</v>
      </c>
      <c r="I48" t="s">
        <v>18</v>
      </c>
      <c r="J48" t="str">
        <f>IF(BuyerTable[[#This Row],[Cars]]&gt;0,"car","No cars")</f>
        <v>car</v>
      </c>
      <c r="K48">
        <v>1</v>
      </c>
      <c r="L48" t="s">
        <v>16</v>
      </c>
      <c r="M48" t="s">
        <v>17</v>
      </c>
      <c r="N48" t="str">
        <f t="shared" si="0"/>
        <v>Adolescent</v>
      </c>
      <c r="O48" t="str" cm="1">
        <f t="array" ref="O48">_xlfn.IFS(
  BuyerTable[[#This Row],[Age]]&lt;25,"&lt;25",
  BuyerTable[[#This Row],[Age]]&lt;=34,"25-34",
  BuyerTable[[#This Row],[Age]]&lt;=44,"35-44",
  BuyerTable[[#This Row],[Age]]&lt;=54,"45-54",
  TRUE,"55+"
)</f>
        <v>25-34</v>
      </c>
      <c r="P48">
        <v>30</v>
      </c>
      <c r="Q48">
        <f>IF(BuyerTable[[#This Row],[Purchased Bike]]="Yes",1,0)</f>
        <v>1</v>
      </c>
      <c r="R48" t="s">
        <v>15</v>
      </c>
      <c r="S48" s="8">
        <f>_xlfn.SWITCH(BuyerTable[[#This Row],[Commute Distance]],"0-1 Miles",1,"1-2 Miles",2,"2-5 Miles",5,"5-10 Miles",10,"More than 10 Miles",12)</f>
        <v>1</v>
      </c>
    </row>
    <row r="49" spans="1:19" x14ac:dyDescent="0.3">
      <c r="A49">
        <v>15608</v>
      </c>
      <c r="B49" t="s">
        <v>37</v>
      </c>
      <c r="C49" t="s">
        <v>39</v>
      </c>
      <c r="D49" t="str" cm="1">
        <f t="array" ref="D49">_xlfn.IFS(
  BuyerTable[[#This Row],[Income]]&lt;40000,"&lt;40k",
  BuyerTable[[#This Row],[Income]]&lt;80000,"40–80k",
  BuyerTable[[#This Row],[Income]]&lt;120000,"80–120k",
  TRUE,"120k+"
)</f>
        <v>&lt;40k</v>
      </c>
      <c r="E49" s="3">
        <v>30000</v>
      </c>
      <c r="F49">
        <v>0</v>
      </c>
      <c r="G49" t="s">
        <v>19</v>
      </c>
      <c r="H49" t="s">
        <v>20</v>
      </c>
      <c r="I49" t="s">
        <v>18</v>
      </c>
      <c r="J49" t="str">
        <f>IF(BuyerTable[[#This Row],[Cars]]&gt;0,"car","No cars")</f>
        <v>car</v>
      </c>
      <c r="K49">
        <v>1</v>
      </c>
      <c r="L49" t="s">
        <v>22</v>
      </c>
      <c r="M49" t="s">
        <v>17</v>
      </c>
      <c r="N49" t="str">
        <f t="shared" si="0"/>
        <v>Middle age</v>
      </c>
      <c r="O49" t="str" cm="1">
        <f t="array" ref="O49">_xlfn.IFS(
  BuyerTable[[#This Row],[Age]]&lt;25,"&lt;25",
  BuyerTable[[#This Row],[Age]]&lt;=34,"25-34",
  BuyerTable[[#This Row],[Age]]&lt;=44,"35-44",
  BuyerTable[[#This Row],[Age]]&lt;=54,"45-54",
  TRUE,"55+"
)</f>
        <v>25-34</v>
      </c>
      <c r="P49">
        <v>33</v>
      </c>
      <c r="Q49">
        <f>IF(BuyerTable[[#This Row],[Purchased Bike]]="Yes",1,0)</f>
        <v>0</v>
      </c>
      <c r="R49" t="s">
        <v>18</v>
      </c>
      <c r="S49" s="8">
        <f>_xlfn.SWITCH(BuyerTable[[#This Row],[Commute Distance]],"0-1 Miles",1,"1-2 Miles",2,"2-5 Miles",5,"5-10 Miles",10,"More than 10 Miles",12)</f>
        <v>5</v>
      </c>
    </row>
    <row r="50" spans="1:19" x14ac:dyDescent="0.3">
      <c r="A50">
        <v>16487</v>
      </c>
      <c r="B50" t="s">
        <v>37</v>
      </c>
      <c r="C50" t="s">
        <v>39</v>
      </c>
      <c r="D50" t="str" cm="1">
        <f t="array" ref="D50">_xlfn.IFS(
  BuyerTable[[#This Row],[Income]]&lt;40000,"&lt;40k",
  BuyerTable[[#This Row],[Income]]&lt;80000,"40–80k",
  BuyerTable[[#This Row],[Income]]&lt;120000,"80–120k",
  TRUE,"120k+"
)</f>
        <v>&lt;40k</v>
      </c>
      <c r="E50" s="3">
        <v>30000</v>
      </c>
      <c r="F50">
        <v>3</v>
      </c>
      <c r="G50" t="s">
        <v>27</v>
      </c>
      <c r="H50" t="s">
        <v>14</v>
      </c>
      <c r="I50" t="s">
        <v>15</v>
      </c>
      <c r="J50" t="str">
        <f>IF(BuyerTable[[#This Row],[Cars]]&gt;0,"car","No cars")</f>
        <v>car</v>
      </c>
      <c r="K50">
        <v>2</v>
      </c>
      <c r="L50" t="s">
        <v>23</v>
      </c>
      <c r="M50" t="s">
        <v>24</v>
      </c>
      <c r="N50" t="str">
        <f t="shared" si="0"/>
        <v>Old</v>
      </c>
      <c r="O50" t="str" cm="1">
        <f t="array" ref="O50">_xlfn.IFS(
  BuyerTable[[#This Row],[Age]]&lt;25,"&lt;25",
  BuyerTable[[#This Row],[Age]]&lt;=34,"25-34",
  BuyerTable[[#This Row],[Age]]&lt;=44,"35-44",
  BuyerTable[[#This Row],[Age]]&lt;=54,"45-54",
  TRUE,"55+"
)</f>
        <v>55+</v>
      </c>
      <c r="P50">
        <v>55</v>
      </c>
      <c r="Q50">
        <f>IF(BuyerTable[[#This Row],[Purchased Bike]]="Yes",1,0)</f>
        <v>0</v>
      </c>
      <c r="R50" t="s">
        <v>18</v>
      </c>
      <c r="S50" s="8">
        <f>_xlfn.SWITCH(BuyerTable[[#This Row],[Commute Distance]],"0-1 Miles",1,"1-2 Miles",2,"2-5 Miles",5,"5-10 Miles",10,"More than 10 Miles",12)</f>
        <v>10</v>
      </c>
    </row>
    <row r="51" spans="1:19" x14ac:dyDescent="0.3">
      <c r="A51">
        <v>12507</v>
      </c>
      <c r="B51" t="s">
        <v>36</v>
      </c>
      <c r="C51" t="s">
        <v>38</v>
      </c>
      <c r="D51" t="str" cm="1">
        <f t="array" ref="D51">_xlfn.IFS(
  BuyerTable[[#This Row],[Income]]&lt;40000,"&lt;40k",
  BuyerTable[[#This Row],[Income]]&lt;80000,"40–80k",
  BuyerTable[[#This Row],[Income]]&lt;120000,"80–120k",
  TRUE,"120k+"
)</f>
        <v>&lt;40k</v>
      </c>
      <c r="E51" s="3">
        <v>30000</v>
      </c>
      <c r="F51">
        <v>1</v>
      </c>
      <c r="G51" t="s">
        <v>19</v>
      </c>
      <c r="H51" t="s">
        <v>20</v>
      </c>
      <c r="I51" t="s">
        <v>15</v>
      </c>
      <c r="J51" t="str">
        <f>IF(BuyerTable[[#This Row],[Cars]]&gt;0,"car","No cars")</f>
        <v>car</v>
      </c>
      <c r="K51">
        <v>1</v>
      </c>
      <c r="L51" t="s">
        <v>16</v>
      </c>
      <c r="M51" t="s">
        <v>17</v>
      </c>
      <c r="N51" t="str">
        <f t="shared" si="0"/>
        <v>Middle age</v>
      </c>
      <c r="O51" t="str" cm="1">
        <f t="array" ref="O51">_xlfn.IFS(
  BuyerTable[[#This Row],[Age]]&lt;25,"&lt;25",
  BuyerTable[[#This Row],[Age]]&lt;=34,"25-34",
  BuyerTable[[#This Row],[Age]]&lt;=44,"35-44",
  BuyerTable[[#This Row],[Age]]&lt;=54,"45-54",
  TRUE,"55+"
)</f>
        <v>35-44</v>
      </c>
      <c r="P51">
        <v>43</v>
      </c>
      <c r="Q51">
        <f>IF(BuyerTable[[#This Row],[Purchased Bike]]="Yes",1,0)</f>
        <v>0</v>
      </c>
      <c r="R51" t="s">
        <v>18</v>
      </c>
      <c r="S51" s="8">
        <f>_xlfn.SWITCH(BuyerTable[[#This Row],[Commute Distance]],"0-1 Miles",1,"1-2 Miles",2,"2-5 Miles",5,"5-10 Miles",10,"More than 10 Miles",12)</f>
        <v>1</v>
      </c>
    </row>
    <row r="52" spans="1:19" x14ac:dyDescent="0.3">
      <c r="A52">
        <v>26852</v>
      </c>
      <c r="B52" t="s">
        <v>36</v>
      </c>
      <c r="C52" t="s">
        <v>39</v>
      </c>
      <c r="D52" t="str" cm="1">
        <f t="array" ref="D52">_xlfn.IFS(
  BuyerTable[[#This Row],[Income]]&lt;40000,"&lt;40k",
  BuyerTable[[#This Row],[Income]]&lt;80000,"40–80k",
  BuyerTable[[#This Row],[Income]]&lt;120000,"80–120k",
  TRUE,"120k+"
)</f>
        <v>&lt;40k</v>
      </c>
      <c r="E52" s="3">
        <v>20000</v>
      </c>
      <c r="F52">
        <v>3</v>
      </c>
      <c r="G52" t="s">
        <v>27</v>
      </c>
      <c r="H52" t="s">
        <v>25</v>
      </c>
      <c r="I52" t="s">
        <v>15</v>
      </c>
      <c r="J52" t="str">
        <f>IF(BuyerTable[[#This Row],[Cars]]&gt;0,"car","No cars")</f>
        <v>car</v>
      </c>
      <c r="K52">
        <v>2</v>
      </c>
      <c r="L52" t="s">
        <v>16</v>
      </c>
      <c r="M52" t="s">
        <v>17</v>
      </c>
      <c r="N52" t="str">
        <f t="shared" si="0"/>
        <v>Middle age</v>
      </c>
      <c r="O52" t="str" cm="1">
        <f t="array" ref="O52">_xlfn.IFS(
  BuyerTable[[#This Row],[Age]]&lt;25,"&lt;25",
  BuyerTable[[#This Row],[Age]]&lt;=34,"25-34",
  BuyerTable[[#This Row],[Age]]&lt;=44,"35-44",
  BuyerTable[[#This Row],[Age]]&lt;=54,"45-54",
  TRUE,"55+"
)</f>
        <v>35-44</v>
      </c>
      <c r="P52">
        <v>43</v>
      </c>
      <c r="Q52">
        <f>IF(BuyerTable[[#This Row],[Purchased Bike]]="Yes",1,0)</f>
        <v>0</v>
      </c>
      <c r="R52" t="s">
        <v>18</v>
      </c>
      <c r="S52" s="8">
        <f>_xlfn.SWITCH(BuyerTable[[#This Row],[Commute Distance]],"0-1 Miles",1,"1-2 Miles",2,"2-5 Miles",5,"5-10 Miles",10,"More than 10 Miles",12)</f>
        <v>1</v>
      </c>
    </row>
    <row r="53" spans="1:19" x14ac:dyDescent="0.3">
      <c r="A53">
        <v>12274</v>
      </c>
      <c r="B53" t="s">
        <v>37</v>
      </c>
      <c r="C53" t="s">
        <v>38</v>
      </c>
      <c r="D53" t="str" cm="1">
        <f t="array" ref="D53">_xlfn.IFS(
  BuyerTable[[#This Row],[Income]]&lt;40000,"&lt;40k",
  BuyerTable[[#This Row],[Income]]&lt;80000,"40–80k",
  BuyerTable[[#This Row],[Income]]&lt;120000,"80–120k",
  TRUE,"120k+"
)</f>
        <v>&lt;40k</v>
      </c>
      <c r="E53" s="3">
        <v>10000</v>
      </c>
      <c r="F53">
        <v>2</v>
      </c>
      <c r="G53" t="s">
        <v>27</v>
      </c>
      <c r="H53" t="s">
        <v>25</v>
      </c>
      <c r="I53" t="s">
        <v>15</v>
      </c>
      <c r="J53" t="str">
        <f>IF(BuyerTable[[#This Row],[Cars]]&gt;0,"car","No cars")</f>
        <v>No cars</v>
      </c>
      <c r="K53">
        <v>0</v>
      </c>
      <c r="L53" t="s">
        <v>16</v>
      </c>
      <c r="M53" t="s">
        <v>17</v>
      </c>
      <c r="N53" t="str">
        <f t="shared" si="0"/>
        <v>Middle age</v>
      </c>
      <c r="O53" t="str" cm="1">
        <f t="array" ref="O53">_xlfn.IFS(
  BuyerTable[[#This Row],[Age]]&lt;25,"&lt;25",
  BuyerTable[[#This Row],[Age]]&lt;=34,"25-34",
  BuyerTable[[#This Row],[Age]]&lt;=44,"35-44",
  BuyerTable[[#This Row],[Age]]&lt;=54,"45-54",
  TRUE,"55+"
)</f>
        <v>35-44</v>
      </c>
      <c r="P53">
        <v>35</v>
      </c>
      <c r="Q53">
        <f>IF(BuyerTable[[#This Row],[Purchased Bike]]="Yes",1,0)</f>
        <v>0</v>
      </c>
      <c r="R53" t="s">
        <v>18</v>
      </c>
      <c r="S53" s="8">
        <f>_xlfn.SWITCH(BuyerTable[[#This Row],[Commute Distance]],"0-1 Miles",1,"1-2 Miles",2,"2-5 Miles",5,"5-10 Miles",10,"More than 10 Miles",12)</f>
        <v>1</v>
      </c>
    </row>
    <row r="54" spans="1:19" x14ac:dyDescent="0.3">
      <c r="A54">
        <v>24149</v>
      </c>
      <c r="B54" t="s">
        <v>36</v>
      </c>
      <c r="C54" t="s">
        <v>38</v>
      </c>
      <c r="D54" t="str" cm="1">
        <f t="array" ref="D54">_xlfn.IFS(
  BuyerTable[[#This Row],[Income]]&lt;40000,"&lt;40k",
  BuyerTable[[#This Row],[Income]]&lt;80000,"40–80k",
  BuyerTable[[#This Row],[Income]]&lt;120000,"80–120k",
  TRUE,"120k+"
)</f>
        <v>&lt;40k</v>
      </c>
      <c r="E54" s="3">
        <v>10000</v>
      </c>
      <c r="F54">
        <v>2</v>
      </c>
      <c r="G54" t="s">
        <v>19</v>
      </c>
      <c r="H54" t="s">
        <v>25</v>
      </c>
      <c r="I54" t="s">
        <v>15</v>
      </c>
      <c r="J54" t="str">
        <f>IF(BuyerTable[[#This Row],[Cars]]&gt;0,"car","No cars")</f>
        <v>No cars</v>
      </c>
      <c r="K54">
        <v>0</v>
      </c>
      <c r="L54" t="s">
        <v>26</v>
      </c>
      <c r="M54" t="s">
        <v>17</v>
      </c>
      <c r="N54" t="str">
        <f t="shared" si="0"/>
        <v>Middle age</v>
      </c>
      <c r="O54" t="str" cm="1">
        <f t="array" ref="O54">_xlfn.IFS(
  BuyerTable[[#This Row],[Age]]&lt;25,"&lt;25",
  BuyerTable[[#This Row],[Age]]&lt;=34,"25-34",
  BuyerTable[[#This Row],[Age]]&lt;=44,"35-44",
  BuyerTable[[#This Row],[Age]]&lt;=54,"45-54",
  TRUE,"55+"
)</f>
        <v>45-54</v>
      </c>
      <c r="P54">
        <v>49</v>
      </c>
      <c r="Q54">
        <f>IF(BuyerTable[[#This Row],[Purchased Bike]]="Yes",1,0)</f>
        <v>0</v>
      </c>
      <c r="R54" t="s">
        <v>18</v>
      </c>
      <c r="S54" s="8">
        <f>_xlfn.SWITCH(BuyerTable[[#This Row],[Commute Distance]],"0-1 Miles",1,"1-2 Miles",2,"2-5 Miles",5,"5-10 Miles",10,"More than 10 Miles",12)</f>
        <v>2</v>
      </c>
    </row>
    <row r="55" spans="1:19" x14ac:dyDescent="0.3">
      <c r="A55">
        <v>22707</v>
      </c>
      <c r="B55" t="s">
        <v>37</v>
      </c>
      <c r="C55" t="s">
        <v>39</v>
      </c>
      <c r="D55" t="str" cm="1">
        <f t="array" ref="D55">_xlfn.IFS(
  BuyerTable[[#This Row],[Income]]&lt;40000,"&lt;40k",
  BuyerTable[[#This Row],[Income]]&lt;80000,"40–80k",
  BuyerTable[[#This Row],[Income]]&lt;120000,"80–120k",
  TRUE,"120k+"
)</f>
        <v>&lt;40k</v>
      </c>
      <c r="E55" s="3">
        <v>30000</v>
      </c>
      <c r="F55">
        <v>0</v>
      </c>
      <c r="G55" t="s">
        <v>19</v>
      </c>
      <c r="H55" t="s">
        <v>20</v>
      </c>
      <c r="I55" t="s">
        <v>18</v>
      </c>
      <c r="J55" t="str">
        <f>IF(BuyerTable[[#This Row],[Cars]]&gt;0,"car","No cars")</f>
        <v>car</v>
      </c>
      <c r="K55">
        <v>1</v>
      </c>
      <c r="L55" t="s">
        <v>22</v>
      </c>
      <c r="M55" t="s">
        <v>17</v>
      </c>
      <c r="N55" t="str">
        <f t="shared" si="0"/>
        <v>Adolescent</v>
      </c>
      <c r="O55" t="str" cm="1">
        <f t="array" ref="O55">_xlfn.IFS(
  BuyerTable[[#This Row],[Age]]&lt;25,"&lt;25",
  BuyerTable[[#This Row],[Age]]&lt;=34,"25-34",
  BuyerTable[[#This Row],[Age]]&lt;=44,"35-44",
  BuyerTable[[#This Row],[Age]]&lt;=54,"45-54",
  TRUE,"55+"
)</f>
        <v>25-34</v>
      </c>
      <c r="P55">
        <v>30</v>
      </c>
      <c r="Q55">
        <f>IF(BuyerTable[[#This Row],[Purchased Bike]]="Yes",1,0)</f>
        <v>0</v>
      </c>
      <c r="R55" t="s">
        <v>18</v>
      </c>
      <c r="S55" s="8">
        <f>_xlfn.SWITCH(BuyerTable[[#This Row],[Commute Distance]],"0-1 Miles",1,"1-2 Miles",2,"2-5 Miles",5,"5-10 Miles",10,"More than 10 Miles",12)</f>
        <v>5</v>
      </c>
    </row>
    <row r="56" spans="1:19" x14ac:dyDescent="0.3">
      <c r="A56">
        <v>21006</v>
      </c>
      <c r="B56" t="s">
        <v>37</v>
      </c>
      <c r="C56" t="s">
        <v>39</v>
      </c>
      <c r="D56" t="str" cm="1">
        <f t="array" ref="D56">_xlfn.IFS(
  BuyerTable[[#This Row],[Income]]&lt;40000,"&lt;40k",
  BuyerTable[[#This Row],[Income]]&lt;80000,"40–80k",
  BuyerTable[[#This Row],[Income]]&lt;120000,"80–120k",
  TRUE,"120k+"
)</f>
        <v>&lt;40k</v>
      </c>
      <c r="E56" s="3">
        <v>30000</v>
      </c>
      <c r="F56">
        <v>1</v>
      </c>
      <c r="G56" t="s">
        <v>19</v>
      </c>
      <c r="H56" t="s">
        <v>25</v>
      </c>
      <c r="I56" t="s">
        <v>18</v>
      </c>
      <c r="J56" t="str">
        <f>IF(BuyerTable[[#This Row],[Cars]]&gt;0,"car","No cars")</f>
        <v>No cars</v>
      </c>
      <c r="K56">
        <v>0</v>
      </c>
      <c r="L56" t="s">
        <v>16</v>
      </c>
      <c r="M56" t="s">
        <v>17</v>
      </c>
      <c r="N56" t="str">
        <f t="shared" si="0"/>
        <v>Middle age</v>
      </c>
      <c r="O56" t="str" cm="1">
        <f t="array" ref="O56">_xlfn.IFS(
  BuyerTable[[#This Row],[Age]]&lt;25,"&lt;25",
  BuyerTable[[#This Row],[Age]]&lt;=34,"25-34",
  BuyerTable[[#This Row],[Age]]&lt;=44,"35-44",
  BuyerTable[[#This Row],[Age]]&lt;=54,"45-54",
  TRUE,"55+"
)</f>
        <v>45-54</v>
      </c>
      <c r="P56">
        <v>46</v>
      </c>
      <c r="Q56">
        <f>IF(BuyerTable[[#This Row],[Purchased Bike]]="Yes",1,0)</f>
        <v>1</v>
      </c>
      <c r="R56" t="s">
        <v>15</v>
      </c>
      <c r="S56" s="8">
        <f>_xlfn.SWITCH(BuyerTable[[#This Row],[Commute Distance]],"0-1 Miles",1,"1-2 Miles",2,"2-5 Miles",5,"5-10 Miles",10,"More than 10 Miles",12)</f>
        <v>1</v>
      </c>
    </row>
    <row r="57" spans="1:19" x14ac:dyDescent="0.3">
      <c r="A57">
        <v>15030</v>
      </c>
      <c r="B57" t="s">
        <v>36</v>
      </c>
      <c r="C57" t="s">
        <v>38</v>
      </c>
      <c r="D57" t="str" cm="1">
        <f t="array" ref="D57">_xlfn.IFS(
  BuyerTable[[#This Row],[Income]]&lt;40000,"&lt;40k",
  BuyerTable[[#This Row],[Income]]&lt;80000,"40–80k",
  BuyerTable[[#This Row],[Income]]&lt;120000,"80–120k",
  TRUE,"120k+"
)</f>
        <v>&lt;40k</v>
      </c>
      <c r="E57" s="3">
        <v>20000</v>
      </c>
      <c r="F57">
        <v>0</v>
      </c>
      <c r="G57" t="s">
        <v>13</v>
      </c>
      <c r="H57" t="s">
        <v>20</v>
      </c>
      <c r="I57" t="s">
        <v>15</v>
      </c>
      <c r="J57" t="str">
        <f>IF(BuyerTable[[#This Row],[Cars]]&gt;0,"car","No cars")</f>
        <v>No cars</v>
      </c>
      <c r="K57">
        <v>0</v>
      </c>
      <c r="L57" t="s">
        <v>16</v>
      </c>
      <c r="M57" t="s">
        <v>24</v>
      </c>
      <c r="N57" t="str">
        <f t="shared" si="0"/>
        <v>Adolescent</v>
      </c>
      <c r="O57" t="str" cm="1">
        <f t="array" ref="O57">_xlfn.IFS(
  BuyerTable[[#This Row],[Age]]&lt;25,"&lt;25",
  BuyerTable[[#This Row],[Age]]&lt;=34,"25-34",
  BuyerTable[[#This Row],[Age]]&lt;=44,"35-44",
  BuyerTable[[#This Row],[Age]]&lt;=54,"45-54",
  TRUE,"55+"
)</f>
        <v>25-34</v>
      </c>
      <c r="P57">
        <v>26</v>
      </c>
      <c r="Q57">
        <f>IF(BuyerTable[[#This Row],[Purchased Bike]]="Yes",1,0)</f>
        <v>1</v>
      </c>
      <c r="R57" t="s">
        <v>15</v>
      </c>
      <c r="S57" s="8">
        <f>_xlfn.SWITCH(BuyerTable[[#This Row],[Commute Distance]],"0-1 Miles",1,"1-2 Miles",2,"2-5 Miles",5,"5-10 Miles",10,"More than 10 Miles",12)</f>
        <v>1</v>
      </c>
    </row>
    <row r="58" spans="1:19" x14ac:dyDescent="0.3">
      <c r="A58">
        <v>24140</v>
      </c>
      <c r="B58" t="s">
        <v>37</v>
      </c>
      <c r="C58" t="s">
        <v>38</v>
      </c>
      <c r="D58" t="str" cm="1">
        <f t="array" ref="D58">_xlfn.IFS(
  BuyerTable[[#This Row],[Income]]&lt;40000,"&lt;40k",
  BuyerTable[[#This Row],[Income]]&lt;80000,"40–80k",
  BuyerTable[[#This Row],[Income]]&lt;120000,"80–120k",
  TRUE,"120k+"
)</f>
        <v>&lt;40k</v>
      </c>
      <c r="E58" s="3">
        <v>10000</v>
      </c>
      <c r="F58">
        <v>0</v>
      </c>
      <c r="G58" t="s">
        <v>31</v>
      </c>
      <c r="H58" t="s">
        <v>25</v>
      </c>
      <c r="I58" t="s">
        <v>18</v>
      </c>
      <c r="J58" t="str">
        <f>IF(BuyerTable[[#This Row],[Cars]]&gt;0,"car","No cars")</f>
        <v>No cars</v>
      </c>
      <c r="K58">
        <v>0</v>
      </c>
      <c r="L58" t="s">
        <v>16</v>
      </c>
      <c r="M58" t="s">
        <v>17</v>
      </c>
      <c r="N58" t="str">
        <f t="shared" si="0"/>
        <v>Adolescent</v>
      </c>
      <c r="O58" t="str" cm="1">
        <f t="array" ref="O58">_xlfn.IFS(
  BuyerTable[[#This Row],[Age]]&lt;25,"&lt;25",
  BuyerTable[[#This Row],[Age]]&lt;=34,"25-34",
  BuyerTable[[#This Row],[Age]]&lt;=44,"35-44",
  BuyerTable[[#This Row],[Age]]&lt;=54,"45-54",
  TRUE,"55+"
)</f>
        <v>25-34</v>
      </c>
      <c r="P58">
        <v>30</v>
      </c>
      <c r="Q58">
        <f>IF(BuyerTable[[#This Row],[Purchased Bike]]="Yes",1,0)</f>
        <v>1</v>
      </c>
      <c r="R58" t="s">
        <v>15</v>
      </c>
      <c r="S58" s="8">
        <f>_xlfn.SWITCH(BuyerTable[[#This Row],[Commute Distance]],"0-1 Miles",1,"1-2 Miles",2,"2-5 Miles",5,"5-10 Miles",10,"More than 10 Miles",12)</f>
        <v>1</v>
      </c>
    </row>
    <row r="59" spans="1:19" x14ac:dyDescent="0.3">
      <c r="A59">
        <v>22496</v>
      </c>
      <c r="B59" t="s">
        <v>36</v>
      </c>
      <c r="C59" t="s">
        <v>39</v>
      </c>
      <c r="D59" t="str" cm="1">
        <f t="array" ref="D59">_xlfn.IFS(
  BuyerTable[[#This Row],[Income]]&lt;40000,"&lt;40k",
  BuyerTable[[#This Row],[Income]]&lt;80000,"40–80k",
  BuyerTable[[#This Row],[Income]]&lt;120000,"80–120k",
  TRUE,"120k+"
)</f>
        <v>&lt;40k</v>
      </c>
      <c r="E59" s="3">
        <v>30000</v>
      </c>
      <c r="F59">
        <v>1</v>
      </c>
      <c r="G59" t="s">
        <v>13</v>
      </c>
      <c r="H59" t="s">
        <v>14</v>
      </c>
      <c r="I59" t="s">
        <v>15</v>
      </c>
      <c r="J59" t="str">
        <f>IF(BuyerTable[[#This Row],[Cars]]&gt;0,"car","No cars")</f>
        <v>car</v>
      </c>
      <c r="K59">
        <v>2</v>
      </c>
      <c r="L59" t="s">
        <v>16</v>
      </c>
      <c r="M59" t="s">
        <v>17</v>
      </c>
      <c r="N59" t="str">
        <f t="shared" si="0"/>
        <v>Middle age</v>
      </c>
      <c r="O59" t="str" cm="1">
        <f t="array" ref="O59">_xlfn.IFS(
  BuyerTable[[#This Row],[Age]]&lt;25,"&lt;25",
  BuyerTable[[#This Row],[Age]]&lt;=34,"25-34",
  BuyerTable[[#This Row],[Age]]&lt;=44,"35-44",
  BuyerTable[[#This Row],[Age]]&lt;=54,"45-54",
  TRUE,"55+"
)</f>
        <v>35-44</v>
      </c>
      <c r="P59">
        <v>42</v>
      </c>
      <c r="Q59">
        <f>IF(BuyerTable[[#This Row],[Purchased Bike]]="Yes",1,0)</f>
        <v>0</v>
      </c>
      <c r="R59" t="s">
        <v>18</v>
      </c>
      <c r="S59" s="8">
        <f>_xlfn.SWITCH(BuyerTable[[#This Row],[Commute Distance]],"0-1 Miles",1,"1-2 Miles",2,"2-5 Miles",5,"5-10 Miles",10,"More than 10 Miles",12)</f>
        <v>1</v>
      </c>
    </row>
    <row r="60" spans="1:19" x14ac:dyDescent="0.3">
      <c r="A60">
        <v>24065</v>
      </c>
      <c r="B60" t="s">
        <v>37</v>
      </c>
      <c r="C60" t="s">
        <v>39</v>
      </c>
      <c r="D60" t="str" cm="1">
        <f t="array" ref="D60">_xlfn.IFS(
  BuyerTable[[#This Row],[Income]]&lt;40000,"&lt;40k",
  BuyerTable[[#This Row],[Income]]&lt;80000,"40–80k",
  BuyerTable[[#This Row],[Income]]&lt;120000,"80–120k",
  TRUE,"120k+"
)</f>
        <v>&lt;40k</v>
      </c>
      <c r="E60" s="3">
        <v>20000</v>
      </c>
      <c r="F60">
        <v>0</v>
      </c>
      <c r="G60" t="s">
        <v>27</v>
      </c>
      <c r="H60" t="s">
        <v>25</v>
      </c>
      <c r="I60" t="s">
        <v>15</v>
      </c>
      <c r="J60" t="str">
        <f>IF(BuyerTable[[#This Row],[Cars]]&gt;0,"car","No cars")</f>
        <v>No cars</v>
      </c>
      <c r="K60">
        <v>0</v>
      </c>
      <c r="L60" t="s">
        <v>16</v>
      </c>
      <c r="M60" t="s">
        <v>17</v>
      </c>
      <c r="N60" t="str">
        <f t="shared" si="0"/>
        <v>Middle age</v>
      </c>
      <c r="O60" t="str" cm="1">
        <f t="array" ref="O60">_xlfn.IFS(
  BuyerTable[[#This Row],[Age]]&lt;25,"&lt;25",
  BuyerTable[[#This Row],[Age]]&lt;=34,"25-34",
  BuyerTable[[#This Row],[Age]]&lt;=44,"35-44",
  BuyerTable[[#This Row],[Age]]&lt;=54,"45-54",
  TRUE,"55+"
)</f>
        <v>35-44</v>
      </c>
      <c r="P60">
        <v>40</v>
      </c>
      <c r="Q60">
        <f>IF(BuyerTable[[#This Row],[Purchased Bike]]="Yes",1,0)</f>
        <v>1</v>
      </c>
      <c r="R60" t="s">
        <v>15</v>
      </c>
      <c r="S60" s="8">
        <f>_xlfn.SWITCH(BuyerTable[[#This Row],[Commute Distance]],"0-1 Miles",1,"1-2 Miles",2,"2-5 Miles",5,"5-10 Miles",10,"More than 10 Miles",12)</f>
        <v>1</v>
      </c>
    </row>
    <row r="61" spans="1:19" x14ac:dyDescent="0.3">
      <c r="A61">
        <v>12871</v>
      </c>
      <c r="B61" t="s">
        <v>37</v>
      </c>
      <c r="C61" t="s">
        <v>39</v>
      </c>
      <c r="D61" t="str" cm="1">
        <f t="array" ref="D61">_xlfn.IFS(
  BuyerTable[[#This Row],[Income]]&lt;40000,"&lt;40k",
  BuyerTable[[#This Row],[Income]]&lt;80000,"40–80k",
  BuyerTable[[#This Row],[Income]]&lt;120000,"80–120k",
  TRUE,"120k+"
)</f>
        <v>&lt;40k</v>
      </c>
      <c r="E61" s="3">
        <v>30000</v>
      </c>
      <c r="F61">
        <v>0</v>
      </c>
      <c r="G61" t="s">
        <v>19</v>
      </c>
      <c r="H61" t="s">
        <v>20</v>
      </c>
      <c r="I61" t="s">
        <v>18</v>
      </c>
      <c r="J61" t="str">
        <f>IF(BuyerTable[[#This Row],[Cars]]&gt;0,"car","No cars")</f>
        <v>car</v>
      </c>
      <c r="K61">
        <v>1</v>
      </c>
      <c r="L61" t="s">
        <v>22</v>
      </c>
      <c r="M61" t="s">
        <v>17</v>
      </c>
      <c r="N61" t="str">
        <f t="shared" si="0"/>
        <v>Adolescent</v>
      </c>
      <c r="O61" t="str" cm="1">
        <f t="array" ref="O61">_xlfn.IFS(
  BuyerTable[[#This Row],[Age]]&lt;25,"&lt;25",
  BuyerTable[[#This Row],[Age]]&lt;=34,"25-34",
  BuyerTable[[#This Row],[Age]]&lt;=44,"35-44",
  BuyerTable[[#This Row],[Age]]&lt;=54,"45-54",
  TRUE,"55+"
)</f>
        <v>25-34</v>
      </c>
      <c r="P61">
        <v>29</v>
      </c>
      <c r="Q61">
        <f>IF(BuyerTable[[#This Row],[Purchased Bike]]="Yes",1,0)</f>
        <v>0</v>
      </c>
      <c r="R61" t="s">
        <v>18</v>
      </c>
      <c r="S61" s="8">
        <f>_xlfn.SWITCH(BuyerTable[[#This Row],[Commute Distance]],"0-1 Miles",1,"1-2 Miles",2,"2-5 Miles",5,"5-10 Miles",10,"More than 10 Miles",12)</f>
        <v>5</v>
      </c>
    </row>
    <row r="62" spans="1:19" x14ac:dyDescent="0.3">
      <c r="A62">
        <v>12716</v>
      </c>
      <c r="B62" t="s">
        <v>37</v>
      </c>
      <c r="C62" t="s">
        <v>38</v>
      </c>
      <c r="D62" t="str" cm="1">
        <f t="array" ref="D62">_xlfn.IFS(
  BuyerTable[[#This Row],[Income]]&lt;40000,"&lt;40k",
  BuyerTable[[#This Row],[Income]]&lt;80000,"40–80k",
  BuyerTable[[#This Row],[Income]]&lt;120000,"80–120k",
  TRUE,"120k+"
)</f>
        <v>&lt;40k</v>
      </c>
      <c r="E62" s="3">
        <v>30000</v>
      </c>
      <c r="F62">
        <v>0</v>
      </c>
      <c r="G62" t="s">
        <v>19</v>
      </c>
      <c r="H62" t="s">
        <v>20</v>
      </c>
      <c r="I62" t="s">
        <v>15</v>
      </c>
      <c r="J62" t="str">
        <f>IF(BuyerTable[[#This Row],[Cars]]&gt;0,"car","No cars")</f>
        <v>car</v>
      </c>
      <c r="K62">
        <v>1</v>
      </c>
      <c r="L62" t="s">
        <v>22</v>
      </c>
      <c r="M62" t="s">
        <v>17</v>
      </c>
      <c r="N62" t="str">
        <f t="shared" si="0"/>
        <v>Middle age</v>
      </c>
      <c r="O62" t="str" cm="1">
        <f t="array" ref="O62">_xlfn.IFS(
  BuyerTable[[#This Row],[Age]]&lt;25,"&lt;25",
  BuyerTable[[#This Row],[Age]]&lt;=34,"25-34",
  BuyerTable[[#This Row],[Age]]&lt;=44,"35-44",
  BuyerTable[[#This Row],[Age]]&lt;=54,"45-54",
  TRUE,"55+"
)</f>
        <v>25-34</v>
      </c>
      <c r="P62">
        <v>32</v>
      </c>
      <c r="Q62">
        <f>IF(BuyerTable[[#This Row],[Purchased Bike]]="Yes",1,0)</f>
        <v>0</v>
      </c>
      <c r="R62" t="s">
        <v>18</v>
      </c>
      <c r="S62" s="8">
        <f>_xlfn.SWITCH(BuyerTable[[#This Row],[Commute Distance]],"0-1 Miles",1,"1-2 Miles",2,"2-5 Miles",5,"5-10 Miles",10,"More than 10 Miles",12)</f>
        <v>5</v>
      </c>
    </row>
    <row r="63" spans="1:19" x14ac:dyDescent="0.3">
      <c r="A63">
        <v>12472</v>
      </c>
      <c r="B63" t="s">
        <v>36</v>
      </c>
      <c r="C63" t="s">
        <v>38</v>
      </c>
      <c r="D63" t="str" cm="1">
        <f t="array" ref="D63">_xlfn.IFS(
  BuyerTable[[#This Row],[Income]]&lt;40000,"&lt;40k",
  BuyerTable[[#This Row],[Income]]&lt;80000,"40–80k",
  BuyerTable[[#This Row],[Income]]&lt;120000,"80–120k",
  TRUE,"120k+"
)</f>
        <v>&lt;40k</v>
      </c>
      <c r="E63" s="3">
        <v>30000</v>
      </c>
      <c r="F63">
        <v>1</v>
      </c>
      <c r="G63" t="s">
        <v>13</v>
      </c>
      <c r="H63" t="s">
        <v>20</v>
      </c>
      <c r="I63" t="s">
        <v>15</v>
      </c>
      <c r="J63" t="str">
        <f>IF(BuyerTable[[#This Row],[Cars]]&gt;0,"car","No cars")</f>
        <v>car</v>
      </c>
      <c r="K63">
        <v>1</v>
      </c>
      <c r="L63" t="s">
        <v>22</v>
      </c>
      <c r="M63" t="s">
        <v>17</v>
      </c>
      <c r="N63" t="str">
        <f t="shared" si="0"/>
        <v>Middle age</v>
      </c>
      <c r="O63" t="str" cm="1">
        <f t="array" ref="O63">_xlfn.IFS(
  BuyerTable[[#This Row],[Age]]&lt;25,"&lt;25",
  BuyerTable[[#This Row],[Age]]&lt;=34,"25-34",
  BuyerTable[[#This Row],[Age]]&lt;=44,"35-44",
  BuyerTable[[#This Row],[Age]]&lt;=54,"45-54",
  TRUE,"55+"
)</f>
        <v>35-44</v>
      </c>
      <c r="P63">
        <v>39</v>
      </c>
      <c r="Q63">
        <f>IF(BuyerTable[[#This Row],[Purchased Bike]]="Yes",1,0)</f>
        <v>0</v>
      </c>
      <c r="R63" t="s">
        <v>18</v>
      </c>
      <c r="S63" s="8">
        <f>_xlfn.SWITCH(BuyerTable[[#This Row],[Commute Distance]],"0-1 Miles",1,"1-2 Miles",2,"2-5 Miles",5,"5-10 Miles",10,"More than 10 Miles",12)</f>
        <v>5</v>
      </c>
    </row>
    <row r="64" spans="1:19" x14ac:dyDescent="0.3">
      <c r="A64">
        <v>20970</v>
      </c>
      <c r="B64" t="s">
        <v>37</v>
      </c>
      <c r="C64" t="s">
        <v>38</v>
      </c>
      <c r="D64" t="str" cm="1">
        <f t="array" ref="D64">_xlfn.IFS(
  BuyerTable[[#This Row],[Income]]&lt;40000,"&lt;40k",
  BuyerTable[[#This Row],[Income]]&lt;80000,"40–80k",
  BuyerTable[[#This Row],[Income]]&lt;120000,"80–120k",
  TRUE,"120k+"
)</f>
        <v>&lt;40k</v>
      </c>
      <c r="E64" s="3">
        <v>10000</v>
      </c>
      <c r="F64">
        <v>2</v>
      </c>
      <c r="G64" t="s">
        <v>19</v>
      </c>
      <c r="H64" t="s">
        <v>25</v>
      </c>
      <c r="I64" t="s">
        <v>15</v>
      </c>
      <c r="J64" t="str">
        <f>IF(BuyerTable[[#This Row],[Cars]]&gt;0,"car","No cars")</f>
        <v>car</v>
      </c>
      <c r="K64">
        <v>1</v>
      </c>
      <c r="L64" t="s">
        <v>16</v>
      </c>
      <c r="M64" t="s">
        <v>17</v>
      </c>
      <c r="N64" t="str">
        <f t="shared" si="0"/>
        <v>Middle age</v>
      </c>
      <c r="O64" t="str" cm="1">
        <f t="array" ref="O64">_xlfn.IFS(
  BuyerTable[[#This Row],[Age]]&lt;25,"&lt;25",
  BuyerTable[[#This Row],[Age]]&lt;=34,"25-34",
  BuyerTable[[#This Row],[Age]]&lt;=44,"35-44",
  BuyerTable[[#This Row],[Age]]&lt;=54,"45-54",
  TRUE,"55+"
)</f>
        <v>45-54</v>
      </c>
      <c r="P64">
        <v>52</v>
      </c>
      <c r="Q64">
        <f>IF(BuyerTable[[#This Row],[Purchased Bike]]="Yes",1,0)</f>
        <v>1</v>
      </c>
      <c r="R64" t="s">
        <v>15</v>
      </c>
      <c r="S64" s="8">
        <f>_xlfn.SWITCH(BuyerTable[[#This Row],[Commute Distance]],"0-1 Miles",1,"1-2 Miles",2,"2-5 Miles",5,"5-10 Miles",10,"More than 10 Miles",12)</f>
        <v>1</v>
      </c>
    </row>
    <row r="65" spans="1:19" x14ac:dyDescent="0.3">
      <c r="A65">
        <v>26818</v>
      </c>
      <c r="B65" t="s">
        <v>37</v>
      </c>
      <c r="C65" t="s">
        <v>38</v>
      </c>
      <c r="D65" t="str" cm="1">
        <f t="array" ref="D65">_xlfn.IFS(
  BuyerTable[[#This Row],[Income]]&lt;40000,"&lt;40k",
  BuyerTable[[#This Row],[Income]]&lt;80000,"40–80k",
  BuyerTable[[#This Row],[Income]]&lt;120000,"80–120k",
  TRUE,"120k+"
)</f>
        <v>&lt;40k</v>
      </c>
      <c r="E65" s="3">
        <v>10000</v>
      </c>
      <c r="F65">
        <v>3</v>
      </c>
      <c r="G65" t="s">
        <v>27</v>
      </c>
      <c r="H65" t="s">
        <v>25</v>
      </c>
      <c r="I65" t="s">
        <v>15</v>
      </c>
      <c r="J65" t="str">
        <f>IF(BuyerTable[[#This Row],[Cars]]&gt;0,"car","No cars")</f>
        <v>car</v>
      </c>
      <c r="K65">
        <v>1</v>
      </c>
      <c r="L65" t="s">
        <v>16</v>
      </c>
      <c r="M65" t="s">
        <v>17</v>
      </c>
      <c r="N65" t="str">
        <f t="shared" si="0"/>
        <v>Middle age</v>
      </c>
      <c r="O65" t="str" cm="1">
        <f t="array" ref="O65">_xlfn.IFS(
  BuyerTable[[#This Row],[Age]]&lt;25,"&lt;25",
  BuyerTable[[#This Row],[Age]]&lt;=34,"25-34",
  BuyerTable[[#This Row],[Age]]&lt;=44,"35-44",
  BuyerTable[[#This Row],[Age]]&lt;=54,"45-54",
  TRUE,"55+"
)</f>
        <v>35-44</v>
      </c>
      <c r="P65">
        <v>39</v>
      </c>
      <c r="Q65">
        <f>IF(BuyerTable[[#This Row],[Purchased Bike]]="Yes",1,0)</f>
        <v>1</v>
      </c>
      <c r="R65" t="s">
        <v>15</v>
      </c>
      <c r="S65" s="8">
        <f>_xlfn.SWITCH(BuyerTable[[#This Row],[Commute Distance]],"0-1 Miles",1,"1-2 Miles",2,"2-5 Miles",5,"5-10 Miles",10,"More than 10 Miles",12)</f>
        <v>1</v>
      </c>
    </row>
    <row r="66" spans="1:19" x14ac:dyDescent="0.3">
      <c r="A66">
        <v>21094</v>
      </c>
      <c r="B66" t="s">
        <v>37</v>
      </c>
      <c r="C66" t="s">
        <v>39</v>
      </c>
      <c r="D66" t="str" cm="1">
        <f t="array" ref="D66">_xlfn.IFS(
  BuyerTable[[#This Row],[Income]]&lt;40000,"&lt;40k",
  BuyerTable[[#This Row],[Income]]&lt;80000,"40–80k",
  BuyerTable[[#This Row],[Income]]&lt;120000,"80–120k",
  TRUE,"120k+"
)</f>
        <v>&lt;40k</v>
      </c>
      <c r="E66" s="3">
        <v>30000</v>
      </c>
      <c r="F66">
        <v>2</v>
      </c>
      <c r="G66" t="s">
        <v>19</v>
      </c>
      <c r="H66" t="s">
        <v>20</v>
      </c>
      <c r="I66" t="s">
        <v>15</v>
      </c>
      <c r="J66" t="str">
        <f>IF(BuyerTable[[#This Row],[Cars]]&gt;0,"car","No cars")</f>
        <v>car</v>
      </c>
      <c r="K66">
        <v>2</v>
      </c>
      <c r="L66" t="s">
        <v>16</v>
      </c>
      <c r="M66" t="s">
        <v>17</v>
      </c>
      <c r="N66" t="str">
        <f t="shared" ref="N66:N129" si="1">IF(P66&gt;54,"Old",IF(P66&gt;=31,"Middle age",IF(P66&lt;31,"Adolescent","Invalid")))</f>
        <v>Middle age</v>
      </c>
      <c r="O66" t="str" cm="1">
        <f t="array" ref="O66">_xlfn.IFS(
  BuyerTable[[#This Row],[Age]]&lt;25,"&lt;25",
  BuyerTable[[#This Row],[Age]]&lt;=34,"25-34",
  BuyerTable[[#This Row],[Age]]&lt;=44,"35-44",
  BuyerTable[[#This Row],[Age]]&lt;=54,"45-54",
  TRUE,"55+"
)</f>
        <v>35-44</v>
      </c>
      <c r="P66">
        <v>42</v>
      </c>
      <c r="Q66">
        <f>IF(BuyerTable[[#This Row],[Purchased Bike]]="Yes",1,0)</f>
        <v>0</v>
      </c>
      <c r="R66" t="s">
        <v>18</v>
      </c>
      <c r="S66" s="8">
        <f>_xlfn.SWITCH(BuyerTable[[#This Row],[Commute Distance]],"0-1 Miles",1,"1-2 Miles",2,"2-5 Miles",5,"5-10 Miles",10,"More than 10 Miles",12)</f>
        <v>1</v>
      </c>
    </row>
    <row r="67" spans="1:19" x14ac:dyDescent="0.3">
      <c r="A67">
        <v>12234</v>
      </c>
      <c r="B67" t="s">
        <v>36</v>
      </c>
      <c r="C67" t="s">
        <v>38</v>
      </c>
      <c r="D67" t="str" cm="1">
        <f t="array" ref="D67">_xlfn.IFS(
  BuyerTable[[#This Row],[Income]]&lt;40000,"&lt;40k",
  BuyerTable[[#This Row],[Income]]&lt;80000,"40–80k",
  BuyerTable[[#This Row],[Income]]&lt;120000,"80–120k",
  TRUE,"120k+"
)</f>
        <v>&lt;40k</v>
      </c>
      <c r="E67" s="3">
        <v>10000</v>
      </c>
      <c r="F67">
        <v>2</v>
      </c>
      <c r="G67" t="s">
        <v>19</v>
      </c>
      <c r="H67" t="s">
        <v>25</v>
      </c>
      <c r="I67" t="s">
        <v>15</v>
      </c>
      <c r="J67" t="str">
        <f>IF(BuyerTable[[#This Row],[Cars]]&gt;0,"car","No cars")</f>
        <v>car</v>
      </c>
      <c r="K67">
        <v>1</v>
      </c>
      <c r="L67" t="s">
        <v>22</v>
      </c>
      <c r="M67" t="s">
        <v>17</v>
      </c>
      <c r="N67" t="str">
        <f t="shared" si="1"/>
        <v>Middle age</v>
      </c>
      <c r="O67" t="str" cm="1">
        <f t="array" ref="O67">_xlfn.IFS(
  BuyerTable[[#This Row],[Age]]&lt;25,"&lt;25",
  BuyerTable[[#This Row],[Age]]&lt;=34,"25-34",
  BuyerTable[[#This Row],[Age]]&lt;=44,"35-44",
  BuyerTable[[#This Row],[Age]]&lt;=54,"45-54",
  TRUE,"55+"
)</f>
        <v>45-54</v>
      </c>
      <c r="P67">
        <v>52</v>
      </c>
      <c r="Q67">
        <f>IF(BuyerTable[[#This Row],[Purchased Bike]]="Yes",1,0)</f>
        <v>0</v>
      </c>
      <c r="R67" t="s">
        <v>18</v>
      </c>
      <c r="S67" s="8">
        <f>_xlfn.SWITCH(BuyerTable[[#This Row],[Commute Distance]],"0-1 Miles",1,"1-2 Miles",2,"2-5 Miles",5,"5-10 Miles",10,"More than 10 Miles",12)</f>
        <v>5</v>
      </c>
    </row>
    <row r="68" spans="1:19" x14ac:dyDescent="0.3">
      <c r="A68">
        <v>28683</v>
      </c>
      <c r="B68" t="s">
        <v>37</v>
      </c>
      <c r="C68" t="s">
        <v>39</v>
      </c>
      <c r="D68" t="str" cm="1">
        <f t="array" ref="D68">_xlfn.IFS(
  BuyerTable[[#This Row],[Income]]&lt;40000,"&lt;40k",
  BuyerTable[[#This Row],[Income]]&lt;80000,"40–80k",
  BuyerTable[[#This Row],[Income]]&lt;120000,"80–120k",
  TRUE,"120k+"
)</f>
        <v>&lt;40k</v>
      </c>
      <c r="E68" s="3">
        <v>10000</v>
      </c>
      <c r="F68">
        <v>1</v>
      </c>
      <c r="G68" t="s">
        <v>27</v>
      </c>
      <c r="H68" t="s">
        <v>25</v>
      </c>
      <c r="I68" t="s">
        <v>18</v>
      </c>
      <c r="J68" t="str">
        <f>IF(BuyerTable[[#This Row],[Cars]]&gt;0,"car","No cars")</f>
        <v>car</v>
      </c>
      <c r="K68">
        <v>1</v>
      </c>
      <c r="L68" t="s">
        <v>23</v>
      </c>
      <c r="M68" t="s">
        <v>17</v>
      </c>
      <c r="N68" t="str">
        <f t="shared" si="1"/>
        <v>Middle age</v>
      </c>
      <c r="O68" t="str" cm="1">
        <f t="array" ref="O68">_xlfn.IFS(
  BuyerTable[[#This Row],[Age]]&lt;25,"&lt;25",
  BuyerTable[[#This Row],[Age]]&lt;=34,"25-34",
  BuyerTable[[#This Row],[Age]]&lt;=44,"35-44",
  BuyerTable[[#This Row],[Age]]&lt;=54,"45-54",
  TRUE,"55+"
)</f>
        <v>35-44</v>
      </c>
      <c r="P68">
        <v>35</v>
      </c>
      <c r="Q68">
        <f>IF(BuyerTable[[#This Row],[Purchased Bike]]="Yes",1,0)</f>
        <v>1</v>
      </c>
      <c r="R68" t="s">
        <v>15</v>
      </c>
      <c r="S68" s="8">
        <f>_xlfn.SWITCH(BuyerTable[[#This Row],[Commute Distance]],"0-1 Miles",1,"1-2 Miles",2,"2-5 Miles",5,"5-10 Miles",10,"More than 10 Miles",12)</f>
        <v>10</v>
      </c>
    </row>
    <row r="69" spans="1:19" x14ac:dyDescent="0.3">
      <c r="A69">
        <v>17994</v>
      </c>
      <c r="B69" t="s">
        <v>37</v>
      </c>
      <c r="C69" t="s">
        <v>38</v>
      </c>
      <c r="D69" t="str" cm="1">
        <f t="array" ref="D69">_xlfn.IFS(
  BuyerTable[[#This Row],[Income]]&lt;40000,"&lt;40k",
  BuyerTable[[#This Row],[Income]]&lt;80000,"40–80k",
  BuyerTable[[#This Row],[Income]]&lt;120000,"80–120k",
  TRUE,"120k+"
)</f>
        <v>&lt;40k</v>
      </c>
      <c r="E69" s="3">
        <v>20000</v>
      </c>
      <c r="F69">
        <v>2</v>
      </c>
      <c r="G69" t="s">
        <v>27</v>
      </c>
      <c r="H69" t="s">
        <v>25</v>
      </c>
      <c r="I69" t="s">
        <v>15</v>
      </c>
      <c r="J69" t="str">
        <f>IF(BuyerTable[[#This Row],[Cars]]&gt;0,"car","No cars")</f>
        <v>car</v>
      </c>
      <c r="K69">
        <v>2</v>
      </c>
      <c r="L69" t="s">
        <v>16</v>
      </c>
      <c r="M69" t="s">
        <v>17</v>
      </c>
      <c r="N69" t="str">
        <f t="shared" si="1"/>
        <v>Middle age</v>
      </c>
      <c r="O69" t="str" cm="1">
        <f t="array" ref="O69">_xlfn.IFS(
  BuyerTable[[#This Row],[Age]]&lt;25,"&lt;25",
  BuyerTable[[#This Row],[Age]]&lt;=34,"25-34",
  BuyerTable[[#This Row],[Age]]&lt;=44,"35-44",
  BuyerTable[[#This Row],[Age]]&lt;=54,"45-54",
  TRUE,"55+"
)</f>
        <v>35-44</v>
      </c>
      <c r="P69">
        <v>42</v>
      </c>
      <c r="Q69">
        <f>IF(BuyerTable[[#This Row],[Purchased Bike]]="Yes",1,0)</f>
        <v>0</v>
      </c>
      <c r="R69" t="s">
        <v>18</v>
      </c>
      <c r="S69" s="8">
        <f>_xlfn.SWITCH(BuyerTable[[#This Row],[Commute Distance]],"0-1 Miles",1,"1-2 Miles",2,"2-5 Miles",5,"5-10 Miles",10,"More than 10 Miles",12)</f>
        <v>1</v>
      </c>
    </row>
    <row r="70" spans="1:19" x14ac:dyDescent="0.3">
      <c r="A70">
        <v>24273</v>
      </c>
      <c r="B70" t="s">
        <v>36</v>
      </c>
      <c r="C70" t="s">
        <v>39</v>
      </c>
      <c r="D70" t="str" cm="1">
        <f t="array" ref="D70">_xlfn.IFS(
  BuyerTable[[#This Row],[Income]]&lt;40000,"&lt;40k",
  BuyerTable[[#This Row],[Income]]&lt;80000,"40–80k",
  BuyerTable[[#This Row],[Income]]&lt;120000,"80–120k",
  TRUE,"120k+"
)</f>
        <v>&lt;40k</v>
      </c>
      <c r="E70" s="3">
        <v>20000</v>
      </c>
      <c r="F70">
        <v>2</v>
      </c>
      <c r="G70" t="s">
        <v>29</v>
      </c>
      <c r="H70" t="s">
        <v>20</v>
      </c>
      <c r="I70" t="s">
        <v>15</v>
      </c>
      <c r="J70" t="str">
        <f>IF(BuyerTable[[#This Row],[Cars]]&gt;0,"car","No cars")</f>
        <v>car</v>
      </c>
      <c r="K70">
        <v>2</v>
      </c>
      <c r="L70" t="s">
        <v>23</v>
      </c>
      <c r="M70" t="s">
        <v>24</v>
      </c>
      <c r="N70" t="str">
        <f t="shared" si="1"/>
        <v>Old</v>
      </c>
      <c r="O70" t="str" cm="1">
        <f t="array" ref="O70">_xlfn.IFS(
  BuyerTable[[#This Row],[Age]]&lt;25,"&lt;25",
  BuyerTable[[#This Row],[Age]]&lt;=34,"25-34",
  BuyerTable[[#This Row],[Age]]&lt;=44,"35-44",
  BuyerTable[[#This Row],[Age]]&lt;=54,"45-54",
  TRUE,"55+"
)</f>
        <v>55+</v>
      </c>
      <c r="P70">
        <v>55</v>
      </c>
      <c r="Q70">
        <f>IF(BuyerTable[[#This Row],[Purchased Bike]]="Yes",1,0)</f>
        <v>1</v>
      </c>
      <c r="R70" t="s">
        <v>15</v>
      </c>
      <c r="S70" s="8">
        <f>_xlfn.SWITCH(BuyerTable[[#This Row],[Commute Distance]],"0-1 Miles",1,"1-2 Miles",2,"2-5 Miles",5,"5-10 Miles",10,"More than 10 Miles",12)</f>
        <v>10</v>
      </c>
    </row>
    <row r="71" spans="1:19" x14ac:dyDescent="0.3">
      <c r="A71">
        <v>26547</v>
      </c>
      <c r="B71" t="s">
        <v>37</v>
      </c>
      <c r="C71" t="s">
        <v>39</v>
      </c>
      <c r="D71" t="str" cm="1">
        <f t="array" ref="D71">_xlfn.IFS(
  BuyerTable[[#This Row],[Income]]&lt;40000,"&lt;40k",
  BuyerTable[[#This Row],[Income]]&lt;80000,"40–80k",
  BuyerTable[[#This Row],[Income]]&lt;120000,"80–120k",
  TRUE,"120k+"
)</f>
        <v>&lt;40k</v>
      </c>
      <c r="E71" s="3">
        <v>30000</v>
      </c>
      <c r="F71">
        <v>2</v>
      </c>
      <c r="G71" t="s">
        <v>19</v>
      </c>
      <c r="H71" t="s">
        <v>20</v>
      </c>
      <c r="I71" t="s">
        <v>18</v>
      </c>
      <c r="J71" t="str">
        <f>IF(BuyerTable[[#This Row],[Cars]]&gt;0,"car","No cars")</f>
        <v>car</v>
      </c>
      <c r="K71">
        <v>2</v>
      </c>
      <c r="L71" t="s">
        <v>23</v>
      </c>
      <c r="M71" t="s">
        <v>24</v>
      </c>
      <c r="N71" t="str">
        <f t="shared" si="1"/>
        <v>Old</v>
      </c>
      <c r="O71" t="str" cm="1">
        <f t="array" ref="O71">_xlfn.IFS(
  BuyerTable[[#This Row],[Age]]&lt;25,"&lt;25",
  BuyerTable[[#This Row],[Age]]&lt;=34,"25-34",
  BuyerTable[[#This Row],[Age]]&lt;=44,"35-44",
  BuyerTable[[#This Row],[Age]]&lt;=54,"45-54",
  TRUE,"55+"
)</f>
        <v>55+</v>
      </c>
      <c r="P71">
        <v>60</v>
      </c>
      <c r="Q71">
        <f>IF(BuyerTable[[#This Row],[Purchased Bike]]="Yes",1,0)</f>
        <v>1</v>
      </c>
      <c r="R71" t="s">
        <v>15</v>
      </c>
      <c r="S71" s="8">
        <f>_xlfn.SWITCH(BuyerTable[[#This Row],[Commute Distance]],"0-1 Miles",1,"1-2 Miles",2,"2-5 Miles",5,"5-10 Miles",10,"More than 10 Miles",12)</f>
        <v>10</v>
      </c>
    </row>
    <row r="72" spans="1:19" x14ac:dyDescent="0.3">
      <c r="A72">
        <v>23993</v>
      </c>
      <c r="B72" t="s">
        <v>37</v>
      </c>
      <c r="C72" t="s">
        <v>39</v>
      </c>
      <c r="D72" t="str" cm="1">
        <f t="array" ref="D72">_xlfn.IFS(
  BuyerTable[[#This Row],[Income]]&lt;40000,"&lt;40k",
  BuyerTable[[#This Row],[Income]]&lt;80000,"40–80k",
  BuyerTable[[#This Row],[Income]]&lt;120000,"80–120k",
  TRUE,"120k+"
)</f>
        <v>&lt;40k</v>
      </c>
      <c r="E72" s="3">
        <v>10000</v>
      </c>
      <c r="F72">
        <v>0</v>
      </c>
      <c r="G72" t="s">
        <v>19</v>
      </c>
      <c r="H72" t="s">
        <v>25</v>
      </c>
      <c r="I72" t="s">
        <v>18</v>
      </c>
      <c r="J72" t="str">
        <f>IF(BuyerTable[[#This Row],[Cars]]&gt;0,"car","No cars")</f>
        <v>car</v>
      </c>
      <c r="K72">
        <v>1</v>
      </c>
      <c r="L72" t="s">
        <v>16</v>
      </c>
      <c r="M72" t="s">
        <v>24</v>
      </c>
      <c r="N72" t="str">
        <f t="shared" si="1"/>
        <v>Adolescent</v>
      </c>
      <c r="O72" t="str" cm="1">
        <f t="array" ref="O72">_xlfn.IFS(
  BuyerTable[[#This Row],[Age]]&lt;25,"&lt;25",
  BuyerTable[[#This Row],[Age]]&lt;=34,"25-34",
  BuyerTable[[#This Row],[Age]]&lt;=44,"35-44",
  BuyerTable[[#This Row],[Age]]&lt;=54,"45-54",
  TRUE,"55+"
)</f>
        <v>25-34</v>
      </c>
      <c r="P72">
        <v>26</v>
      </c>
      <c r="Q72">
        <f>IF(BuyerTable[[#This Row],[Purchased Bike]]="Yes",1,0)</f>
        <v>1</v>
      </c>
      <c r="R72" t="s">
        <v>15</v>
      </c>
      <c r="S72" s="8">
        <f>_xlfn.SWITCH(BuyerTable[[#This Row],[Commute Distance]],"0-1 Miles",1,"1-2 Miles",2,"2-5 Miles",5,"5-10 Miles",10,"More than 10 Miles",12)</f>
        <v>1</v>
      </c>
    </row>
    <row r="73" spans="1:19" x14ac:dyDescent="0.3">
      <c r="A73">
        <v>20877</v>
      </c>
      <c r="B73" t="s">
        <v>37</v>
      </c>
      <c r="C73" t="s">
        <v>38</v>
      </c>
      <c r="D73" t="str" cm="1">
        <f t="array" ref="D73">_xlfn.IFS(
  BuyerTable[[#This Row],[Income]]&lt;40000,"&lt;40k",
  BuyerTable[[#This Row],[Income]]&lt;80000,"40–80k",
  BuyerTable[[#This Row],[Income]]&lt;120000,"80–120k",
  TRUE,"120k+"
)</f>
        <v>&lt;40k</v>
      </c>
      <c r="E73" s="3">
        <v>30000</v>
      </c>
      <c r="F73">
        <v>1</v>
      </c>
      <c r="G73" t="s">
        <v>13</v>
      </c>
      <c r="H73" t="s">
        <v>20</v>
      </c>
      <c r="I73" t="s">
        <v>15</v>
      </c>
      <c r="J73" t="str">
        <f>IF(BuyerTable[[#This Row],[Cars]]&gt;0,"car","No cars")</f>
        <v>No cars</v>
      </c>
      <c r="K73">
        <v>0</v>
      </c>
      <c r="L73" t="s">
        <v>26</v>
      </c>
      <c r="M73" t="s">
        <v>17</v>
      </c>
      <c r="N73" t="str">
        <f t="shared" si="1"/>
        <v>Middle age</v>
      </c>
      <c r="O73" t="str" cm="1">
        <f t="array" ref="O73">_xlfn.IFS(
  BuyerTable[[#This Row],[Age]]&lt;25,"&lt;25",
  BuyerTable[[#This Row],[Age]]&lt;=34,"25-34",
  BuyerTable[[#This Row],[Age]]&lt;=44,"35-44",
  BuyerTable[[#This Row],[Age]]&lt;=54,"45-54",
  TRUE,"55+"
)</f>
        <v>35-44</v>
      </c>
      <c r="P73">
        <v>37</v>
      </c>
      <c r="Q73">
        <f>IF(BuyerTable[[#This Row],[Purchased Bike]]="Yes",1,0)</f>
        <v>1</v>
      </c>
      <c r="R73" t="s">
        <v>15</v>
      </c>
      <c r="S73" s="8">
        <f>_xlfn.SWITCH(BuyerTable[[#This Row],[Commute Distance]],"0-1 Miles",1,"1-2 Miles",2,"2-5 Miles",5,"5-10 Miles",10,"More than 10 Miles",12)</f>
        <v>2</v>
      </c>
    </row>
    <row r="74" spans="1:19" x14ac:dyDescent="0.3">
      <c r="A74">
        <v>19675</v>
      </c>
      <c r="B74" t="s">
        <v>36</v>
      </c>
      <c r="C74" t="s">
        <v>38</v>
      </c>
      <c r="D74" t="str" cm="1">
        <f t="array" ref="D74">_xlfn.IFS(
  BuyerTable[[#This Row],[Income]]&lt;40000,"&lt;40k",
  BuyerTable[[#This Row],[Income]]&lt;80000,"40–80k",
  BuyerTable[[#This Row],[Income]]&lt;120000,"80–120k",
  TRUE,"120k+"
)</f>
        <v>&lt;40k</v>
      </c>
      <c r="E74" s="3">
        <v>20000</v>
      </c>
      <c r="F74">
        <v>4</v>
      </c>
      <c r="G74" t="s">
        <v>27</v>
      </c>
      <c r="H74" t="s">
        <v>14</v>
      </c>
      <c r="I74" t="s">
        <v>15</v>
      </c>
      <c r="J74" t="str">
        <f>IF(BuyerTable[[#This Row],[Cars]]&gt;0,"car","No cars")</f>
        <v>car</v>
      </c>
      <c r="K74">
        <v>2</v>
      </c>
      <c r="L74" t="s">
        <v>23</v>
      </c>
      <c r="M74" t="s">
        <v>24</v>
      </c>
      <c r="N74" t="str">
        <f t="shared" si="1"/>
        <v>Old</v>
      </c>
      <c r="O74" t="str" cm="1">
        <f t="array" ref="O74">_xlfn.IFS(
  BuyerTable[[#This Row],[Age]]&lt;25,"&lt;25",
  BuyerTable[[#This Row],[Age]]&lt;=34,"25-34",
  BuyerTable[[#This Row],[Age]]&lt;=44,"35-44",
  BuyerTable[[#This Row],[Age]]&lt;=54,"45-54",
  TRUE,"55+"
)</f>
        <v>55+</v>
      </c>
      <c r="P74">
        <v>60</v>
      </c>
      <c r="Q74">
        <f>IF(BuyerTable[[#This Row],[Purchased Bike]]="Yes",1,0)</f>
        <v>0</v>
      </c>
      <c r="R74" t="s">
        <v>18</v>
      </c>
      <c r="S74" s="8">
        <f>_xlfn.SWITCH(BuyerTable[[#This Row],[Commute Distance]],"0-1 Miles",1,"1-2 Miles",2,"2-5 Miles",5,"5-10 Miles",10,"More than 10 Miles",12)</f>
        <v>10</v>
      </c>
    </row>
    <row r="75" spans="1:19" x14ac:dyDescent="0.3">
      <c r="A75">
        <v>12728</v>
      </c>
      <c r="B75" t="s">
        <v>37</v>
      </c>
      <c r="C75" t="s">
        <v>38</v>
      </c>
      <c r="D75" t="str" cm="1">
        <f t="array" ref="D75">_xlfn.IFS(
  BuyerTable[[#This Row],[Income]]&lt;40000,"&lt;40k",
  BuyerTable[[#This Row],[Income]]&lt;80000,"40–80k",
  BuyerTable[[#This Row],[Income]]&lt;120000,"80–120k",
  TRUE,"120k+"
)</f>
        <v>&lt;40k</v>
      </c>
      <c r="E75" s="3">
        <v>30000</v>
      </c>
      <c r="F75">
        <v>0</v>
      </c>
      <c r="G75" t="s">
        <v>19</v>
      </c>
      <c r="H75" t="s">
        <v>20</v>
      </c>
      <c r="I75" t="s">
        <v>18</v>
      </c>
      <c r="J75" t="str">
        <f>IF(BuyerTable[[#This Row],[Cars]]&gt;0,"car","No cars")</f>
        <v>car</v>
      </c>
      <c r="K75">
        <v>1</v>
      </c>
      <c r="L75" t="s">
        <v>26</v>
      </c>
      <c r="M75" t="s">
        <v>17</v>
      </c>
      <c r="N75" t="str">
        <f t="shared" si="1"/>
        <v>Adolescent</v>
      </c>
      <c r="O75" t="str" cm="1">
        <f t="array" ref="O75">_xlfn.IFS(
  BuyerTable[[#This Row],[Age]]&lt;25,"&lt;25",
  BuyerTable[[#This Row],[Age]]&lt;=34,"25-34",
  BuyerTable[[#This Row],[Age]]&lt;=44,"35-44",
  BuyerTable[[#This Row],[Age]]&lt;=54,"45-54",
  TRUE,"55+"
)</f>
        <v>25-34</v>
      </c>
      <c r="P75">
        <v>27</v>
      </c>
      <c r="Q75">
        <f>IF(BuyerTable[[#This Row],[Purchased Bike]]="Yes",1,0)</f>
        <v>0</v>
      </c>
      <c r="R75" t="s">
        <v>18</v>
      </c>
      <c r="S75" s="8">
        <f>_xlfn.SWITCH(BuyerTable[[#This Row],[Commute Distance]],"0-1 Miles",1,"1-2 Miles",2,"2-5 Miles",5,"5-10 Miles",10,"More than 10 Miles",12)</f>
        <v>2</v>
      </c>
    </row>
    <row r="76" spans="1:19" x14ac:dyDescent="0.3">
      <c r="A76">
        <v>17845</v>
      </c>
      <c r="B76" t="s">
        <v>37</v>
      </c>
      <c r="C76" t="s">
        <v>39</v>
      </c>
      <c r="D76" t="str" cm="1">
        <f t="array" ref="D76">_xlfn.IFS(
  BuyerTable[[#This Row],[Income]]&lt;40000,"&lt;40k",
  BuyerTable[[#This Row],[Income]]&lt;80000,"40–80k",
  BuyerTable[[#This Row],[Income]]&lt;120000,"80–120k",
  TRUE,"120k+"
)</f>
        <v>&lt;40k</v>
      </c>
      <c r="E76" s="3">
        <v>20000</v>
      </c>
      <c r="F76">
        <v>0</v>
      </c>
      <c r="G76" t="s">
        <v>29</v>
      </c>
      <c r="H76" t="s">
        <v>25</v>
      </c>
      <c r="I76" t="s">
        <v>18</v>
      </c>
      <c r="J76" t="str">
        <f>IF(BuyerTable[[#This Row],[Cars]]&gt;0,"car","No cars")</f>
        <v>car</v>
      </c>
      <c r="K76">
        <v>2</v>
      </c>
      <c r="L76" t="s">
        <v>26</v>
      </c>
      <c r="M76" t="s">
        <v>17</v>
      </c>
      <c r="N76" t="str">
        <f t="shared" si="1"/>
        <v>Middle age</v>
      </c>
      <c r="O76" t="str" cm="1">
        <f t="array" ref="O76">_xlfn.IFS(
  BuyerTable[[#This Row],[Age]]&lt;25,"&lt;25",
  BuyerTable[[#This Row],[Age]]&lt;=34,"25-34",
  BuyerTable[[#This Row],[Age]]&lt;=44,"35-44",
  BuyerTable[[#This Row],[Age]]&lt;=54,"45-54",
  TRUE,"55+"
)</f>
        <v>25-34</v>
      </c>
      <c r="P76">
        <v>32</v>
      </c>
      <c r="Q76">
        <f>IF(BuyerTable[[#This Row],[Purchased Bike]]="Yes",1,0)</f>
        <v>0</v>
      </c>
      <c r="R76" t="s">
        <v>18</v>
      </c>
      <c r="S76" s="8">
        <f>_xlfn.SWITCH(BuyerTable[[#This Row],[Commute Distance]],"0-1 Miles",1,"1-2 Miles",2,"2-5 Miles",5,"5-10 Miles",10,"More than 10 Miles",12)</f>
        <v>2</v>
      </c>
    </row>
    <row r="77" spans="1:19" x14ac:dyDescent="0.3">
      <c r="A77">
        <v>14798</v>
      </c>
      <c r="B77" t="s">
        <v>37</v>
      </c>
      <c r="C77" t="s">
        <v>39</v>
      </c>
      <c r="D77" t="str" cm="1">
        <f t="array" ref="D77">_xlfn.IFS(
  BuyerTable[[#This Row],[Income]]&lt;40000,"&lt;40k",
  BuyerTable[[#This Row],[Income]]&lt;80000,"40–80k",
  BuyerTable[[#This Row],[Income]]&lt;120000,"80–120k",
  TRUE,"120k+"
)</f>
        <v>&lt;40k</v>
      </c>
      <c r="E77" s="3">
        <v>10000</v>
      </c>
      <c r="F77">
        <v>4</v>
      </c>
      <c r="G77" t="s">
        <v>29</v>
      </c>
      <c r="H77" t="s">
        <v>25</v>
      </c>
      <c r="I77" t="s">
        <v>15</v>
      </c>
      <c r="J77" t="str">
        <f>IF(BuyerTable[[#This Row],[Cars]]&gt;0,"car","No cars")</f>
        <v>car</v>
      </c>
      <c r="K77">
        <v>2</v>
      </c>
      <c r="L77" t="s">
        <v>16</v>
      </c>
      <c r="M77" t="s">
        <v>17</v>
      </c>
      <c r="N77" t="str">
        <f t="shared" si="1"/>
        <v>Middle age</v>
      </c>
      <c r="O77" t="str" cm="1">
        <f t="array" ref="O77">_xlfn.IFS(
  BuyerTable[[#This Row],[Age]]&lt;25,"&lt;25",
  BuyerTable[[#This Row],[Age]]&lt;=34,"25-34",
  BuyerTable[[#This Row],[Age]]&lt;=44,"35-44",
  BuyerTable[[#This Row],[Age]]&lt;=54,"45-54",
  TRUE,"55+"
)</f>
        <v>35-44</v>
      </c>
      <c r="P77">
        <v>41</v>
      </c>
      <c r="Q77">
        <f>IF(BuyerTable[[#This Row],[Purchased Bike]]="Yes",1,0)</f>
        <v>1</v>
      </c>
      <c r="R77" t="s">
        <v>15</v>
      </c>
      <c r="S77" s="8">
        <f>_xlfn.SWITCH(BuyerTable[[#This Row],[Commute Distance]],"0-1 Miles",1,"1-2 Miles",2,"2-5 Miles",5,"5-10 Miles",10,"More than 10 Miles",12)</f>
        <v>1</v>
      </c>
    </row>
    <row r="78" spans="1:19" x14ac:dyDescent="0.3">
      <c r="A78">
        <v>23979</v>
      </c>
      <c r="B78" t="s">
        <v>37</v>
      </c>
      <c r="C78" t="s">
        <v>38</v>
      </c>
      <c r="D78" t="str" cm="1">
        <f t="array" ref="D78">_xlfn.IFS(
  BuyerTable[[#This Row],[Income]]&lt;40000,"&lt;40k",
  BuyerTable[[#This Row],[Income]]&lt;80000,"40–80k",
  BuyerTable[[#This Row],[Income]]&lt;120000,"80–120k",
  TRUE,"120k+"
)</f>
        <v>&lt;40k</v>
      </c>
      <c r="E78" s="3">
        <v>10000</v>
      </c>
      <c r="F78">
        <v>2</v>
      </c>
      <c r="G78" t="s">
        <v>19</v>
      </c>
      <c r="H78" t="s">
        <v>25</v>
      </c>
      <c r="I78" t="s">
        <v>18</v>
      </c>
      <c r="J78" t="str">
        <f>IF(BuyerTable[[#This Row],[Cars]]&gt;0,"car","No cars")</f>
        <v>No cars</v>
      </c>
      <c r="K78">
        <v>0</v>
      </c>
      <c r="L78" t="s">
        <v>16</v>
      </c>
      <c r="M78" t="s">
        <v>17</v>
      </c>
      <c r="N78" t="str">
        <f t="shared" si="1"/>
        <v>Middle age</v>
      </c>
      <c r="O78" t="str" cm="1">
        <f t="array" ref="O78">_xlfn.IFS(
  BuyerTable[[#This Row],[Age]]&lt;25,"&lt;25",
  BuyerTable[[#This Row],[Age]]&lt;=34,"25-34",
  BuyerTable[[#This Row],[Age]]&lt;=44,"35-44",
  BuyerTable[[#This Row],[Age]]&lt;=54,"45-54",
  TRUE,"55+"
)</f>
        <v>45-54</v>
      </c>
      <c r="P78">
        <v>50</v>
      </c>
      <c r="Q78">
        <f>IF(BuyerTable[[#This Row],[Purchased Bike]]="Yes",1,0)</f>
        <v>0</v>
      </c>
      <c r="R78" t="s">
        <v>18</v>
      </c>
      <c r="S78" s="8">
        <f>_xlfn.SWITCH(BuyerTable[[#This Row],[Commute Distance]],"0-1 Miles",1,"1-2 Miles",2,"2-5 Miles",5,"5-10 Miles",10,"More than 10 Miles",12)</f>
        <v>1</v>
      </c>
    </row>
    <row r="79" spans="1:19" x14ac:dyDescent="0.3">
      <c r="A79">
        <v>25605</v>
      </c>
      <c r="B79" t="s">
        <v>37</v>
      </c>
      <c r="C79" t="s">
        <v>39</v>
      </c>
      <c r="D79" t="str" cm="1">
        <f t="array" ref="D79">_xlfn.IFS(
  BuyerTable[[#This Row],[Income]]&lt;40000,"&lt;40k",
  BuyerTable[[#This Row],[Income]]&lt;80000,"40–80k",
  BuyerTable[[#This Row],[Income]]&lt;120000,"80–120k",
  TRUE,"120k+"
)</f>
        <v>&lt;40k</v>
      </c>
      <c r="E79" s="3">
        <v>20000</v>
      </c>
      <c r="F79">
        <v>2</v>
      </c>
      <c r="G79" t="s">
        <v>19</v>
      </c>
      <c r="H79" t="s">
        <v>25</v>
      </c>
      <c r="I79" t="s">
        <v>18</v>
      </c>
      <c r="J79" t="str">
        <f>IF(BuyerTable[[#This Row],[Cars]]&gt;0,"car","No cars")</f>
        <v>car</v>
      </c>
      <c r="K79">
        <v>1</v>
      </c>
      <c r="L79" t="s">
        <v>16</v>
      </c>
      <c r="M79" t="s">
        <v>17</v>
      </c>
      <c r="N79" t="str">
        <f t="shared" si="1"/>
        <v>Middle age</v>
      </c>
      <c r="O79" t="str" cm="1">
        <f t="array" ref="O79">_xlfn.IFS(
  BuyerTable[[#This Row],[Age]]&lt;25,"&lt;25",
  BuyerTable[[#This Row],[Age]]&lt;=34,"25-34",
  BuyerTable[[#This Row],[Age]]&lt;=44,"35-44",
  BuyerTable[[#This Row],[Age]]&lt;=54,"45-54",
  TRUE,"55+"
)</f>
        <v>45-54</v>
      </c>
      <c r="P79">
        <v>54</v>
      </c>
      <c r="Q79">
        <f>IF(BuyerTable[[#This Row],[Purchased Bike]]="Yes",1,0)</f>
        <v>1</v>
      </c>
      <c r="R79" t="s">
        <v>15</v>
      </c>
      <c r="S79" s="8">
        <f>_xlfn.SWITCH(BuyerTable[[#This Row],[Commute Distance]],"0-1 Miles",1,"1-2 Miles",2,"2-5 Miles",5,"5-10 Miles",10,"More than 10 Miles",12)</f>
        <v>1</v>
      </c>
    </row>
    <row r="80" spans="1:19" x14ac:dyDescent="0.3">
      <c r="A80">
        <v>20797</v>
      </c>
      <c r="B80" t="s">
        <v>36</v>
      </c>
      <c r="C80" t="s">
        <v>39</v>
      </c>
      <c r="D80" t="str" cm="1">
        <f t="array" ref="D80">_xlfn.IFS(
  BuyerTable[[#This Row],[Income]]&lt;40000,"&lt;40k",
  BuyerTable[[#This Row],[Income]]&lt;80000,"40–80k",
  BuyerTable[[#This Row],[Income]]&lt;120000,"80–120k",
  TRUE,"120k+"
)</f>
        <v>&lt;40k</v>
      </c>
      <c r="E80" s="3">
        <v>10000</v>
      </c>
      <c r="F80">
        <v>1</v>
      </c>
      <c r="G80" t="s">
        <v>13</v>
      </c>
      <c r="H80" t="s">
        <v>25</v>
      </c>
      <c r="I80" t="s">
        <v>15</v>
      </c>
      <c r="J80" t="str">
        <f>IF(BuyerTable[[#This Row],[Cars]]&gt;0,"car","No cars")</f>
        <v>No cars</v>
      </c>
      <c r="K80">
        <v>0</v>
      </c>
      <c r="L80" t="s">
        <v>16</v>
      </c>
      <c r="M80" t="s">
        <v>17</v>
      </c>
      <c r="N80" t="str">
        <f t="shared" si="1"/>
        <v>Middle age</v>
      </c>
      <c r="O80" t="str" cm="1">
        <f t="array" ref="O80">_xlfn.IFS(
  BuyerTable[[#This Row],[Age]]&lt;25,"&lt;25",
  BuyerTable[[#This Row],[Age]]&lt;=34,"25-34",
  BuyerTable[[#This Row],[Age]]&lt;=44,"35-44",
  BuyerTable[[#This Row],[Age]]&lt;=54,"45-54",
  TRUE,"55+"
)</f>
        <v>45-54</v>
      </c>
      <c r="P80">
        <v>48</v>
      </c>
      <c r="Q80">
        <f>IF(BuyerTable[[#This Row],[Purchased Bike]]="Yes",1,0)</f>
        <v>0</v>
      </c>
      <c r="R80" t="s">
        <v>18</v>
      </c>
      <c r="S80" s="8">
        <f>_xlfn.SWITCH(BuyerTable[[#This Row],[Commute Distance]],"0-1 Miles",1,"1-2 Miles",2,"2-5 Miles",5,"5-10 Miles",10,"More than 10 Miles",12)</f>
        <v>1</v>
      </c>
    </row>
    <row r="81" spans="1:19" x14ac:dyDescent="0.3">
      <c r="A81">
        <v>25460</v>
      </c>
      <c r="B81" t="s">
        <v>36</v>
      </c>
      <c r="C81" t="s">
        <v>39</v>
      </c>
      <c r="D81" t="str" cm="1">
        <f t="array" ref="D81">_xlfn.IFS(
  BuyerTable[[#This Row],[Income]]&lt;40000,"&lt;40k",
  BuyerTable[[#This Row],[Income]]&lt;80000,"40–80k",
  BuyerTable[[#This Row],[Income]]&lt;120000,"80–120k",
  TRUE,"120k+"
)</f>
        <v>&lt;40k</v>
      </c>
      <c r="E81" s="3">
        <v>20000</v>
      </c>
      <c r="F81">
        <v>2</v>
      </c>
      <c r="G81" t="s">
        <v>27</v>
      </c>
      <c r="H81" t="s">
        <v>25</v>
      </c>
      <c r="I81" t="s">
        <v>15</v>
      </c>
      <c r="J81" t="str">
        <f>IF(BuyerTable[[#This Row],[Cars]]&gt;0,"car","No cars")</f>
        <v>No cars</v>
      </c>
      <c r="K81">
        <v>0</v>
      </c>
      <c r="L81" t="s">
        <v>16</v>
      </c>
      <c r="M81" t="s">
        <v>17</v>
      </c>
      <c r="N81" t="str">
        <f t="shared" si="1"/>
        <v>Middle age</v>
      </c>
      <c r="O81" t="str" cm="1">
        <f t="array" ref="O81">_xlfn.IFS(
  BuyerTable[[#This Row],[Age]]&lt;25,"&lt;25",
  BuyerTable[[#This Row],[Age]]&lt;=34,"25-34",
  BuyerTable[[#This Row],[Age]]&lt;=44,"35-44",
  BuyerTable[[#This Row],[Age]]&lt;=54,"45-54",
  TRUE,"55+"
)</f>
        <v>35-44</v>
      </c>
      <c r="P81">
        <v>40</v>
      </c>
      <c r="Q81">
        <f>IF(BuyerTable[[#This Row],[Purchased Bike]]="Yes",1,0)</f>
        <v>1</v>
      </c>
      <c r="R81" t="s">
        <v>15</v>
      </c>
      <c r="S81" s="8">
        <f>_xlfn.SWITCH(BuyerTable[[#This Row],[Commute Distance]],"0-1 Miles",1,"1-2 Miles",2,"2-5 Miles",5,"5-10 Miles",10,"More than 10 Miles",12)</f>
        <v>1</v>
      </c>
    </row>
    <row r="82" spans="1:19" x14ac:dyDescent="0.3">
      <c r="A82">
        <v>22402</v>
      </c>
      <c r="B82" t="s">
        <v>36</v>
      </c>
      <c r="C82" t="s">
        <v>38</v>
      </c>
      <c r="D82" t="str" cm="1">
        <f t="array" ref="D82">_xlfn.IFS(
  BuyerTable[[#This Row],[Income]]&lt;40000,"&lt;40k",
  BuyerTable[[#This Row],[Income]]&lt;80000,"40–80k",
  BuyerTable[[#This Row],[Income]]&lt;120000,"80–120k",
  TRUE,"120k+"
)</f>
        <v>&lt;40k</v>
      </c>
      <c r="E82" s="3">
        <v>10000</v>
      </c>
      <c r="F82">
        <v>0</v>
      </c>
      <c r="G82" t="s">
        <v>19</v>
      </c>
      <c r="H82" t="s">
        <v>25</v>
      </c>
      <c r="I82" t="s">
        <v>15</v>
      </c>
      <c r="J82" t="str">
        <f>IF(BuyerTable[[#This Row],[Cars]]&gt;0,"car","No cars")</f>
        <v>car</v>
      </c>
      <c r="K82">
        <v>1</v>
      </c>
      <c r="L82" t="s">
        <v>22</v>
      </c>
      <c r="M82" t="s">
        <v>24</v>
      </c>
      <c r="N82" t="str">
        <f t="shared" si="1"/>
        <v>Adolescent</v>
      </c>
      <c r="O82" t="str" cm="1">
        <f t="array" ref="O82">_xlfn.IFS(
  BuyerTable[[#This Row],[Age]]&lt;25,"&lt;25",
  BuyerTable[[#This Row],[Age]]&lt;=34,"25-34",
  BuyerTable[[#This Row],[Age]]&lt;=44,"35-44",
  BuyerTable[[#This Row],[Age]]&lt;=54,"45-54",
  TRUE,"55+"
)</f>
        <v>25-34</v>
      </c>
      <c r="P82">
        <v>25</v>
      </c>
      <c r="Q82">
        <f>IF(BuyerTable[[#This Row],[Purchased Bike]]="Yes",1,0)</f>
        <v>1</v>
      </c>
      <c r="R82" t="s">
        <v>15</v>
      </c>
      <c r="S82" s="8">
        <f>_xlfn.SWITCH(BuyerTable[[#This Row],[Commute Distance]],"0-1 Miles",1,"1-2 Miles",2,"2-5 Miles",5,"5-10 Miles",10,"More than 10 Miles",12)</f>
        <v>5</v>
      </c>
    </row>
    <row r="83" spans="1:19" x14ac:dyDescent="0.3">
      <c r="A83">
        <v>15465</v>
      </c>
      <c r="B83" t="s">
        <v>36</v>
      </c>
      <c r="C83" t="s">
        <v>39</v>
      </c>
      <c r="D83" t="str" cm="1">
        <f t="array" ref="D83">_xlfn.IFS(
  BuyerTable[[#This Row],[Income]]&lt;40000,"&lt;40k",
  BuyerTable[[#This Row],[Income]]&lt;80000,"40–80k",
  BuyerTable[[#This Row],[Income]]&lt;120000,"80–120k",
  TRUE,"120k+"
)</f>
        <v>&lt;40k</v>
      </c>
      <c r="E83" s="3">
        <v>10000</v>
      </c>
      <c r="F83">
        <v>0</v>
      </c>
      <c r="G83" t="s">
        <v>19</v>
      </c>
      <c r="H83" t="s">
        <v>25</v>
      </c>
      <c r="I83" t="s">
        <v>18</v>
      </c>
      <c r="J83" t="str">
        <f>IF(BuyerTable[[#This Row],[Cars]]&gt;0,"car","No cars")</f>
        <v>car</v>
      </c>
      <c r="K83">
        <v>1</v>
      </c>
      <c r="L83" t="s">
        <v>16</v>
      </c>
      <c r="M83" t="s">
        <v>24</v>
      </c>
      <c r="N83" t="str">
        <f t="shared" si="1"/>
        <v>Adolescent</v>
      </c>
      <c r="O83" t="str" cm="1">
        <f t="array" ref="O83">_xlfn.IFS(
  BuyerTable[[#This Row],[Age]]&lt;25,"&lt;25",
  BuyerTable[[#This Row],[Age]]&lt;=34,"25-34",
  BuyerTable[[#This Row],[Age]]&lt;=44,"35-44",
  BuyerTable[[#This Row],[Age]]&lt;=54,"45-54",
  TRUE,"55+"
)</f>
        <v>25-34</v>
      </c>
      <c r="P83">
        <v>25</v>
      </c>
      <c r="Q83">
        <f>IF(BuyerTable[[#This Row],[Purchased Bike]]="Yes",1,0)</f>
        <v>0</v>
      </c>
      <c r="R83" t="s">
        <v>18</v>
      </c>
      <c r="S83" s="8">
        <f>_xlfn.SWITCH(BuyerTable[[#This Row],[Commute Distance]],"0-1 Miles",1,"1-2 Miles",2,"2-5 Miles",5,"5-10 Miles",10,"More than 10 Miles",12)</f>
        <v>1</v>
      </c>
    </row>
    <row r="84" spans="1:19" x14ac:dyDescent="0.3">
      <c r="A84">
        <v>12273</v>
      </c>
      <c r="B84" t="s">
        <v>36</v>
      </c>
      <c r="C84" t="s">
        <v>38</v>
      </c>
      <c r="D84" t="str" cm="1">
        <f t="array" ref="D84">_xlfn.IFS(
  BuyerTable[[#This Row],[Income]]&lt;40000,"&lt;40k",
  BuyerTable[[#This Row],[Income]]&lt;80000,"40–80k",
  BuyerTable[[#This Row],[Income]]&lt;120000,"80–120k",
  TRUE,"120k+"
)</f>
        <v>&lt;40k</v>
      </c>
      <c r="E84" s="3">
        <v>30000</v>
      </c>
      <c r="F84">
        <v>1</v>
      </c>
      <c r="G84" t="s">
        <v>13</v>
      </c>
      <c r="H84" t="s">
        <v>20</v>
      </c>
      <c r="I84" t="s">
        <v>15</v>
      </c>
      <c r="J84" t="str">
        <f>IF(BuyerTable[[#This Row],[Cars]]&gt;0,"car","No cars")</f>
        <v>No cars</v>
      </c>
      <c r="K84">
        <v>0</v>
      </c>
      <c r="L84" t="s">
        <v>16</v>
      </c>
      <c r="M84" t="s">
        <v>17</v>
      </c>
      <c r="N84" t="str">
        <f t="shared" si="1"/>
        <v>Middle age</v>
      </c>
      <c r="O84" t="str" cm="1">
        <f t="array" ref="O84">_xlfn.IFS(
  BuyerTable[[#This Row],[Age]]&lt;25,"&lt;25",
  BuyerTable[[#This Row],[Age]]&lt;=34,"25-34",
  BuyerTable[[#This Row],[Age]]&lt;=44,"35-44",
  BuyerTable[[#This Row],[Age]]&lt;=54,"45-54",
  TRUE,"55+"
)</f>
        <v>45-54</v>
      </c>
      <c r="P84">
        <v>47</v>
      </c>
      <c r="Q84">
        <f>IF(BuyerTable[[#This Row],[Purchased Bike]]="Yes",1,0)</f>
        <v>0</v>
      </c>
      <c r="R84" t="s">
        <v>18</v>
      </c>
      <c r="S84" s="8">
        <f>_xlfn.SWITCH(BuyerTable[[#This Row],[Commute Distance]],"0-1 Miles",1,"1-2 Miles",2,"2-5 Miles",5,"5-10 Miles",10,"More than 10 Miles",12)</f>
        <v>1</v>
      </c>
    </row>
    <row r="85" spans="1:19" x14ac:dyDescent="0.3">
      <c r="A85">
        <v>23963</v>
      </c>
      <c r="B85" t="s">
        <v>36</v>
      </c>
      <c r="C85" t="s">
        <v>38</v>
      </c>
      <c r="D85" t="str" cm="1">
        <f t="array" ref="D85">_xlfn.IFS(
  BuyerTable[[#This Row],[Income]]&lt;40000,"&lt;40k",
  BuyerTable[[#This Row],[Income]]&lt;80000,"40–80k",
  BuyerTable[[#This Row],[Income]]&lt;120000,"80–120k",
  TRUE,"120k+"
)</f>
        <v>&lt;40k</v>
      </c>
      <c r="E85" s="3">
        <v>10000</v>
      </c>
      <c r="F85">
        <v>0</v>
      </c>
      <c r="G85" t="s">
        <v>29</v>
      </c>
      <c r="H85" t="s">
        <v>25</v>
      </c>
      <c r="I85" t="s">
        <v>18</v>
      </c>
      <c r="J85" t="str">
        <f>IF(BuyerTable[[#This Row],[Cars]]&gt;0,"car","No cars")</f>
        <v>car</v>
      </c>
      <c r="K85">
        <v>2</v>
      </c>
      <c r="L85" t="s">
        <v>16</v>
      </c>
      <c r="M85" t="s">
        <v>17</v>
      </c>
      <c r="N85" t="str">
        <f t="shared" si="1"/>
        <v>Middle age</v>
      </c>
      <c r="O85" t="str" cm="1">
        <f t="array" ref="O85">_xlfn.IFS(
  BuyerTable[[#This Row],[Age]]&lt;25,"&lt;25",
  BuyerTable[[#This Row],[Age]]&lt;=34,"25-34",
  BuyerTable[[#This Row],[Age]]&lt;=44,"35-44",
  BuyerTable[[#This Row],[Age]]&lt;=54,"45-54",
  TRUE,"55+"
)</f>
        <v>25-34</v>
      </c>
      <c r="P85">
        <v>33</v>
      </c>
      <c r="Q85">
        <f>IF(BuyerTable[[#This Row],[Purchased Bike]]="Yes",1,0)</f>
        <v>0</v>
      </c>
      <c r="R85" t="s">
        <v>18</v>
      </c>
      <c r="S85" s="8">
        <f>_xlfn.SWITCH(BuyerTable[[#This Row],[Commute Distance]],"0-1 Miles",1,"1-2 Miles",2,"2-5 Miles",5,"5-10 Miles",10,"More than 10 Miles",12)</f>
        <v>1</v>
      </c>
    </row>
    <row r="86" spans="1:19" x14ac:dyDescent="0.3">
      <c r="A86">
        <v>17907</v>
      </c>
      <c r="B86" t="s">
        <v>36</v>
      </c>
      <c r="C86" t="s">
        <v>39</v>
      </c>
      <c r="D86" t="str" cm="1">
        <f t="array" ref="D86">_xlfn.IFS(
  BuyerTable[[#This Row],[Income]]&lt;40000,"&lt;40k",
  BuyerTable[[#This Row],[Income]]&lt;80000,"40–80k",
  BuyerTable[[#This Row],[Income]]&lt;120000,"80–120k",
  TRUE,"120k+"
)</f>
        <v>&lt;40k</v>
      </c>
      <c r="E86" s="3">
        <v>10000</v>
      </c>
      <c r="F86">
        <v>0</v>
      </c>
      <c r="G86" t="s">
        <v>19</v>
      </c>
      <c r="H86" t="s">
        <v>25</v>
      </c>
      <c r="I86" t="s">
        <v>15</v>
      </c>
      <c r="J86" t="str">
        <f>IF(BuyerTable[[#This Row],[Cars]]&gt;0,"car","No cars")</f>
        <v>car</v>
      </c>
      <c r="K86">
        <v>1</v>
      </c>
      <c r="L86" t="s">
        <v>22</v>
      </c>
      <c r="M86" t="s">
        <v>24</v>
      </c>
      <c r="N86" t="str">
        <f t="shared" si="1"/>
        <v>Adolescent</v>
      </c>
      <c r="O86" t="str" cm="1">
        <f t="array" ref="O86">_xlfn.IFS(
  BuyerTable[[#This Row],[Age]]&lt;25,"&lt;25",
  BuyerTable[[#This Row],[Age]]&lt;=34,"25-34",
  BuyerTable[[#This Row],[Age]]&lt;=44,"35-44",
  BuyerTable[[#This Row],[Age]]&lt;=54,"45-54",
  TRUE,"55+"
)</f>
        <v>25-34</v>
      </c>
      <c r="P86">
        <v>27</v>
      </c>
      <c r="Q86">
        <f>IF(BuyerTable[[#This Row],[Purchased Bike]]="Yes",1,0)</f>
        <v>0</v>
      </c>
      <c r="R86" t="s">
        <v>18</v>
      </c>
      <c r="S86" s="8">
        <f>_xlfn.SWITCH(BuyerTable[[#This Row],[Commute Distance]],"0-1 Miles",1,"1-2 Miles",2,"2-5 Miles",5,"5-10 Miles",10,"More than 10 Miles",12)</f>
        <v>5</v>
      </c>
    </row>
    <row r="87" spans="1:19" x14ac:dyDescent="0.3">
      <c r="A87">
        <v>12253</v>
      </c>
      <c r="B87" t="s">
        <v>37</v>
      </c>
      <c r="C87" t="s">
        <v>39</v>
      </c>
      <c r="D87" t="str" cm="1">
        <f t="array" ref="D87">_xlfn.IFS(
  BuyerTable[[#This Row],[Income]]&lt;40000,"&lt;40k",
  BuyerTable[[#This Row],[Income]]&lt;80000,"40–80k",
  BuyerTable[[#This Row],[Income]]&lt;120000,"80–120k",
  TRUE,"120k+"
)</f>
        <v>&lt;40k</v>
      </c>
      <c r="E87" s="3">
        <v>20000</v>
      </c>
      <c r="F87">
        <v>0</v>
      </c>
      <c r="G87" t="s">
        <v>19</v>
      </c>
      <c r="H87" t="s">
        <v>25</v>
      </c>
      <c r="I87" t="s">
        <v>15</v>
      </c>
      <c r="J87" t="str">
        <f>IF(BuyerTable[[#This Row],[Cars]]&gt;0,"car","No cars")</f>
        <v>No cars</v>
      </c>
      <c r="K87">
        <v>0</v>
      </c>
      <c r="L87" t="s">
        <v>16</v>
      </c>
      <c r="M87" t="s">
        <v>24</v>
      </c>
      <c r="N87" t="str">
        <f t="shared" si="1"/>
        <v>Adolescent</v>
      </c>
      <c r="O87" t="str" cm="1">
        <f t="array" ref="O87">_xlfn.IFS(
  BuyerTable[[#This Row],[Age]]&lt;25,"&lt;25",
  BuyerTable[[#This Row],[Age]]&lt;=34,"25-34",
  BuyerTable[[#This Row],[Age]]&lt;=44,"35-44",
  BuyerTable[[#This Row],[Age]]&lt;=54,"45-54",
  TRUE,"55+"
)</f>
        <v>25-34</v>
      </c>
      <c r="P87">
        <v>29</v>
      </c>
      <c r="Q87">
        <f>IF(BuyerTable[[#This Row],[Purchased Bike]]="Yes",1,0)</f>
        <v>1</v>
      </c>
      <c r="R87" t="s">
        <v>15</v>
      </c>
      <c r="S87" s="8">
        <f>_xlfn.SWITCH(BuyerTable[[#This Row],[Commute Distance]],"0-1 Miles",1,"1-2 Miles",2,"2-5 Miles",5,"5-10 Miles",10,"More than 10 Miles",12)</f>
        <v>1</v>
      </c>
    </row>
    <row r="88" spans="1:19" x14ac:dyDescent="0.3">
      <c r="A88">
        <v>12212</v>
      </c>
      <c r="B88" t="s">
        <v>36</v>
      </c>
      <c r="C88" t="s">
        <v>39</v>
      </c>
      <c r="D88" t="str" cm="1">
        <f t="array" ref="D88">_xlfn.IFS(
  BuyerTable[[#This Row],[Income]]&lt;40000,"&lt;40k",
  BuyerTable[[#This Row],[Income]]&lt;80000,"40–80k",
  BuyerTable[[#This Row],[Income]]&lt;120000,"80–120k",
  TRUE,"120k+"
)</f>
        <v>&lt;40k</v>
      </c>
      <c r="E88" s="3">
        <v>10000</v>
      </c>
      <c r="F88">
        <v>0</v>
      </c>
      <c r="G88" t="s">
        <v>31</v>
      </c>
      <c r="H88" t="s">
        <v>25</v>
      </c>
      <c r="I88" t="s">
        <v>15</v>
      </c>
      <c r="J88" t="str">
        <f>IF(BuyerTable[[#This Row],[Cars]]&gt;0,"car","No cars")</f>
        <v>No cars</v>
      </c>
      <c r="K88">
        <v>0</v>
      </c>
      <c r="L88" t="s">
        <v>16</v>
      </c>
      <c r="M88" t="s">
        <v>17</v>
      </c>
      <c r="N88" t="str">
        <f t="shared" si="1"/>
        <v>Middle age</v>
      </c>
      <c r="O88" t="str" cm="1">
        <f t="array" ref="O88">_xlfn.IFS(
  BuyerTable[[#This Row],[Age]]&lt;25,"&lt;25",
  BuyerTable[[#This Row],[Age]]&lt;=34,"25-34",
  BuyerTable[[#This Row],[Age]]&lt;=44,"35-44",
  BuyerTable[[#This Row],[Age]]&lt;=54,"45-54",
  TRUE,"55+"
)</f>
        <v>35-44</v>
      </c>
      <c r="P88">
        <v>37</v>
      </c>
      <c r="Q88">
        <f>IF(BuyerTable[[#This Row],[Purchased Bike]]="Yes",1,0)</f>
        <v>1</v>
      </c>
      <c r="R88" t="s">
        <v>15</v>
      </c>
      <c r="S88" s="8">
        <f>_xlfn.SWITCH(BuyerTable[[#This Row],[Commute Distance]],"0-1 Miles",1,"1-2 Miles",2,"2-5 Miles",5,"5-10 Miles",10,"More than 10 Miles",12)</f>
        <v>1</v>
      </c>
    </row>
    <row r="89" spans="1:19" x14ac:dyDescent="0.3">
      <c r="A89">
        <v>25529</v>
      </c>
      <c r="B89" t="s">
        <v>37</v>
      </c>
      <c r="C89" t="s">
        <v>38</v>
      </c>
      <c r="D89" t="str" cm="1">
        <f t="array" ref="D89">_xlfn.IFS(
  BuyerTable[[#This Row],[Income]]&lt;40000,"&lt;40k",
  BuyerTable[[#This Row],[Income]]&lt;80000,"40–80k",
  BuyerTable[[#This Row],[Income]]&lt;120000,"80–120k",
  TRUE,"120k+"
)</f>
        <v>&lt;40k</v>
      </c>
      <c r="E89" s="3">
        <v>10000</v>
      </c>
      <c r="F89">
        <v>1</v>
      </c>
      <c r="G89" t="s">
        <v>31</v>
      </c>
      <c r="H89" t="s">
        <v>25</v>
      </c>
      <c r="I89" t="s">
        <v>15</v>
      </c>
      <c r="J89" t="str">
        <f>IF(BuyerTable[[#This Row],[Cars]]&gt;0,"car","No cars")</f>
        <v>No cars</v>
      </c>
      <c r="K89">
        <v>0</v>
      </c>
      <c r="L89" t="s">
        <v>16</v>
      </c>
      <c r="M89" t="s">
        <v>17</v>
      </c>
      <c r="N89" t="str">
        <f t="shared" si="1"/>
        <v>Middle age</v>
      </c>
      <c r="O89" t="str" cm="1">
        <f t="array" ref="O89">_xlfn.IFS(
  BuyerTable[[#This Row],[Age]]&lt;25,"&lt;25",
  BuyerTable[[#This Row],[Age]]&lt;=34,"25-34",
  BuyerTable[[#This Row],[Age]]&lt;=44,"35-44",
  BuyerTable[[#This Row],[Age]]&lt;=54,"45-54",
  TRUE,"55+"
)</f>
        <v>35-44</v>
      </c>
      <c r="P89">
        <v>44</v>
      </c>
      <c r="Q89">
        <f>IF(BuyerTable[[#This Row],[Purchased Bike]]="Yes",1,0)</f>
        <v>0</v>
      </c>
      <c r="R89" t="s">
        <v>18</v>
      </c>
      <c r="S89" s="8">
        <f>_xlfn.SWITCH(BuyerTable[[#This Row],[Commute Distance]],"0-1 Miles",1,"1-2 Miles",2,"2-5 Miles",5,"5-10 Miles",10,"More than 10 Miles",12)</f>
        <v>1</v>
      </c>
    </row>
    <row r="90" spans="1:19" x14ac:dyDescent="0.3">
      <c r="A90">
        <v>22170</v>
      </c>
      <c r="B90" t="s">
        <v>36</v>
      </c>
      <c r="C90" t="s">
        <v>39</v>
      </c>
      <c r="D90" t="str" cm="1">
        <f t="array" ref="D90">_xlfn.IFS(
  BuyerTable[[#This Row],[Income]]&lt;40000,"&lt;40k",
  BuyerTable[[#This Row],[Income]]&lt;80000,"40–80k",
  BuyerTable[[#This Row],[Income]]&lt;120000,"80–120k",
  TRUE,"120k+"
)</f>
        <v>&lt;40k</v>
      </c>
      <c r="E90" s="3">
        <v>30000</v>
      </c>
      <c r="F90">
        <v>3</v>
      </c>
      <c r="G90" t="s">
        <v>19</v>
      </c>
      <c r="H90" t="s">
        <v>20</v>
      </c>
      <c r="I90" t="s">
        <v>18</v>
      </c>
      <c r="J90" t="str">
        <f>IF(BuyerTable[[#This Row],[Cars]]&gt;0,"car","No cars")</f>
        <v>car</v>
      </c>
      <c r="K90">
        <v>2</v>
      </c>
      <c r="L90" t="s">
        <v>26</v>
      </c>
      <c r="M90" t="s">
        <v>24</v>
      </c>
      <c r="N90" t="str">
        <f t="shared" si="1"/>
        <v>Old</v>
      </c>
      <c r="O90" t="str" cm="1">
        <f t="array" ref="O90">_xlfn.IFS(
  BuyerTable[[#This Row],[Age]]&lt;25,"&lt;25",
  BuyerTable[[#This Row],[Age]]&lt;=34,"25-34",
  BuyerTable[[#This Row],[Age]]&lt;=44,"35-44",
  BuyerTable[[#This Row],[Age]]&lt;=54,"45-54",
  TRUE,"55+"
)</f>
        <v>55+</v>
      </c>
      <c r="P90">
        <v>55</v>
      </c>
      <c r="Q90">
        <f>IF(BuyerTable[[#This Row],[Purchased Bike]]="Yes",1,0)</f>
        <v>1</v>
      </c>
      <c r="R90" t="s">
        <v>15</v>
      </c>
      <c r="S90" s="8">
        <f>_xlfn.SWITCH(BuyerTable[[#This Row],[Commute Distance]],"0-1 Miles",1,"1-2 Miles",2,"2-5 Miles",5,"5-10 Miles",10,"More than 10 Miles",12)</f>
        <v>2</v>
      </c>
    </row>
    <row r="91" spans="1:19" x14ac:dyDescent="0.3">
      <c r="A91">
        <v>19445</v>
      </c>
      <c r="B91" t="s">
        <v>36</v>
      </c>
      <c r="C91" t="s">
        <v>39</v>
      </c>
      <c r="D91" t="str" cm="1">
        <f t="array" ref="D91">_xlfn.IFS(
  BuyerTable[[#This Row],[Income]]&lt;40000,"&lt;40k",
  BuyerTable[[#This Row],[Income]]&lt;80000,"40–80k",
  BuyerTable[[#This Row],[Income]]&lt;120000,"80–120k",
  TRUE,"120k+"
)</f>
        <v>&lt;40k</v>
      </c>
      <c r="E91" s="3">
        <v>10000</v>
      </c>
      <c r="F91">
        <v>2</v>
      </c>
      <c r="G91" t="s">
        <v>27</v>
      </c>
      <c r="H91" t="s">
        <v>25</v>
      </c>
      <c r="I91" t="s">
        <v>18</v>
      </c>
      <c r="J91" t="str">
        <f>IF(BuyerTable[[#This Row],[Cars]]&gt;0,"car","No cars")</f>
        <v>car</v>
      </c>
      <c r="K91">
        <v>1</v>
      </c>
      <c r="L91" t="s">
        <v>16</v>
      </c>
      <c r="M91" t="s">
        <v>17</v>
      </c>
      <c r="N91" t="str">
        <f t="shared" si="1"/>
        <v>Middle age</v>
      </c>
      <c r="O91" t="str" cm="1">
        <f t="array" ref="O91">_xlfn.IFS(
  BuyerTable[[#This Row],[Age]]&lt;25,"&lt;25",
  BuyerTable[[#This Row],[Age]]&lt;=34,"25-34",
  BuyerTable[[#This Row],[Age]]&lt;=44,"35-44",
  BuyerTable[[#This Row],[Age]]&lt;=54,"45-54",
  TRUE,"55+"
)</f>
        <v>35-44</v>
      </c>
      <c r="P91">
        <v>38</v>
      </c>
      <c r="Q91">
        <f>IF(BuyerTable[[#This Row],[Purchased Bike]]="Yes",1,0)</f>
        <v>0</v>
      </c>
      <c r="R91" t="s">
        <v>18</v>
      </c>
      <c r="S91" s="8">
        <f>_xlfn.SWITCH(BuyerTable[[#This Row],[Commute Distance]],"0-1 Miles",1,"1-2 Miles",2,"2-5 Miles",5,"5-10 Miles",10,"More than 10 Miles",12)</f>
        <v>1</v>
      </c>
    </row>
    <row r="92" spans="1:19" x14ac:dyDescent="0.3">
      <c r="A92">
        <v>11047</v>
      </c>
      <c r="B92" t="s">
        <v>36</v>
      </c>
      <c r="C92" t="s">
        <v>39</v>
      </c>
      <c r="D92" t="str" cm="1">
        <f t="array" ref="D92">_xlfn.IFS(
  BuyerTable[[#This Row],[Income]]&lt;40000,"&lt;40k",
  BuyerTable[[#This Row],[Income]]&lt;80000,"40–80k",
  BuyerTable[[#This Row],[Income]]&lt;120000,"80–120k",
  TRUE,"120k+"
)</f>
        <v>&lt;40k</v>
      </c>
      <c r="E92" s="3">
        <v>30000</v>
      </c>
      <c r="F92">
        <v>3</v>
      </c>
      <c r="G92" t="s">
        <v>27</v>
      </c>
      <c r="H92" t="s">
        <v>14</v>
      </c>
      <c r="I92" t="s">
        <v>18</v>
      </c>
      <c r="J92" t="str">
        <f>IF(BuyerTable[[#This Row],[Cars]]&gt;0,"car","No cars")</f>
        <v>car</v>
      </c>
      <c r="K92">
        <v>2</v>
      </c>
      <c r="L92" t="s">
        <v>26</v>
      </c>
      <c r="M92" t="s">
        <v>24</v>
      </c>
      <c r="N92" t="str">
        <f t="shared" si="1"/>
        <v>Old</v>
      </c>
      <c r="O92" t="str" cm="1">
        <f t="array" ref="O92">_xlfn.IFS(
  BuyerTable[[#This Row],[Age]]&lt;25,"&lt;25",
  BuyerTable[[#This Row],[Age]]&lt;=34,"25-34",
  BuyerTable[[#This Row],[Age]]&lt;=44,"35-44",
  BuyerTable[[#This Row],[Age]]&lt;=54,"45-54",
  TRUE,"55+"
)</f>
        <v>55+</v>
      </c>
      <c r="P92">
        <v>56</v>
      </c>
      <c r="Q92">
        <f>IF(BuyerTable[[#This Row],[Purchased Bike]]="Yes",1,0)</f>
        <v>1</v>
      </c>
      <c r="R92" t="s">
        <v>15</v>
      </c>
      <c r="S92" s="8">
        <f>_xlfn.SWITCH(BuyerTable[[#This Row],[Commute Distance]],"0-1 Miles",1,"1-2 Miles",2,"2-5 Miles",5,"5-10 Miles",10,"More than 10 Miles",12)</f>
        <v>2</v>
      </c>
    </row>
    <row r="93" spans="1:19" x14ac:dyDescent="0.3">
      <c r="A93">
        <v>19482</v>
      </c>
      <c r="B93" t="s">
        <v>36</v>
      </c>
      <c r="C93" t="s">
        <v>38</v>
      </c>
      <c r="D93" t="str" cm="1">
        <f t="array" ref="D93">_xlfn.IFS(
  BuyerTable[[#This Row],[Income]]&lt;40000,"&lt;40k",
  BuyerTable[[#This Row],[Income]]&lt;80000,"40–80k",
  BuyerTable[[#This Row],[Income]]&lt;120000,"80–120k",
  TRUE,"120k+"
)</f>
        <v>&lt;40k</v>
      </c>
      <c r="E93" s="3">
        <v>30000</v>
      </c>
      <c r="F93">
        <v>1</v>
      </c>
      <c r="G93" t="s">
        <v>19</v>
      </c>
      <c r="H93" t="s">
        <v>20</v>
      </c>
      <c r="I93" t="s">
        <v>15</v>
      </c>
      <c r="J93" t="str">
        <f>IF(BuyerTable[[#This Row],[Cars]]&gt;0,"car","No cars")</f>
        <v>car</v>
      </c>
      <c r="K93">
        <v>1</v>
      </c>
      <c r="L93" t="s">
        <v>16</v>
      </c>
      <c r="M93" t="s">
        <v>17</v>
      </c>
      <c r="N93" t="str">
        <f t="shared" si="1"/>
        <v>Middle age</v>
      </c>
      <c r="O93" t="str" cm="1">
        <f t="array" ref="O93">_xlfn.IFS(
  BuyerTable[[#This Row],[Age]]&lt;25,"&lt;25",
  BuyerTable[[#This Row],[Age]]&lt;=34,"25-34",
  BuyerTable[[#This Row],[Age]]&lt;=44,"35-44",
  BuyerTable[[#This Row],[Age]]&lt;=54,"45-54",
  TRUE,"55+"
)</f>
        <v>35-44</v>
      </c>
      <c r="P93">
        <v>44</v>
      </c>
      <c r="Q93">
        <f>IF(BuyerTable[[#This Row],[Purchased Bike]]="Yes",1,0)</f>
        <v>1</v>
      </c>
      <c r="R93" t="s">
        <v>15</v>
      </c>
      <c r="S93" s="8">
        <f>_xlfn.SWITCH(BuyerTable[[#This Row],[Commute Distance]],"0-1 Miles",1,"1-2 Miles",2,"2-5 Miles",5,"5-10 Miles",10,"More than 10 Miles",12)</f>
        <v>1</v>
      </c>
    </row>
    <row r="94" spans="1:19" x14ac:dyDescent="0.3">
      <c r="A94">
        <v>16489</v>
      </c>
      <c r="B94" t="s">
        <v>36</v>
      </c>
      <c r="C94" t="s">
        <v>38</v>
      </c>
      <c r="D94" t="str" cm="1">
        <f t="array" ref="D94">_xlfn.IFS(
  BuyerTable[[#This Row],[Income]]&lt;40000,"&lt;40k",
  BuyerTable[[#This Row],[Income]]&lt;80000,"40–80k",
  BuyerTable[[#This Row],[Income]]&lt;120000,"80–120k",
  TRUE,"120k+"
)</f>
        <v>&lt;40k</v>
      </c>
      <c r="E94" s="3">
        <v>30000</v>
      </c>
      <c r="F94">
        <v>3</v>
      </c>
      <c r="G94" t="s">
        <v>27</v>
      </c>
      <c r="H94" t="s">
        <v>14</v>
      </c>
      <c r="I94" t="s">
        <v>15</v>
      </c>
      <c r="J94" t="str">
        <f>IF(BuyerTable[[#This Row],[Cars]]&gt;0,"car","No cars")</f>
        <v>car</v>
      </c>
      <c r="K94">
        <v>2</v>
      </c>
      <c r="L94" t="s">
        <v>23</v>
      </c>
      <c r="M94" t="s">
        <v>24</v>
      </c>
      <c r="N94" t="str">
        <f t="shared" si="1"/>
        <v>Old</v>
      </c>
      <c r="O94" t="str" cm="1">
        <f t="array" ref="O94">_xlfn.IFS(
  BuyerTable[[#This Row],[Age]]&lt;25,"&lt;25",
  BuyerTable[[#This Row],[Age]]&lt;=34,"25-34",
  BuyerTable[[#This Row],[Age]]&lt;=44,"35-44",
  BuyerTable[[#This Row],[Age]]&lt;=54,"45-54",
  TRUE,"55+"
)</f>
        <v>55+</v>
      </c>
      <c r="P94">
        <v>55</v>
      </c>
      <c r="Q94">
        <f>IF(BuyerTable[[#This Row],[Purchased Bike]]="Yes",1,0)</f>
        <v>0</v>
      </c>
      <c r="R94" t="s">
        <v>18</v>
      </c>
      <c r="S94" s="8">
        <f>_xlfn.SWITCH(BuyerTable[[#This Row],[Commute Distance]],"0-1 Miles",1,"1-2 Miles",2,"2-5 Miles",5,"5-10 Miles",10,"More than 10 Miles",12)</f>
        <v>10</v>
      </c>
    </row>
    <row r="95" spans="1:19" x14ac:dyDescent="0.3">
      <c r="A95">
        <v>17843</v>
      </c>
      <c r="B95" t="s">
        <v>37</v>
      </c>
      <c r="C95" t="s">
        <v>39</v>
      </c>
      <c r="D95" t="str" cm="1">
        <f t="array" ref="D95">_xlfn.IFS(
  BuyerTable[[#This Row],[Income]]&lt;40000,"&lt;40k",
  BuyerTable[[#This Row],[Income]]&lt;80000,"40–80k",
  BuyerTable[[#This Row],[Income]]&lt;120000,"80–120k",
  TRUE,"120k+"
)</f>
        <v>&lt;40k</v>
      </c>
      <c r="E95" s="3">
        <v>10000</v>
      </c>
      <c r="F95">
        <v>0</v>
      </c>
      <c r="G95" t="s">
        <v>29</v>
      </c>
      <c r="H95" t="s">
        <v>25</v>
      </c>
      <c r="I95" t="s">
        <v>18</v>
      </c>
      <c r="J95" t="str">
        <f>IF(BuyerTable[[#This Row],[Cars]]&gt;0,"car","No cars")</f>
        <v>car</v>
      </c>
      <c r="K95">
        <v>2</v>
      </c>
      <c r="L95" t="s">
        <v>16</v>
      </c>
      <c r="M95" t="s">
        <v>17</v>
      </c>
      <c r="N95" t="str">
        <f t="shared" si="1"/>
        <v>Middle age</v>
      </c>
      <c r="O95" t="str" cm="1">
        <f t="array" ref="O95">_xlfn.IFS(
  BuyerTable[[#This Row],[Age]]&lt;25,"&lt;25",
  BuyerTable[[#This Row],[Age]]&lt;=34,"25-34",
  BuyerTable[[#This Row],[Age]]&lt;=44,"35-44",
  BuyerTable[[#This Row],[Age]]&lt;=54,"45-54",
  TRUE,"55+"
)</f>
        <v>25-34</v>
      </c>
      <c r="P95">
        <v>32</v>
      </c>
      <c r="Q95">
        <f>IF(BuyerTable[[#This Row],[Purchased Bike]]="Yes",1,0)</f>
        <v>0</v>
      </c>
      <c r="R95" t="s">
        <v>18</v>
      </c>
      <c r="S95" s="8">
        <f>_xlfn.SWITCH(BuyerTable[[#This Row],[Commute Distance]],"0-1 Miles",1,"1-2 Miles",2,"2-5 Miles",5,"5-10 Miles",10,"More than 10 Miles",12)</f>
        <v>1</v>
      </c>
    </row>
    <row r="96" spans="1:19" x14ac:dyDescent="0.3">
      <c r="A96">
        <v>25559</v>
      </c>
      <c r="B96" t="s">
        <v>37</v>
      </c>
      <c r="C96" t="s">
        <v>38</v>
      </c>
      <c r="D96" t="str" cm="1">
        <f t="array" ref="D96">_xlfn.IFS(
  BuyerTable[[#This Row],[Income]]&lt;40000,"&lt;40k",
  BuyerTable[[#This Row],[Income]]&lt;80000,"40–80k",
  BuyerTable[[#This Row],[Income]]&lt;120000,"80–120k",
  TRUE,"120k+"
)</f>
        <v>&lt;40k</v>
      </c>
      <c r="E96" s="3">
        <v>20000</v>
      </c>
      <c r="F96">
        <v>0</v>
      </c>
      <c r="G96" t="s">
        <v>13</v>
      </c>
      <c r="H96" t="s">
        <v>20</v>
      </c>
      <c r="I96" t="s">
        <v>15</v>
      </c>
      <c r="J96" t="str">
        <f>IF(BuyerTable[[#This Row],[Cars]]&gt;0,"car","No cars")</f>
        <v>No cars</v>
      </c>
      <c r="K96">
        <v>0</v>
      </c>
      <c r="L96" t="s">
        <v>16</v>
      </c>
      <c r="M96" t="s">
        <v>24</v>
      </c>
      <c r="N96" t="str">
        <f t="shared" si="1"/>
        <v>Adolescent</v>
      </c>
      <c r="O96" t="str" cm="1">
        <f t="array" ref="O96">_xlfn.IFS(
  BuyerTable[[#This Row],[Age]]&lt;25,"&lt;25",
  BuyerTable[[#This Row],[Age]]&lt;=34,"25-34",
  BuyerTable[[#This Row],[Age]]&lt;=44,"35-44",
  BuyerTable[[#This Row],[Age]]&lt;=54,"45-54",
  TRUE,"55+"
)</f>
        <v>25-34</v>
      </c>
      <c r="P96">
        <v>25</v>
      </c>
      <c r="Q96">
        <f>IF(BuyerTable[[#This Row],[Purchased Bike]]="Yes",1,0)</f>
        <v>1</v>
      </c>
      <c r="R96" t="s">
        <v>15</v>
      </c>
      <c r="S96" s="8">
        <f>_xlfn.SWITCH(BuyerTable[[#This Row],[Commute Distance]],"0-1 Miles",1,"1-2 Miles",2,"2-5 Miles",5,"5-10 Miles",10,"More than 10 Miles",12)</f>
        <v>1</v>
      </c>
    </row>
    <row r="97" spans="1:19" x14ac:dyDescent="0.3">
      <c r="A97">
        <v>12585</v>
      </c>
      <c r="B97" t="s">
        <v>36</v>
      </c>
      <c r="C97" t="s">
        <v>38</v>
      </c>
      <c r="D97" t="str" cm="1">
        <f t="array" ref="D97">_xlfn.IFS(
  BuyerTable[[#This Row],[Income]]&lt;40000,"&lt;40k",
  BuyerTable[[#This Row],[Income]]&lt;80000,"40–80k",
  BuyerTable[[#This Row],[Income]]&lt;120000,"80–120k",
  TRUE,"120k+"
)</f>
        <v>&lt;40k</v>
      </c>
      <c r="E97" s="3">
        <v>10000</v>
      </c>
      <c r="F97">
        <v>1</v>
      </c>
      <c r="G97" t="s">
        <v>27</v>
      </c>
      <c r="H97" t="s">
        <v>25</v>
      </c>
      <c r="I97" t="s">
        <v>15</v>
      </c>
      <c r="J97" t="str">
        <f>IF(BuyerTable[[#This Row],[Cars]]&gt;0,"car","No cars")</f>
        <v>No cars</v>
      </c>
      <c r="K97">
        <v>0</v>
      </c>
      <c r="L97" t="s">
        <v>22</v>
      </c>
      <c r="M97" t="s">
        <v>24</v>
      </c>
      <c r="N97" t="str">
        <f t="shared" si="1"/>
        <v>Adolescent</v>
      </c>
      <c r="O97" t="str" cm="1">
        <f t="array" ref="O97">_xlfn.IFS(
  BuyerTable[[#This Row],[Age]]&lt;25,"&lt;25",
  BuyerTable[[#This Row],[Age]]&lt;=34,"25-34",
  BuyerTable[[#This Row],[Age]]&lt;=44,"35-44",
  BuyerTable[[#This Row],[Age]]&lt;=54,"45-54",
  TRUE,"55+"
)</f>
        <v>25-34</v>
      </c>
      <c r="P97">
        <v>27</v>
      </c>
      <c r="Q97">
        <f>IF(BuyerTable[[#This Row],[Purchased Bike]]="Yes",1,0)</f>
        <v>1</v>
      </c>
      <c r="R97" t="s">
        <v>15</v>
      </c>
      <c r="S97" s="8">
        <f>_xlfn.SWITCH(BuyerTable[[#This Row],[Commute Distance]],"0-1 Miles",1,"1-2 Miles",2,"2-5 Miles",5,"5-10 Miles",10,"More than 10 Miles",12)</f>
        <v>5</v>
      </c>
    </row>
    <row r="98" spans="1:19" x14ac:dyDescent="0.3">
      <c r="A98">
        <v>15657</v>
      </c>
      <c r="B98" t="s">
        <v>36</v>
      </c>
      <c r="C98" t="s">
        <v>38</v>
      </c>
      <c r="D98" t="str" cm="1">
        <f t="array" ref="D98">_xlfn.IFS(
  BuyerTable[[#This Row],[Income]]&lt;40000,"&lt;40k",
  BuyerTable[[#This Row],[Income]]&lt;80000,"40–80k",
  BuyerTable[[#This Row],[Income]]&lt;120000,"80–120k",
  TRUE,"120k+"
)</f>
        <v>&lt;40k</v>
      </c>
      <c r="E98" s="3">
        <v>30000</v>
      </c>
      <c r="F98">
        <v>3</v>
      </c>
      <c r="G98" t="s">
        <v>31</v>
      </c>
      <c r="H98" t="s">
        <v>20</v>
      </c>
      <c r="I98" t="s">
        <v>15</v>
      </c>
      <c r="J98" t="str">
        <f>IF(BuyerTable[[#This Row],[Cars]]&gt;0,"car","No cars")</f>
        <v>No cars</v>
      </c>
      <c r="K98">
        <v>0</v>
      </c>
      <c r="L98" t="s">
        <v>16</v>
      </c>
      <c r="M98" t="s">
        <v>17</v>
      </c>
      <c r="N98" t="str">
        <f t="shared" si="1"/>
        <v>Middle age</v>
      </c>
      <c r="O98" t="str" cm="1">
        <f t="array" ref="O98">_xlfn.IFS(
  BuyerTable[[#This Row],[Age]]&lt;25,"&lt;25",
  BuyerTable[[#This Row],[Age]]&lt;=34,"25-34",
  BuyerTable[[#This Row],[Age]]&lt;=44,"35-44",
  BuyerTable[[#This Row],[Age]]&lt;=54,"45-54",
  TRUE,"55+"
)</f>
        <v>45-54</v>
      </c>
      <c r="P98">
        <v>46</v>
      </c>
      <c r="Q98">
        <f>IF(BuyerTable[[#This Row],[Purchased Bike]]="Yes",1,0)</f>
        <v>1</v>
      </c>
      <c r="R98" t="s">
        <v>15</v>
      </c>
      <c r="S98" s="8">
        <f>_xlfn.SWITCH(BuyerTable[[#This Row],[Commute Distance]],"0-1 Miles",1,"1-2 Miles",2,"2-5 Miles",5,"5-10 Miles",10,"More than 10 Miles",12)</f>
        <v>1</v>
      </c>
    </row>
    <row r="99" spans="1:19" x14ac:dyDescent="0.3">
      <c r="A99">
        <v>28729</v>
      </c>
      <c r="B99" t="s">
        <v>37</v>
      </c>
      <c r="C99" t="s">
        <v>39</v>
      </c>
      <c r="D99" t="str" cm="1">
        <f t="array" ref="D99">_xlfn.IFS(
  BuyerTable[[#This Row],[Income]]&lt;40000,"&lt;40k",
  BuyerTable[[#This Row],[Income]]&lt;80000,"40–80k",
  BuyerTable[[#This Row],[Income]]&lt;120000,"80–120k",
  TRUE,"120k+"
)</f>
        <v>&lt;40k</v>
      </c>
      <c r="E99" s="3">
        <v>20000</v>
      </c>
      <c r="F99">
        <v>0</v>
      </c>
      <c r="G99" t="s">
        <v>29</v>
      </c>
      <c r="H99" t="s">
        <v>25</v>
      </c>
      <c r="I99" t="s">
        <v>15</v>
      </c>
      <c r="J99" t="str">
        <f>IF(BuyerTable[[#This Row],[Cars]]&gt;0,"car","No cars")</f>
        <v>car</v>
      </c>
      <c r="K99">
        <v>2</v>
      </c>
      <c r="L99" t="s">
        <v>26</v>
      </c>
      <c r="M99" t="s">
        <v>17</v>
      </c>
      <c r="N99" t="str">
        <f t="shared" si="1"/>
        <v>Adolescent</v>
      </c>
      <c r="O99" t="str" cm="1">
        <f t="array" ref="O99">_xlfn.IFS(
  BuyerTable[[#This Row],[Age]]&lt;25,"&lt;25",
  BuyerTable[[#This Row],[Age]]&lt;=34,"25-34",
  BuyerTable[[#This Row],[Age]]&lt;=44,"35-44",
  BuyerTable[[#This Row],[Age]]&lt;=54,"45-54",
  TRUE,"55+"
)</f>
        <v>25-34</v>
      </c>
      <c r="P99">
        <v>26</v>
      </c>
      <c r="Q99">
        <f>IF(BuyerTable[[#This Row],[Purchased Bike]]="Yes",1,0)</f>
        <v>1</v>
      </c>
      <c r="R99" t="s">
        <v>15</v>
      </c>
      <c r="S99" s="8">
        <f>_xlfn.SWITCH(BuyerTable[[#This Row],[Commute Distance]],"0-1 Miles",1,"1-2 Miles",2,"2-5 Miles",5,"5-10 Miles",10,"More than 10 Miles",12)</f>
        <v>2</v>
      </c>
    </row>
    <row r="100" spans="1:19" x14ac:dyDescent="0.3">
      <c r="A100">
        <v>25649</v>
      </c>
      <c r="B100" t="s">
        <v>37</v>
      </c>
      <c r="C100" t="s">
        <v>39</v>
      </c>
      <c r="D100" t="str" cm="1">
        <f t="array" ref="D100">_xlfn.IFS(
  BuyerTable[[#This Row],[Income]]&lt;40000,"&lt;40k",
  BuyerTable[[#This Row],[Income]]&lt;80000,"40–80k",
  BuyerTable[[#This Row],[Income]]&lt;120000,"80–120k",
  TRUE,"120k+"
)</f>
        <v>&lt;40k</v>
      </c>
      <c r="E100" s="3">
        <v>30000</v>
      </c>
      <c r="F100">
        <v>3</v>
      </c>
      <c r="G100" t="s">
        <v>19</v>
      </c>
      <c r="H100" t="s">
        <v>20</v>
      </c>
      <c r="I100" t="s">
        <v>15</v>
      </c>
      <c r="J100" t="str">
        <f>IF(BuyerTable[[#This Row],[Cars]]&gt;0,"car","No cars")</f>
        <v>No cars</v>
      </c>
      <c r="K100">
        <v>0</v>
      </c>
      <c r="L100" t="s">
        <v>16</v>
      </c>
      <c r="M100" t="s">
        <v>17</v>
      </c>
      <c r="N100" t="str">
        <f t="shared" si="1"/>
        <v>Middle age</v>
      </c>
      <c r="O100" t="str" cm="1">
        <f t="array" ref="O100">_xlfn.IFS(
  BuyerTable[[#This Row],[Age]]&lt;25,"&lt;25",
  BuyerTable[[#This Row],[Age]]&lt;=34,"25-34",
  BuyerTable[[#This Row],[Age]]&lt;=44,"35-44",
  BuyerTable[[#This Row],[Age]]&lt;=54,"45-54",
  TRUE,"55+"
)</f>
        <v>35-44</v>
      </c>
      <c r="P100">
        <v>42</v>
      </c>
      <c r="Q100">
        <f>IF(BuyerTable[[#This Row],[Purchased Bike]]="Yes",1,0)</f>
        <v>1</v>
      </c>
      <c r="R100" t="s">
        <v>15</v>
      </c>
      <c r="S100" s="8">
        <f>_xlfn.SWITCH(BuyerTable[[#This Row],[Commute Distance]],"0-1 Miles",1,"1-2 Miles",2,"2-5 Miles",5,"5-10 Miles",10,"More than 10 Miles",12)</f>
        <v>1</v>
      </c>
    </row>
    <row r="101" spans="1:19" x14ac:dyDescent="0.3">
      <c r="A101">
        <v>20946</v>
      </c>
      <c r="B101" t="s">
        <v>37</v>
      </c>
      <c r="C101" t="s">
        <v>39</v>
      </c>
      <c r="D101" t="str" cm="1">
        <f t="array" ref="D101">_xlfn.IFS(
  BuyerTable[[#This Row],[Income]]&lt;40000,"&lt;40k",
  BuyerTable[[#This Row],[Income]]&lt;80000,"40–80k",
  BuyerTable[[#This Row],[Income]]&lt;120000,"80–120k",
  TRUE,"120k+"
)</f>
        <v>&lt;40k</v>
      </c>
      <c r="E101" s="3">
        <v>30000</v>
      </c>
      <c r="F101">
        <v>0</v>
      </c>
      <c r="G101" t="s">
        <v>19</v>
      </c>
      <c r="H101" t="s">
        <v>20</v>
      </c>
      <c r="I101" t="s">
        <v>18</v>
      </c>
      <c r="J101" t="str">
        <f>IF(BuyerTable[[#This Row],[Cars]]&gt;0,"car","No cars")</f>
        <v>car</v>
      </c>
      <c r="K101">
        <v>1</v>
      </c>
      <c r="L101" t="s">
        <v>22</v>
      </c>
      <c r="M101" t="s">
        <v>17</v>
      </c>
      <c r="N101" t="str">
        <f t="shared" si="1"/>
        <v>Adolescent</v>
      </c>
      <c r="O101" t="str" cm="1">
        <f t="array" ref="O101">_xlfn.IFS(
  BuyerTable[[#This Row],[Age]]&lt;25,"&lt;25",
  BuyerTable[[#This Row],[Age]]&lt;=34,"25-34",
  BuyerTable[[#This Row],[Age]]&lt;=44,"35-44",
  BuyerTable[[#This Row],[Age]]&lt;=54,"45-54",
  TRUE,"55+"
)</f>
        <v>25-34</v>
      </c>
      <c r="P101">
        <v>30</v>
      </c>
      <c r="Q101">
        <f>IF(BuyerTable[[#This Row],[Purchased Bike]]="Yes",1,0)</f>
        <v>0</v>
      </c>
      <c r="R101" t="s">
        <v>18</v>
      </c>
      <c r="S101" s="8">
        <f>_xlfn.SWITCH(BuyerTable[[#This Row],[Commute Distance]],"0-1 Miles",1,"1-2 Miles",2,"2-5 Miles",5,"5-10 Miles",10,"More than 10 Miles",12)</f>
        <v>5</v>
      </c>
    </row>
    <row r="102" spans="1:19" x14ac:dyDescent="0.3">
      <c r="A102">
        <v>25553</v>
      </c>
      <c r="B102" t="s">
        <v>36</v>
      </c>
      <c r="C102" t="s">
        <v>38</v>
      </c>
      <c r="D102" t="str" cm="1">
        <f t="array" ref="D102">_xlfn.IFS(
  BuyerTable[[#This Row],[Income]]&lt;40000,"&lt;40k",
  BuyerTable[[#This Row],[Income]]&lt;80000,"40–80k",
  BuyerTable[[#This Row],[Income]]&lt;120000,"80–120k",
  TRUE,"120k+"
)</f>
        <v>&lt;40k</v>
      </c>
      <c r="E102" s="3">
        <v>30000</v>
      </c>
      <c r="F102">
        <v>1</v>
      </c>
      <c r="G102" t="s">
        <v>13</v>
      </c>
      <c r="H102" t="s">
        <v>20</v>
      </c>
      <c r="I102" t="s">
        <v>15</v>
      </c>
      <c r="J102" t="str">
        <f>IF(BuyerTable[[#This Row],[Cars]]&gt;0,"car","No cars")</f>
        <v>No cars</v>
      </c>
      <c r="K102">
        <v>0</v>
      </c>
      <c r="L102" t="s">
        <v>16</v>
      </c>
      <c r="M102" t="s">
        <v>17</v>
      </c>
      <c r="N102" t="str">
        <f t="shared" si="1"/>
        <v>Old</v>
      </c>
      <c r="O102" t="str" cm="1">
        <f t="array" ref="O102">_xlfn.IFS(
  BuyerTable[[#This Row],[Age]]&lt;25,"&lt;25",
  BuyerTable[[#This Row],[Age]]&lt;=34,"25-34",
  BuyerTable[[#This Row],[Age]]&lt;=44,"35-44",
  BuyerTable[[#This Row],[Age]]&lt;=54,"45-54",
  TRUE,"55+"
)</f>
        <v>55+</v>
      </c>
      <c r="P102">
        <v>65</v>
      </c>
      <c r="Q102">
        <f>IF(BuyerTable[[#This Row],[Purchased Bike]]="Yes",1,0)</f>
        <v>1</v>
      </c>
      <c r="R102" t="s">
        <v>15</v>
      </c>
      <c r="S102" s="8">
        <f>_xlfn.SWITCH(BuyerTable[[#This Row],[Commute Distance]],"0-1 Miles",1,"1-2 Miles",2,"2-5 Miles",5,"5-10 Miles",10,"More than 10 Miles",12)</f>
        <v>1</v>
      </c>
    </row>
    <row r="103" spans="1:19" x14ac:dyDescent="0.3">
      <c r="A103">
        <v>25026</v>
      </c>
      <c r="B103" t="s">
        <v>36</v>
      </c>
      <c r="C103" t="s">
        <v>38</v>
      </c>
      <c r="D103" t="str" cm="1">
        <f t="array" ref="D103">_xlfn.IFS(
  BuyerTable[[#This Row],[Income]]&lt;40000,"&lt;40k",
  BuyerTable[[#This Row],[Income]]&lt;80000,"40–80k",
  BuyerTable[[#This Row],[Income]]&lt;120000,"80–120k",
  TRUE,"120k+"
)</f>
        <v>&lt;40k</v>
      </c>
      <c r="E103" s="3">
        <v>20000</v>
      </c>
      <c r="F103">
        <v>2</v>
      </c>
      <c r="G103" t="s">
        <v>29</v>
      </c>
      <c r="H103" t="s">
        <v>20</v>
      </c>
      <c r="I103" t="s">
        <v>15</v>
      </c>
      <c r="J103" t="str">
        <f>IF(BuyerTable[[#This Row],[Cars]]&gt;0,"car","No cars")</f>
        <v>car</v>
      </c>
      <c r="K103">
        <v>3</v>
      </c>
      <c r="L103" t="s">
        <v>23</v>
      </c>
      <c r="M103" t="s">
        <v>24</v>
      </c>
      <c r="N103" t="str">
        <f t="shared" si="1"/>
        <v>Middle age</v>
      </c>
      <c r="O103" t="str" cm="1">
        <f t="array" ref="O103">_xlfn.IFS(
  BuyerTable[[#This Row],[Age]]&lt;25,"&lt;25",
  BuyerTable[[#This Row],[Age]]&lt;=34,"25-34",
  BuyerTable[[#This Row],[Age]]&lt;=44,"35-44",
  BuyerTable[[#This Row],[Age]]&lt;=54,"45-54",
  TRUE,"55+"
)</f>
        <v>45-54</v>
      </c>
      <c r="P103">
        <v>54</v>
      </c>
      <c r="Q103">
        <f>IF(BuyerTable[[#This Row],[Purchased Bike]]="Yes",1,0)</f>
        <v>0</v>
      </c>
      <c r="R103" t="s">
        <v>18</v>
      </c>
      <c r="S103" s="8">
        <f>_xlfn.SWITCH(BuyerTable[[#This Row],[Commute Distance]],"0-1 Miles",1,"1-2 Miles",2,"2-5 Miles",5,"5-10 Miles",10,"More than 10 Miles",12)</f>
        <v>10</v>
      </c>
    </row>
    <row r="104" spans="1:19" x14ac:dyDescent="0.3">
      <c r="A104">
        <v>13673</v>
      </c>
      <c r="B104" t="s">
        <v>37</v>
      </c>
      <c r="C104" t="s">
        <v>39</v>
      </c>
      <c r="D104" t="str" cm="1">
        <f t="array" ref="D104">_xlfn.IFS(
  BuyerTable[[#This Row],[Income]]&lt;40000,"&lt;40k",
  BuyerTable[[#This Row],[Income]]&lt;80000,"40–80k",
  BuyerTable[[#This Row],[Income]]&lt;120000,"80–120k",
  TRUE,"120k+"
)</f>
        <v>&lt;40k</v>
      </c>
      <c r="E104" s="3">
        <v>20000</v>
      </c>
      <c r="F104">
        <v>0</v>
      </c>
      <c r="G104" t="s">
        <v>29</v>
      </c>
      <c r="H104" t="s">
        <v>25</v>
      </c>
      <c r="I104" t="s">
        <v>18</v>
      </c>
      <c r="J104" t="str">
        <f>IF(BuyerTable[[#This Row],[Cars]]&gt;0,"car","No cars")</f>
        <v>car</v>
      </c>
      <c r="K104">
        <v>2</v>
      </c>
      <c r="L104" t="s">
        <v>16</v>
      </c>
      <c r="M104" t="s">
        <v>17</v>
      </c>
      <c r="N104" t="str">
        <f t="shared" si="1"/>
        <v>Adolescent</v>
      </c>
      <c r="O104" t="str" cm="1">
        <f t="array" ref="O104">_xlfn.IFS(
  BuyerTable[[#This Row],[Age]]&lt;25,"&lt;25",
  BuyerTable[[#This Row],[Age]]&lt;=34,"25-34",
  BuyerTable[[#This Row],[Age]]&lt;=44,"35-44",
  BuyerTable[[#This Row],[Age]]&lt;=54,"45-54",
  TRUE,"55+"
)</f>
        <v>25-34</v>
      </c>
      <c r="P104">
        <v>25</v>
      </c>
      <c r="Q104">
        <f>IF(BuyerTable[[#This Row],[Purchased Bike]]="Yes",1,0)</f>
        <v>0</v>
      </c>
      <c r="R104" t="s">
        <v>18</v>
      </c>
      <c r="S104" s="8">
        <f>_xlfn.SWITCH(BuyerTable[[#This Row],[Commute Distance]],"0-1 Miles",1,"1-2 Miles",2,"2-5 Miles",5,"5-10 Miles",10,"More than 10 Miles",12)</f>
        <v>1</v>
      </c>
    </row>
    <row r="105" spans="1:19" x14ac:dyDescent="0.3">
      <c r="A105">
        <v>16043</v>
      </c>
      <c r="B105" t="s">
        <v>37</v>
      </c>
      <c r="C105" t="s">
        <v>38</v>
      </c>
      <c r="D105" t="str" cm="1">
        <f t="array" ref="D105">_xlfn.IFS(
  BuyerTable[[#This Row],[Income]]&lt;40000,"&lt;40k",
  BuyerTable[[#This Row],[Income]]&lt;80000,"40–80k",
  BuyerTable[[#This Row],[Income]]&lt;120000,"80–120k",
  TRUE,"120k+"
)</f>
        <v>&lt;40k</v>
      </c>
      <c r="E105" s="3">
        <v>10000</v>
      </c>
      <c r="F105">
        <v>1</v>
      </c>
      <c r="G105" t="s">
        <v>13</v>
      </c>
      <c r="H105" t="s">
        <v>25</v>
      </c>
      <c r="I105" t="s">
        <v>15</v>
      </c>
      <c r="J105" t="str">
        <f>IF(BuyerTable[[#This Row],[Cars]]&gt;0,"car","No cars")</f>
        <v>No cars</v>
      </c>
      <c r="K105">
        <v>0</v>
      </c>
      <c r="L105" t="s">
        <v>16</v>
      </c>
      <c r="M105" t="s">
        <v>17</v>
      </c>
      <c r="N105" t="str">
        <f t="shared" si="1"/>
        <v>Middle age</v>
      </c>
      <c r="O105" t="str" cm="1">
        <f t="array" ref="O105">_xlfn.IFS(
  BuyerTable[[#This Row],[Age]]&lt;25,"&lt;25",
  BuyerTable[[#This Row],[Age]]&lt;=34,"25-34",
  BuyerTable[[#This Row],[Age]]&lt;=44,"35-44",
  BuyerTable[[#This Row],[Age]]&lt;=54,"45-54",
  TRUE,"55+"
)</f>
        <v>45-54</v>
      </c>
      <c r="P105">
        <v>48</v>
      </c>
      <c r="Q105">
        <f>IF(BuyerTable[[#This Row],[Purchased Bike]]="Yes",1,0)</f>
        <v>0</v>
      </c>
      <c r="R105" t="s">
        <v>18</v>
      </c>
      <c r="S105" s="8">
        <f>_xlfn.SWITCH(BuyerTable[[#This Row],[Commute Distance]],"0-1 Miles",1,"1-2 Miles",2,"2-5 Miles",5,"5-10 Miles",10,"More than 10 Miles",12)</f>
        <v>1</v>
      </c>
    </row>
    <row r="106" spans="1:19" x14ac:dyDescent="0.3">
      <c r="A106">
        <v>22399</v>
      </c>
      <c r="B106" t="s">
        <v>37</v>
      </c>
      <c r="C106" t="s">
        <v>38</v>
      </c>
      <c r="D106" t="str" cm="1">
        <f t="array" ref="D106">_xlfn.IFS(
  BuyerTable[[#This Row],[Income]]&lt;40000,"&lt;40k",
  BuyerTable[[#This Row],[Income]]&lt;80000,"40–80k",
  BuyerTable[[#This Row],[Income]]&lt;120000,"80–120k",
  TRUE,"120k+"
)</f>
        <v>&lt;40k</v>
      </c>
      <c r="E106" s="3">
        <v>10000</v>
      </c>
      <c r="F106">
        <v>0</v>
      </c>
      <c r="G106" t="s">
        <v>19</v>
      </c>
      <c r="H106" t="s">
        <v>25</v>
      </c>
      <c r="I106" t="s">
        <v>15</v>
      </c>
      <c r="J106" t="str">
        <f>IF(BuyerTable[[#This Row],[Cars]]&gt;0,"car","No cars")</f>
        <v>car</v>
      </c>
      <c r="K106">
        <v>1</v>
      </c>
      <c r="L106" t="s">
        <v>26</v>
      </c>
      <c r="M106" t="s">
        <v>24</v>
      </c>
      <c r="N106" t="str">
        <f t="shared" si="1"/>
        <v>Adolescent</v>
      </c>
      <c r="O106" t="str" cm="1">
        <f t="array" ref="O106">_xlfn.IFS(
  BuyerTable[[#This Row],[Age]]&lt;25,"&lt;25",
  BuyerTable[[#This Row],[Age]]&lt;=34,"25-34",
  BuyerTable[[#This Row],[Age]]&lt;=44,"35-44",
  BuyerTable[[#This Row],[Age]]&lt;=54,"45-54",
  TRUE,"55+"
)</f>
        <v>25-34</v>
      </c>
      <c r="P106">
        <v>26</v>
      </c>
      <c r="Q106">
        <f>IF(BuyerTable[[#This Row],[Purchased Bike]]="Yes",1,0)</f>
        <v>1</v>
      </c>
      <c r="R106" t="s">
        <v>15</v>
      </c>
      <c r="S106" s="8">
        <f>_xlfn.SWITCH(BuyerTable[[#This Row],[Commute Distance]],"0-1 Miles",1,"1-2 Miles",2,"2-5 Miles",5,"5-10 Miles",10,"More than 10 Miles",12)</f>
        <v>2</v>
      </c>
    </row>
    <row r="107" spans="1:19" x14ac:dyDescent="0.3">
      <c r="A107">
        <v>25313</v>
      </c>
      <c r="B107" t="s">
        <v>37</v>
      </c>
      <c r="C107" t="s">
        <v>38</v>
      </c>
      <c r="D107" t="str" cm="1">
        <f t="array" ref="D107">_xlfn.IFS(
  BuyerTable[[#This Row],[Income]]&lt;40000,"&lt;40k",
  BuyerTable[[#This Row],[Income]]&lt;80000,"40–80k",
  BuyerTable[[#This Row],[Income]]&lt;120000,"80–120k",
  TRUE,"120k+"
)</f>
        <v>&lt;40k</v>
      </c>
      <c r="E107" s="3">
        <v>10000</v>
      </c>
      <c r="F107">
        <v>0</v>
      </c>
      <c r="G107" t="s">
        <v>29</v>
      </c>
      <c r="H107" t="s">
        <v>25</v>
      </c>
      <c r="I107" t="s">
        <v>18</v>
      </c>
      <c r="J107" t="str">
        <f>IF(BuyerTable[[#This Row],[Cars]]&gt;0,"car","No cars")</f>
        <v>car</v>
      </c>
      <c r="K107">
        <v>2</v>
      </c>
      <c r="L107" t="s">
        <v>26</v>
      </c>
      <c r="M107" t="s">
        <v>17</v>
      </c>
      <c r="N107" t="str">
        <f t="shared" si="1"/>
        <v>Middle age</v>
      </c>
      <c r="O107" t="str" cm="1">
        <f t="array" ref="O107">_xlfn.IFS(
  BuyerTable[[#This Row],[Age]]&lt;25,"&lt;25",
  BuyerTable[[#This Row],[Age]]&lt;=34,"25-34",
  BuyerTable[[#This Row],[Age]]&lt;=44,"35-44",
  BuyerTable[[#This Row],[Age]]&lt;=54,"45-54",
  TRUE,"55+"
)</f>
        <v>35-44</v>
      </c>
      <c r="P107">
        <v>35</v>
      </c>
      <c r="Q107">
        <f>IF(BuyerTable[[#This Row],[Purchased Bike]]="Yes",1,0)</f>
        <v>0</v>
      </c>
      <c r="R107" t="s">
        <v>18</v>
      </c>
      <c r="S107" s="8">
        <f>_xlfn.SWITCH(BuyerTable[[#This Row],[Commute Distance]],"0-1 Miles",1,"1-2 Miles",2,"2-5 Miles",5,"5-10 Miles",10,"More than 10 Miles",12)</f>
        <v>2</v>
      </c>
    </row>
    <row r="108" spans="1:19" x14ac:dyDescent="0.3">
      <c r="A108">
        <v>13813</v>
      </c>
      <c r="B108" t="s">
        <v>36</v>
      </c>
      <c r="C108" t="s">
        <v>39</v>
      </c>
      <c r="D108" t="str" cm="1">
        <f t="array" ref="D108">_xlfn.IFS(
  BuyerTable[[#This Row],[Income]]&lt;40000,"&lt;40k",
  BuyerTable[[#This Row],[Income]]&lt;80000,"40–80k",
  BuyerTable[[#This Row],[Income]]&lt;120000,"80–120k",
  TRUE,"120k+"
)</f>
        <v>&lt;40k</v>
      </c>
      <c r="E108" s="3">
        <v>30000</v>
      </c>
      <c r="F108">
        <v>3</v>
      </c>
      <c r="G108" t="s">
        <v>19</v>
      </c>
      <c r="H108" t="s">
        <v>20</v>
      </c>
      <c r="I108" t="s">
        <v>18</v>
      </c>
      <c r="J108" t="str">
        <f>IF(BuyerTable[[#This Row],[Cars]]&gt;0,"car","No cars")</f>
        <v>No cars</v>
      </c>
      <c r="K108">
        <v>0</v>
      </c>
      <c r="L108" t="s">
        <v>16</v>
      </c>
      <c r="M108" t="s">
        <v>17</v>
      </c>
      <c r="N108" t="str">
        <f t="shared" si="1"/>
        <v>Middle age</v>
      </c>
      <c r="O108" t="str" cm="1">
        <f t="array" ref="O108">_xlfn.IFS(
  BuyerTable[[#This Row],[Age]]&lt;25,"&lt;25",
  BuyerTable[[#This Row],[Age]]&lt;=34,"25-34",
  BuyerTable[[#This Row],[Age]]&lt;=44,"35-44",
  BuyerTable[[#This Row],[Age]]&lt;=54,"45-54",
  TRUE,"55+"
)</f>
        <v>35-44</v>
      </c>
      <c r="P108">
        <v>42</v>
      </c>
      <c r="Q108">
        <f>IF(BuyerTable[[#This Row],[Purchased Bike]]="Yes",1,0)</f>
        <v>0</v>
      </c>
      <c r="R108" t="s">
        <v>18</v>
      </c>
      <c r="S108" s="8">
        <f>_xlfn.SWITCH(BuyerTable[[#This Row],[Commute Distance]],"0-1 Miles",1,"1-2 Miles",2,"2-5 Miles",5,"5-10 Miles",10,"More than 10 Miles",12)</f>
        <v>1</v>
      </c>
    </row>
    <row r="109" spans="1:19" x14ac:dyDescent="0.3">
      <c r="A109">
        <v>19650</v>
      </c>
      <c r="B109" t="s">
        <v>36</v>
      </c>
      <c r="C109" t="s">
        <v>39</v>
      </c>
      <c r="D109" t="str" cm="1">
        <f t="array" ref="D109">_xlfn.IFS(
  BuyerTable[[#This Row],[Income]]&lt;40000,"&lt;40k",
  BuyerTable[[#This Row],[Income]]&lt;80000,"40–80k",
  BuyerTable[[#This Row],[Income]]&lt;120000,"80–120k",
  TRUE,"120k+"
)</f>
        <v>&lt;40k</v>
      </c>
      <c r="E109" s="3">
        <v>30000</v>
      </c>
      <c r="F109">
        <v>2</v>
      </c>
      <c r="G109" t="s">
        <v>19</v>
      </c>
      <c r="H109" t="s">
        <v>20</v>
      </c>
      <c r="I109" t="s">
        <v>18</v>
      </c>
      <c r="J109" t="str">
        <f>IF(BuyerTable[[#This Row],[Cars]]&gt;0,"car","No cars")</f>
        <v>car</v>
      </c>
      <c r="K109">
        <v>2</v>
      </c>
      <c r="L109" t="s">
        <v>16</v>
      </c>
      <c r="M109" t="s">
        <v>24</v>
      </c>
      <c r="N109" t="str">
        <f t="shared" si="1"/>
        <v>Old</v>
      </c>
      <c r="O109" t="str" cm="1">
        <f t="array" ref="O109">_xlfn.IFS(
  BuyerTable[[#This Row],[Age]]&lt;25,"&lt;25",
  BuyerTable[[#This Row],[Age]]&lt;=34,"25-34",
  BuyerTable[[#This Row],[Age]]&lt;=44,"35-44",
  BuyerTable[[#This Row],[Age]]&lt;=54,"45-54",
  TRUE,"55+"
)</f>
        <v>55+</v>
      </c>
      <c r="P109">
        <v>67</v>
      </c>
      <c r="Q109">
        <f>IF(BuyerTable[[#This Row],[Purchased Bike]]="Yes",1,0)</f>
        <v>0</v>
      </c>
      <c r="R109" t="s">
        <v>18</v>
      </c>
      <c r="S109" s="8">
        <f>_xlfn.SWITCH(BuyerTable[[#This Row],[Commute Distance]],"0-1 Miles",1,"1-2 Miles",2,"2-5 Miles",5,"5-10 Miles",10,"More than 10 Miles",12)</f>
        <v>1</v>
      </c>
    </row>
    <row r="110" spans="1:19" x14ac:dyDescent="0.3">
      <c r="A110">
        <v>14135</v>
      </c>
      <c r="B110" t="s">
        <v>36</v>
      </c>
      <c r="C110" t="s">
        <v>38</v>
      </c>
      <c r="D110" t="str" cm="1">
        <f t="array" ref="D110">_xlfn.IFS(
  BuyerTable[[#This Row],[Income]]&lt;40000,"&lt;40k",
  BuyerTable[[#This Row],[Income]]&lt;80000,"40–80k",
  BuyerTable[[#This Row],[Income]]&lt;120000,"80–120k",
  TRUE,"120k+"
)</f>
        <v>&lt;40k</v>
      </c>
      <c r="E110" s="3">
        <v>20000</v>
      </c>
      <c r="F110">
        <v>1</v>
      </c>
      <c r="G110" t="s">
        <v>19</v>
      </c>
      <c r="H110" t="s">
        <v>25</v>
      </c>
      <c r="I110" t="s">
        <v>15</v>
      </c>
      <c r="J110" t="str">
        <f>IF(BuyerTable[[#This Row],[Cars]]&gt;0,"car","No cars")</f>
        <v>No cars</v>
      </c>
      <c r="K110">
        <v>0</v>
      </c>
      <c r="L110" t="s">
        <v>26</v>
      </c>
      <c r="M110" t="s">
        <v>17</v>
      </c>
      <c r="N110" t="str">
        <f t="shared" si="1"/>
        <v>Middle age</v>
      </c>
      <c r="O110" t="str" cm="1">
        <f t="array" ref="O110">_xlfn.IFS(
  BuyerTable[[#This Row],[Age]]&lt;25,"&lt;25",
  BuyerTable[[#This Row],[Age]]&lt;=34,"25-34",
  BuyerTable[[#This Row],[Age]]&lt;=44,"35-44",
  BuyerTable[[#This Row],[Age]]&lt;=54,"45-54",
  TRUE,"55+"
)</f>
        <v>35-44</v>
      </c>
      <c r="P110">
        <v>35</v>
      </c>
      <c r="Q110">
        <f>IF(BuyerTable[[#This Row],[Purchased Bike]]="Yes",1,0)</f>
        <v>0</v>
      </c>
      <c r="R110" t="s">
        <v>18</v>
      </c>
      <c r="S110" s="8">
        <f>_xlfn.SWITCH(BuyerTable[[#This Row],[Commute Distance]],"0-1 Miles",1,"1-2 Miles",2,"2-5 Miles",5,"5-10 Miles",10,"More than 10 Miles",12)</f>
        <v>2</v>
      </c>
    </row>
    <row r="111" spans="1:19" x14ac:dyDescent="0.3">
      <c r="A111">
        <v>12833</v>
      </c>
      <c r="B111" t="s">
        <v>37</v>
      </c>
      <c r="C111" t="s">
        <v>39</v>
      </c>
      <c r="D111" t="str" cm="1">
        <f t="array" ref="D111">_xlfn.IFS(
  BuyerTable[[#This Row],[Income]]&lt;40000,"&lt;40k",
  BuyerTable[[#This Row],[Income]]&lt;80000,"40–80k",
  BuyerTable[[#This Row],[Income]]&lt;120000,"80–120k",
  TRUE,"120k+"
)</f>
        <v>&lt;40k</v>
      </c>
      <c r="E111" s="3">
        <v>20000</v>
      </c>
      <c r="F111">
        <v>3</v>
      </c>
      <c r="G111" t="s">
        <v>27</v>
      </c>
      <c r="H111" t="s">
        <v>25</v>
      </c>
      <c r="I111" t="s">
        <v>15</v>
      </c>
      <c r="J111" t="str">
        <f>IF(BuyerTable[[#This Row],[Cars]]&gt;0,"car","No cars")</f>
        <v>car</v>
      </c>
      <c r="K111">
        <v>1</v>
      </c>
      <c r="L111" t="s">
        <v>16</v>
      </c>
      <c r="M111" t="s">
        <v>17</v>
      </c>
      <c r="N111" t="str">
        <f t="shared" si="1"/>
        <v>Middle age</v>
      </c>
      <c r="O111" t="str" cm="1">
        <f t="array" ref="O111">_xlfn.IFS(
  BuyerTable[[#This Row],[Age]]&lt;25,"&lt;25",
  BuyerTable[[#This Row],[Age]]&lt;=34,"25-34",
  BuyerTable[[#This Row],[Age]]&lt;=44,"35-44",
  BuyerTable[[#This Row],[Age]]&lt;=54,"45-54",
  TRUE,"55+"
)</f>
        <v>35-44</v>
      </c>
      <c r="P111">
        <v>42</v>
      </c>
      <c r="Q111">
        <f>IF(BuyerTable[[#This Row],[Purchased Bike]]="Yes",1,0)</f>
        <v>1</v>
      </c>
      <c r="R111" t="s">
        <v>15</v>
      </c>
      <c r="S111" s="8">
        <f>_xlfn.SWITCH(BuyerTable[[#This Row],[Commute Distance]],"0-1 Miles",1,"1-2 Miles",2,"2-5 Miles",5,"5-10 Miles",10,"More than 10 Miles",12)</f>
        <v>1</v>
      </c>
    </row>
    <row r="112" spans="1:19" x14ac:dyDescent="0.3">
      <c r="A112">
        <v>26849</v>
      </c>
      <c r="B112" t="s">
        <v>36</v>
      </c>
      <c r="C112" t="s">
        <v>38</v>
      </c>
      <c r="D112" t="str" cm="1">
        <f t="array" ref="D112">_xlfn.IFS(
  BuyerTable[[#This Row],[Income]]&lt;40000,"&lt;40k",
  BuyerTable[[#This Row],[Income]]&lt;80000,"40–80k",
  BuyerTable[[#This Row],[Income]]&lt;120000,"80–120k",
  TRUE,"120k+"
)</f>
        <v>&lt;40k</v>
      </c>
      <c r="E112" s="3">
        <v>10000</v>
      </c>
      <c r="F112">
        <v>3</v>
      </c>
      <c r="G112" t="s">
        <v>29</v>
      </c>
      <c r="H112" t="s">
        <v>25</v>
      </c>
      <c r="I112" t="s">
        <v>15</v>
      </c>
      <c r="J112" t="str">
        <f>IF(BuyerTable[[#This Row],[Cars]]&gt;0,"car","No cars")</f>
        <v>car</v>
      </c>
      <c r="K112">
        <v>2</v>
      </c>
      <c r="L112" t="s">
        <v>16</v>
      </c>
      <c r="M112" t="s">
        <v>17</v>
      </c>
      <c r="N112" t="str">
        <f t="shared" si="1"/>
        <v>Middle age</v>
      </c>
      <c r="O112" t="str" cm="1">
        <f t="array" ref="O112">_xlfn.IFS(
  BuyerTable[[#This Row],[Age]]&lt;25,"&lt;25",
  BuyerTable[[#This Row],[Age]]&lt;=34,"25-34",
  BuyerTable[[#This Row],[Age]]&lt;=44,"35-44",
  BuyerTable[[#This Row],[Age]]&lt;=54,"45-54",
  TRUE,"55+"
)</f>
        <v>35-44</v>
      </c>
      <c r="P112">
        <v>43</v>
      </c>
      <c r="Q112">
        <f>IF(BuyerTable[[#This Row],[Purchased Bike]]="Yes",1,0)</f>
        <v>0</v>
      </c>
      <c r="R112" t="s">
        <v>18</v>
      </c>
      <c r="S112" s="8">
        <f>_xlfn.SWITCH(BuyerTable[[#This Row],[Commute Distance]],"0-1 Miles",1,"1-2 Miles",2,"2-5 Miles",5,"5-10 Miles",10,"More than 10 Miles",12)</f>
        <v>1</v>
      </c>
    </row>
    <row r="113" spans="1:19" x14ac:dyDescent="0.3">
      <c r="A113">
        <v>20962</v>
      </c>
      <c r="B113" t="s">
        <v>36</v>
      </c>
      <c r="C113" t="s">
        <v>39</v>
      </c>
      <c r="D113" t="str" cm="1">
        <f t="array" ref="D113">_xlfn.IFS(
  BuyerTable[[#This Row],[Income]]&lt;40000,"&lt;40k",
  BuyerTable[[#This Row],[Income]]&lt;80000,"40–80k",
  BuyerTable[[#This Row],[Income]]&lt;120000,"80–120k",
  TRUE,"120k+"
)</f>
        <v>&lt;40k</v>
      </c>
      <c r="E113" s="3">
        <v>20000</v>
      </c>
      <c r="F113">
        <v>1</v>
      </c>
      <c r="G113" t="s">
        <v>31</v>
      </c>
      <c r="H113" t="s">
        <v>20</v>
      </c>
      <c r="I113" t="s">
        <v>15</v>
      </c>
      <c r="J113" t="str">
        <f>IF(BuyerTable[[#This Row],[Cars]]&gt;0,"car","No cars")</f>
        <v>No cars</v>
      </c>
      <c r="K113">
        <v>0</v>
      </c>
      <c r="L113" t="s">
        <v>16</v>
      </c>
      <c r="M113" t="s">
        <v>17</v>
      </c>
      <c r="N113" t="str">
        <f t="shared" si="1"/>
        <v>Middle age</v>
      </c>
      <c r="O113" t="str" cm="1">
        <f t="array" ref="O113">_xlfn.IFS(
  BuyerTable[[#This Row],[Age]]&lt;25,"&lt;25",
  BuyerTable[[#This Row],[Age]]&lt;=34,"25-34",
  BuyerTable[[#This Row],[Age]]&lt;=44,"35-44",
  BuyerTable[[#This Row],[Age]]&lt;=54,"45-54",
  TRUE,"55+"
)</f>
        <v>45-54</v>
      </c>
      <c r="P113">
        <v>45</v>
      </c>
      <c r="Q113">
        <f>IF(BuyerTable[[#This Row],[Purchased Bike]]="Yes",1,0)</f>
        <v>0</v>
      </c>
      <c r="R113" t="s">
        <v>18</v>
      </c>
      <c r="S113" s="8">
        <f>_xlfn.SWITCH(BuyerTable[[#This Row],[Commute Distance]],"0-1 Miles",1,"1-2 Miles",2,"2-5 Miles",5,"5-10 Miles",10,"More than 10 Miles",12)</f>
        <v>1</v>
      </c>
    </row>
    <row r="114" spans="1:19" x14ac:dyDescent="0.3">
      <c r="A114">
        <v>12591</v>
      </c>
      <c r="B114" t="s">
        <v>36</v>
      </c>
      <c r="C114" t="s">
        <v>39</v>
      </c>
      <c r="D114" t="str" cm="1">
        <f t="array" ref="D114">_xlfn.IFS(
  BuyerTable[[#This Row],[Income]]&lt;40000,"&lt;40k",
  BuyerTable[[#This Row],[Income]]&lt;80000,"40–80k",
  BuyerTable[[#This Row],[Income]]&lt;120000,"80–120k",
  TRUE,"120k+"
)</f>
        <v>&lt;40k</v>
      </c>
      <c r="E114" s="3">
        <v>30000</v>
      </c>
      <c r="F114">
        <v>4</v>
      </c>
      <c r="G114" t="s">
        <v>31</v>
      </c>
      <c r="H114" t="s">
        <v>20</v>
      </c>
      <c r="I114" t="s">
        <v>15</v>
      </c>
      <c r="J114" t="str">
        <f>IF(BuyerTable[[#This Row],[Cars]]&gt;0,"car","No cars")</f>
        <v>No cars</v>
      </c>
      <c r="K114">
        <v>0</v>
      </c>
      <c r="L114" t="s">
        <v>16</v>
      </c>
      <c r="M114" t="s">
        <v>17</v>
      </c>
      <c r="N114" t="str">
        <f t="shared" si="1"/>
        <v>Middle age</v>
      </c>
      <c r="O114" t="str" cm="1">
        <f t="array" ref="O114">_xlfn.IFS(
  BuyerTable[[#This Row],[Age]]&lt;25,"&lt;25",
  BuyerTable[[#This Row],[Age]]&lt;=34,"25-34",
  BuyerTable[[#This Row],[Age]]&lt;=44,"35-44",
  BuyerTable[[#This Row],[Age]]&lt;=54,"45-54",
  TRUE,"55+"
)</f>
        <v>45-54</v>
      </c>
      <c r="P114">
        <v>45</v>
      </c>
      <c r="Q114">
        <f>IF(BuyerTable[[#This Row],[Purchased Bike]]="Yes",1,0)</f>
        <v>0</v>
      </c>
      <c r="R114" t="s">
        <v>18</v>
      </c>
      <c r="S114" s="8">
        <f>_xlfn.SWITCH(BuyerTable[[#This Row],[Commute Distance]],"0-1 Miles",1,"1-2 Miles",2,"2-5 Miles",5,"5-10 Miles",10,"More than 10 Miles",12)</f>
        <v>1</v>
      </c>
    </row>
    <row r="115" spans="1:19" x14ac:dyDescent="0.3">
      <c r="A115">
        <v>24174</v>
      </c>
      <c r="B115" t="s">
        <v>36</v>
      </c>
      <c r="C115" t="s">
        <v>38</v>
      </c>
      <c r="D115" t="str" cm="1">
        <f t="array" ref="D115">_xlfn.IFS(
  BuyerTable[[#This Row],[Income]]&lt;40000,"&lt;40k",
  BuyerTable[[#This Row],[Income]]&lt;80000,"40–80k",
  BuyerTable[[#This Row],[Income]]&lt;120000,"80–120k",
  TRUE,"120k+"
)</f>
        <v>&lt;40k</v>
      </c>
      <c r="E115" s="3">
        <v>20000</v>
      </c>
      <c r="F115">
        <v>0</v>
      </c>
      <c r="G115" t="s">
        <v>13</v>
      </c>
      <c r="H115" t="s">
        <v>20</v>
      </c>
      <c r="I115" t="s">
        <v>15</v>
      </c>
      <c r="J115" t="str">
        <f>IF(BuyerTable[[#This Row],[Cars]]&gt;0,"car","No cars")</f>
        <v>No cars</v>
      </c>
      <c r="K115">
        <v>0</v>
      </c>
      <c r="L115" t="s">
        <v>16</v>
      </c>
      <c r="M115" t="s">
        <v>24</v>
      </c>
      <c r="N115" t="str">
        <f t="shared" si="1"/>
        <v>Adolescent</v>
      </c>
      <c r="O115" t="str" cm="1">
        <f t="array" ref="O115">_xlfn.IFS(
  BuyerTable[[#This Row],[Age]]&lt;25,"&lt;25",
  BuyerTable[[#This Row],[Age]]&lt;=34,"25-34",
  BuyerTable[[#This Row],[Age]]&lt;=44,"35-44",
  BuyerTable[[#This Row],[Age]]&lt;=54,"45-54",
  TRUE,"55+"
)</f>
        <v>25-34</v>
      </c>
      <c r="P115">
        <v>27</v>
      </c>
      <c r="Q115">
        <f>IF(BuyerTable[[#This Row],[Purchased Bike]]="Yes",1,0)</f>
        <v>1</v>
      </c>
      <c r="R115" t="s">
        <v>15</v>
      </c>
      <c r="S115" s="8">
        <f>_xlfn.SWITCH(BuyerTable[[#This Row],[Commute Distance]],"0-1 Miles",1,"1-2 Miles",2,"2-5 Miles",5,"5-10 Miles",10,"More than 10 Miles",12)</f>
        <v>1</v>
      </c>
    </row>
    <row r="116" spans="1:19" x14ac:dyDescent="0.3">
      <c r="A116">
        <v>11340</v>
      </c>
      <c r="B116" t="s">
        <v>36</v>
      </c>
      <c r="C116" t="s">
        <v>39</v>
      </c>
      <c r="D116" t="str" cm="1">
        <f t="array" ref="D116">_xlfn.IFS(
  BuyerTable[[#This Row],[Income]]&lt;40000,"&lt;40k",
  BuyerTable[[#This Row],[Income]]&lt;80000,"40–80k",
  BuyerTable[[#This Row],[Income]]&lt;120000,"80–120k",
  TRUE,"120k+"
)</f>
        <v>&lt;40k</v>
      </c>
      <c r="E116" s="3">
        <v>10000</v>
      </c>
      <c r="F116">
        <v>1</v>
      </c>
      <c r="G116" t="s">
        <v>31</v>
      </c>
      <c r="H116" t="s">
        <v>20</v>
      </c>
      <c r="I116" t="s">
        <v>15</v>
      </c>
      <c r="J116" t="str">
        <f>IF(BuyerTable[[#This Row],[Cars]]&gt;0,"car","No cars")</f>
        <v>No cars</v>
      </c>
      <c r="K116">
        <v>0</v>
      </c>
      <c r="L116" t="s">
        <v>16</v>
      </c>
      <c r="M116" t="s">
        <v>17</v>
      </c>
      <c r="N116" t="str">
        <f t="shared" si="1"/>
        <v>Old</v>
      </c>
      <c r="O116" t="str" cm="1">
        <f t="array" ref="O116">_xlfn.IFS(
  BuyerTable[[#This Row],[Age]]&lt;25,"&lt;25",
  BuyerTable[[#This Row],[Age]]&lt;=34,"25-34",
  BuyerTable[[#This Row],[Age]]&lt;=44,"35-44",
  BuyerTable[[#This Row],[Age]]&lt;=54,"45-54",
  TRUE,"55+"
)</f>
        <v>55+</v>
      </c>
      <c r="P116">
        <v>70</v>
      </c>
      <c r="Q116">
        <f>IF(BuyerTable[[#This Row],[Purchased Bike]]="Yes",1,0)</f>
        <v>1</v>
      </c>
      <c r="R116" t="s">
        <v>15</v>
      </c>
      <c r="S116" s="8">
        <f>_xlfn.SWITCH(BuyerTable[[#This Row],[Commute Distance]],"0-1 Miles",1,"1-2 Miles",2,"2-5 Miles",5,"5-10 Miles",10,"More than 10 Miles",12)</f>
        <v>1</v>
      </c>
    </row>
    <row r="117" spans="1:19" x14ac:dyDescent="0.3">
      <c r="A117">
        <v>25693</v>
      </c>
      <c r="B117" t="s">
        <v>37</v>
      </c>
      <c r="C117" t="s">
        <v>39</v>
      </c>
      <c r="D117" t="str" cm="1">
        <f t="array" ref="D117">_xlfn.IFS(
  BuyerTable[[#This Row],[Income]]&lt;40000,"&lt;40k",
  BuyerTable[[#This Row],[Income]]&lt;80000,"40–80k",
  BuyerTable[[#This Row],[Income]]&lt;120000,"80–120k",
  TRUE,"120k+"
)</f>
        <v>&lt;40k</v>
      </c>
      <c r="E117" s="3">
        <v>30000</v>
      </c>
      <c r="F117">
        <v>5</v>
      </c>
      <c r="G117" t="s">
        <v>31</v>
      </c>
      <c r="H117" t="s">
        <v>20</v>
      </c>
      <c r="I117" t="s">
        <v>15</v>
      </c>
      <c r="J117" t="str">
        <f>IF(BuyerTable[[#This Row],[Cars]]&gt;0,"car","No cars")</f>
        <v>No cars</v>
      </c>
      <c r="K117">
        <v>0</v>
      </c>
      <c r="L117" t="s">
        <v>16</v>
      </c>
      <c r="M117" t="s">
        <v>17</v>
      </c>
      <c r="N117" t="str">
        <f t="shared" si="1"/>
        <v>Middle age</v>
      </c>
      <c r="O117" t="str" cm="1">
        <f t="array" ref="O117">_xlfn.IFS(
  BuyerTable[[#This Row],[Age]]&lt;25,"&lt;25",
  BuyerTable[[#This Row],[Age]]&lt;=34,"25-34",
  BuyerTable[[#This Row],[Age]]&lt;=44,"35-44",
  BuyerTable[[#This Row],[Age]]&lt;=54,"45-54",
  TRUE,"55+"
)</f>
        <v>35-44</v>
      </c>
      <c r="P117">
        <v>44</v>
      </c>
      <c r="Q117">
        <f>IF(BuyerTable[[#This Row],[Purchased Bike]]="Yes",1,0)</f>
        <v>1</v>
      </c>
      <c r="R117" t="s">
        <v>15</v>
      </c>
      <c r="S117" s="8">
        <f>_xlfn.SWITCH(BuyerTable[[#This Row],[Commute Distance]],"0-1 Miles",1,"1-2 Miles",2,"2-5 Miles",5,"5-10 Miles",10,"More than 10 Miles",12)</f>
        <v>1</v>
      </c>
    </row>
    <row r="118" spans="1:19" x14ac:dyDescent="0.3">
      <c r="A118">
        <v>25555</v>
      </c>
      <c r="B118" t="s">
        <v>36</v>
      </c>
      <c r="C118" t="s">
        <v>39</v>
      </c>
      <c r="D118" t="str" cm="1">
        <f t="array" ref="D118">_xlfn.IFS(
  BuyerTable[[#This Row],[Income]]&lt;40000,"&lt;40k",
  BuyerTable[[#This Row],[Income]]&lt;80000,"40–80k",
  BuyerTable[[#This Row],[Income]]&lt;120000,"80–120k",
  TRUE,"120k+"
)</f>
        <v>&lt;40k</v>
      </c>
      <c r="E118" s="3">
        <v>10000</v>
      </c>
      <c r="F118">
        <v>0</v>
      </c>
      <c r="G118" t="s">
        <v>19</v>
      </c>
      <c r="H118" t="s">
        <v>25</v>
      </c>
      <c r="I118" t="s">
        <v>18</v>
      </c>
      <c r="J118" t="str">
        <f>IF(BuyerTable[[#This Row],[Cars]]&gt;0,"car","No cars")</f>
        <v>car</v>
      </c>
      <c r="K118">
        <v>1</v>
      </c>
      <c r="L118" t="s">
        <v>16</v>
      </c>
      <c r="M118" t="s">
        <v>24</v>
      </c>
      <c r="N118" t="str">
        <f t="shared" si="1"/>
        <v>Adolescent</v>
      </c>
      <c r="O118" t="str" cm="1">
        <f t="array" ref="O118">_xlfn.IFS(
  BuyerTable[[#This Row],[Age]]&lt;25,"&lt;25",
  BuyerTable[[#This Row],[Age]]&lt;=34,"25-34",
  BuyerTable[[#This Row],[Age]]&lt;=44,"35-44",
  BuyerTable[[#This Row],[Age]]&lt;=54,"45-54",
  TRUE,"55+"
)</f>
        <v>25-34</v>
      </c>
      <c r="P118">
        <v>26</v>
      </c>
      <c r="Q118">
        <f>IF(BuyerTable[[#This Row],[Purchased Bike]]="Yes",1,0)</f>
        <v>1</v>
      </c>
      <c r="R118" t="s">
        <v>15</v>
      </c>
      <c r="S118" s="8">
        <f>_xlfn.SWITCH(BuyerTable[[#This Row],[Commute Distance]],"0-1 Miles",1,"1-2 Miles",2,"2-5 Miles",5,"5-10 Miles",10,"More than 10 Miles",12)</f>
        <v>1</v>
      </c>
    </row>
    <row r="119" spans="1:19" x14ac:dyDescent="0.3">
      <c r="A119">
        <v>20060</v>
      </c>
      <c r="B119" t="s">
        <v>37</v>
      </c>
      <c r="C119" t="s">
        <v>39</v>
      </c>
      <c r="D119" t="str" cm="1">
        <f t="array" ref="D119">_xlfn.IFS(
  BuyerTable[[#This Row],[Income]]&lt;40000,"&lt;40k",
  BuyerTable[[#This Row],[Income]]&lt;80000,"40–80k",
  BuyerTable[[#This Row],[Income]]&lt;120000,"80–120k",
  TRUE,"120k+"
)</f>
        <v>&lt;40k</v>
      </c>
      <c r="E119" s="3">
        <v>30000</v>
      </c>
      <c r="F119">
        <v>0</v>
      </c>
      <c r="G119" t="s">
        <v>27</v>
      </c>
      <c r="H119" t="s">
        <v>25</v>
      </c>
      <c r="I119" t="s">
        <v>18</v>
      </c>
      <c r="J119" t="str">
        <f>IF(BuyerTable[[#This Row],[Cars]]&gt;0,"car","No cars")</f>
        <v>car</v>
      </c>
      <c r="K119">
        <v>1</v>
      </c>
      <c r="L119" t="s">
        <v>22</v>
      </c>
      <c r="M119" t="s">
        <v>17</v>
      </c>
      <c r="N119" t="str">
        <f t="shared" si="1"/>
        <v>Middle age</v>
      </c>
      <c r="O119" t="str" cm="1">
        <f t="array" ref="O119">_xlfn.IFS(
  BuyerTable[[#This Row],[Age]]&lt;25,"&lt;25",
  BuyerTable[[#This Row],[Age]]&lt;=34,"25-34",
  BuyerTable[[#This Row],[Age]]&lt;=44,"35-44",
  BuyerTable[[#This Row],[Age]]&lt;=54,"45-54",
  TRUE,"55+"
)</f>
        <v>25-34</v>
      </c>
      <c r="P119">
        <v>34</v>
      </c>
      <c r="Q119">
        <f>IF(BuyerTable[[#This Row],[Purchased Bike]]="Yes",1,0)</f>
        <v>1</v>
      </c>
      <c r="R119" t="s">
        <v>15</v>
      </c>
      <c r="S119" s="8">
        <f>_xlfn.SWITCH(BuyerTable[[#This Row],[Commute Distance]],"0-1 Miles",1,"1-2 Miles",2,"2-5 Miles",5,"5-10 Miles",10,"More than 10 Miles",12)</f>
        <v>5</v>
      </c>
    </row>
    <row r="120" spans="1:19" x14ac:dyDescent="0.3">
      <c r="A120">
        <v>17702</v>
      </c>
      <c r="B120" t="s">
        <v>36</v>
      </c>
      <c r="C120" t="s">
        <v>38</v>
      </c>
      <c r="D120" t="str" cm="1">
        <f t="array" ref="D120">_xlfn.IFS(
  BuyerTable[[#This Row],[Income]]&lt;40000,"&lt;40k",
  BuyerTable[[#This Row],[Income]]&lt;80000,"40–80k",
  BuyerTable[[#This Row],[Income]]&lt;120000,"80–120k",
  TRUE,"120k+"
)</f>
        <v>&lt;40k</v>
      </c>
      <c r="E120" s="3">
        <v>10000</v>
      </c>
      <c r="F120">
        <v>1</v>
      </c>
      <c r="G120" t="s">
        <v>31</v>
      </c>
      <c r="H120" t="s">
        <v>25</v>
      </c>
      <c r="I120" t="s">
        <v>15</v>
      </c>
      <c r="J120" t="str">
        <f>IF(BuyerTable[[#This Row],[Cars]]&gt;0,"car","No cars")</f>
        <v>No cars</v>
      </c>
      <c r="K120">
        <v>0</v>
      </c>
      <c r="L120" t="s">
        <v>16</v>
      </c>
      <c r="M120" t="s">
        <v>17</v>
      </c>
      <c r="N120" t="str">
        <f t="shared" si="1"/>
        <v>Middle age</v>
      </c>
      <c r="O120" t="str" cm="1">
        <f t="array" ref="O120">_xlfn.IFS(
  BuyerTable[[#This Row],[Age]]&lt;25,"&lt;25",
  BuyerTable[[#This Row],[Age]]&lt;=34,"25-34",
  BuyerTable[[#This Row],[Age]]&lt;=44,"35-44",
  BuyerTable[[#This Row],[Age]]&lt;=54,"45-54",
  TRUE,"55+"
)</f>
        <v>35-44</v>
      </c>
      <c r="P120">
        <v>37</v>
      </c>
      <c r="Q120">
        <f>IF(BuyerTable[[#This Row],[Purchased Bike]]="Yes",1,0)</f>
        <v>0</v>
      </c>
      <c r="R120" t="s">
        <v>18</v>
      </c>
      <c r="S120" s="8">
        <f>_xlfn.SWITCH(BuyerTable[[#This Row],[Commute Distance]],"0-1 Miles",1,"1-2 Miles",2,"2-5 Miles",5,"5-10 Miles",10,"More than 10 Miles",12)</f>
        <v>1</v>
      </c>
    </row>
    <row r="121" spans="1:19" x14ac:dyDescent="0.3">
      <c r="A121">
        <v>12503</v>
      </c>
      <c r="B121" t="s">
        <v>37</v>
      </c>
      <c r="C121" t="s">
        <v>39</v>
      </c>
      <c r="D121" t="str" cm="1">
        <f t="array" ref="D121">_xlfn.IFS(
  BuyerTable[[#This Row],[Income]]&lt;40000,"&lt;40k",
  BuyerTable[[#This Row],[Income]]&lt;80000,"40–80k",
  BuyerTable[[#This Row],[Income]]&lt;120000,"80–120k",
  TRUE,"120k+"
)</f>
        <v>&lt;40k</v>
      </c>
      <c r="E121" s="3">
        <v>30000</v>
      </c>
      <c r="F121">
        <v>3</v>
      </c>
      <c r="G121" t="s">
        <v>19</v>
      </c>
      <c r="H121" t="s">
        <v>20</v>
      </c>
      <c r="I121" t="s">
        <v>15</v>
      </c>
      <c r="J121" t="str">
        <f>IF(BuyerTable[[#This Row],[Cars]]&gt;0,"car","No cars")</f>
        <v>car</v>
      </c>
      <c r="K121">
        <v>2</v>
      </c>
      <c r="L121" t="s">
        <v>16</v>
      </c>
      <c r="M121" t="s">
        <v>17</v>
      </c>
      <c r="N121" t="str">
        <f t="shared" si="1"/>
        <v>Adolescent</v>
      </c>
      <c r="O121" t="str" cm="1">
        <f t="array" ref="O121">_xlfn.IFS(
  BuyerTable[[#This Row],[Age]]&lt;25,"&lt;25",
  BuyerTable[[#This Row],[Age]]&lt;=34,"25-34",
  BuyerTable[[#This Row],[Age]]&lt;=44,"35-44",
  BuyerTable[[#This Row],[Age]]&lt;=54,"45-54",
  TRUE,"55+"
)</f>
        <v>25-34</v>
      </c>
      <c r="P121">
        <v>27</v>
      </c>
      <c r="Q121">
        <f>IF(BuyerTable[[#This Row],[Purchased Bike]]="Yes",1,0)</f>
        <v>0</v>
      </c>
      <c r="R121" t="s">
        <v>18</v>
      </c>
      <c r="S121" s="8">
        <f>_xlfn.SWITCH(BuyerTable[[#This Row],[Commute Distance]],"0-1 Miles",1,"1-2 Miles",2,"2-5 Miles",5,"5-10 Miles",10,"More than 10 Miles",12)</f>
        <v>1</v>
      </c>
    </row>
    <row r="122" spans="1:19" x14ac:dyDescent="0.3">
      <c r="A122">
        <v>23908</v>
      </c>
      <c r="B122" t="s">
        <v>37</v>
      </c>
      <c r="C122" t="s">
        <v>38</v>
      </c>
      <c r="D122" t="str" cm="1">
        <f t="array" ref="D122">_xlfn.IFS(
  BuyerTable[[#This Row],[Income]]&lt;40000,"&lt;40k",
  BuyerTable[[#This Row],[Income]]&lt;80000,"40–80k",
  BuyerTable[[#This Row],[Income]]&lt;120000,"80–120k",
  TRUE,"120k+"
)</f>
        <v>&lt;40k</v>
      </c>
      <c r="E122" s="3">
        <v>30000</v>
      </c>
      <c r="F122">
        <v>1</v>
      </c>
      <c r="G122" t="s">
        <v>13</v>
      </c>
      <c r="H122" t="s">
        <v>20</v>
      </c>
      <c r="I122" t="s">
        <v>18</v>
      </c>
      <c r="J122" t="str">
        <f>IF(BuyerTable[[#This Row],[Cars]]&gt;0,"car","No cars")</f>
        <v>car</v>
      </c>
      <c r="K122">
        <v>1</v>
      </c>
      <c r="L122" t="s">
        <v>16</v>
      </c>
      <c r="M122" t="s">
        <v>17</v>
      </c>
      <c r="N122" t="str">
        <f t="shared" si="1"/>
        <v>Middle age</v>
      </c>
      <c r="O122" t="str" cm="1">
        <f t="array" ref="O122">_xlfn.IFS(
  BuyerTable[[#This Row],[Age]]&lt;25,"&lt;25",
  BuyerTable[[#This Row],[Age]]&lt;=34,"25-34",
  BuyerTable[[#This Row],[Age]]&lt;=44,"35-44",
  BuyerTable[[#This Row],[Age]]&lt;=54,"45-54",
  TRUE,"55+"
)</f>
        <v>35-44</v>
      </c>
      <c r="P122">
        <v>39</v>
      </c>
      <c r="Q122">
        <f>IF(BuyerTable[[#This Row],[Purchased Bike]]="Yes",1,0)</f>
        <v>1</v>
      </c>
      <c r="R122" t="s">
        <v>15</v>
      </c>
      <c r="S122" s="8">
        <f>_xlfn.SWITCH(BuyerTable[[#This Row],[Commute Distance]],"0-1 Miles",1,"1-2 Miles",2,"2-5 Miles",5,"5-10 Miles",10,"More than 10 Miles",12)</f>
        <v>1</v>
      </c>
    </row>
    <row r="123" spans="1:19" x14ac:dyDescent="0.3">
      <c r="A123">
        <v>22527</v>
      </c>
      <c r="B123" t="s">
        <v>37</v>
      </c>
      <c r="C123" t="s">
        <v>39</v>
      </c>
      <c r="D123" t="str" cm="1">
        <f t="array" ref="D123">_xlfn.IFS(
  BuyerTable[[#This Row],[Income]]&lt;40000,"&lt;40k",
  BuyerTable[[#This Row],[Income]]&lt;80000,"40–80k",
  BuyerTable[[#This Row],[Income]]&lt;120000,"80–120k",
  TRUE,"120k+"
)</f>
        <v>&lt;40k</v>
      </c>
      <c r="E123" s="3">
        <v>20000</v>
      </c>
      <c r="F123">
        <v>0</v>
      </c>
      <c r="G123" t="s">
        <v>27</v>
      </c>
      <c r="H123" t="s">
        <v>25</v>
      </c>
      <c r="I123" t="s">
        <v>18</v>
      </c>
      <c r="J123" t="str">
        <f>IF(BuyerTable[[#This Row],[Cars]]&gt;0,"car","No cars")</f>
        <v>car</v>
      </c>
      <c r="K123">
        <v>1</v>
      </c>
      <c r="L123" t="s">
        <v>22</v>
      </c>
      <c r="M123" t="s">
        <v>17</v>
      </c>
      <c r="N123" t="str">
        <f t="shared" si="1"/>
        <v>Adolescent</v>
      </c>
      <c r="O123" t="str" cm="1">
        <f t="array" ref="O123">_xlfn.IFS(
  BuyerTable[[#This Row],[Age]]&lt;25,"&lt;25",
  BuyerTable[[#This Row],[Age]]&lt;=34,"25-34",
  BuyerTable[[#This Row],[Age]]&lt;=44,"35-44",
  BuyerTable[[#This Row],[Age]]&lt;=54,"45-54",
  TRUE,"55+"
)</f>
        <v>25-34</v>
      </c>
      <c r="P123">
        <v>29</v>
      </c>
      <c r="Q123">
        <f>IF(BuyerTable[[#This Row],[Purchased Bike]]="Yes",1,0)</f>
        <v>0</v>
      </c>
      <c r="R123" t="s">
        <v>18</v>
      </c>
      <c r="S123" s="8">
        <f>_xlfn.SWITCH(BuyerTable[[#This Row],[Commute Distance]],"0-1 Miles",1,"1-2 Miles",2,"2-5 Miles",5,"5-10 Miles",10,"More than 10 Miles",12)</f>
        <v>5</v>
      </c>
    </row>
    <row r="124" spans="1:19" x14ac:dyDescent="0.3">
      <c r="A124">
        <v>13981</v>
      </c>
      <c r="B124" t="s">
        <v>36</v>
      </c>
      <c r="C124" t="s">
        <v>39</v>
      </c>
      <c r="D124" t="str" cm="1">
        <f t="array" ref="D124">_xlfn.IFS(
  BuyerTable[[#This Row],[Income]]&lt;40000,"&lt;40k",
  BuyerTable[[#This Row],[Income]]&lt;80000,"40–80k",
  BuyerTable[[#This Row],[Income]]&lt;120000,"80–120k",
  TRUE,"120k+"
)</f>
        <v>&lt;40k</v>
      </c>
      <c r="E124" s="3">
        <v>10000</v>
      </c>
      <c r="F124">
        <v>5</v>
      </c>
      <c r="G124" t="s">
        <v>27</v>
      </c>
      <c r="H124" t="s">
        <v>14</v>
      </c>
      <c r="I124" t="s">
        <v>18</v>
      </c>
      <c r="J124" t="str">
        <f>IF(BuyerTable[[#This Row],[Cars]]&gt;0,"car","No cars")</f>
        <v>car</v>
      </c>
      <c r="K124">
        <v>3</v>
      </c>
      <c r="L124" t="s">
        <v>26</v>
      </c>
      <c r="M124" t="s">
        <v>24</v>
      </c>
      <c r="N124" t="str">
        <f t="shared" si="1"/>
        <v>Old</v>
      </c>
      <c r="O124" t="str" cm="1">
        <f t="array" ref="O124">_xlfn.IFS(
  BuyerTable[[#This Row],[Age]]&lt;25,"&lt;25",
  BuyerTable[[#This Row],[Age]]&lt;=34,"25-34",
  BuyerTable[[#This Row],[Age]]&lt;=44,"35-44",
  BuyerTable[[#This Row],[Age]]&lt;=54,"45-54",
  TRUE,"55+"
)</f>
        <v>55+</v>
      </c>
      <c r="P124">
        <v>62</v>
      </c>
      <c r="Q124">
        <f>IF(BuyerTable[[#This Row],[Purchased Bike]]="Yes",1,0)</f>
        <v>0</v>
      </c>
      <c r="R124" t="s">
        <v>18</v>
      </c>
      <c r="S124" s="8">
        <f>_xlfn.SWITCH(BuyerTable[[#This Row],[Commute Distance]],"0-1 Miles",1,"1-2 Miles",2,"2-5 Miles",5,"5-10 Miles",10,"More than 10 Miles",12)</f>
        <v>2</v>
      </c>
    </row>
    <row r="125" spans="1:19" x14ac:dyDescent="0.3">
      <c r="A125">
        <v>21375</v>
      </c>
      <c r="B125" t="s">
        <v>37</v>
      </c>
      <c r="C125" t="s">
        <v>38</v>
      </c>
      <c r="D125" t="str" cm="1">
        <f t="array" ref="D125">_xlfn.IFS(
  BuyerTable[[#This Row],[Income]]&lt;40000,"&lt;40k",
  BuyerTable[[#This Row],[Income]]&lt;80000,"40–80k",
  BuyerTable[[#This Row],[Income]]&lt;120000,"80–120k",
  TRUE,"120k+"
)</f>
        <v>&lt;40k</v>
      </c>
      <c r="E125" s="3">
        <v>20000</v>
      </c>
      <c r="F125">
        <v>2</v>
      </c>
      <c r="G125" t="s">
        <v>29</v>
      </c>
      <c r="H125" t="s">
        <v>20</v>
      </c>
      <c r="I125" t="s">
        <v>15</v>
      </c>
      <c r="J125" t="str">
        <f>IF(BuyerTable[[#This Row],[Cars]]&gt;0,"car","No cars")</f>
        <v>car</v>
      </c>
      <c r="K125">
        <v>2</v>
      </c>
      <c r="L125" t="s">
        <v>23</v>
      </c>
      <c r="M125" t="s">
        <v>24</v>
      </c>
      <c r="N125" t="str">
        <f t="shared" si="1"/>
        <v>Old</v>
      </c>
      <c r="O125" t="str" cm="1">
        <f t="array" ref="O125">_xlfn.IFS(
  BuyerTable[[#This Row],[Age]]&lt;25,"&lt;25",
  BuyerTable[[#This Row],[Age]]&lt;=34,"25-34",
  BuyerTable[[#This Row],[Age]]&lt;=44,"35-44",
  BuyerTable[[#This Row],[Age]]&lt;=54,"45-54",
  TRUE,"55+"
)</f>
        <v>55+</v>
      </c>
      <c r="P125">
        <v>57</v>
      </c>
      <c r="Q125">
        <f>IF(BuyerTable[[#This Row],[Purchased Bike]]="Yes",1,0)</f>
        <v>0</v>
      </c>
      <c r="R125" t="s">
        <v>18</v>
      </c>
      <c r="S125" s="8">
        <f>_xlfn.SWITCH(BuyerTable[[#This Row],[Commute Distance]],"0-1 Miles",1,"1-2 Miles",2,"2-5 Miles",5,"5-10 Miles",10,"More than 10 Miles",12)</f>
        <v>10</v>
      </c>
    </row>
    <row r="126" spans="1:19" x14ac:dyDescent="0.3">
      <c r="A126">
        <v>20839</v>
      </c>
      <c r="B126" t="s">
        <v>37</v>
      </c>
      <c r="C126" t="s">
        <v>39</v>
      </c>
      <c r="D126" t="str" cm="1">
        <f t="array" ref="D126">_xlfn.IFS(
  BuyerTable[[#This Row],[Income]]&lt;40000,"&lt;40k",
  BuyerTable[[#This Row],[Income]]&lt;80000,"40–80k",
  BuyerTable[[#This Row],[Income]]&lt;120000,"80–120k",
  TRUE,"120k+"
)</f>
        <v>&lt;40k</v>
      </c>
      <c r="E126" s="3">
        <v>30000</v>
      </c>
      <c r="F126">
        <v>3</v>
      </c>
      <c r="G126" t="s">
        <v>31</v>
      </c>
      <c r="H126" t="s">
        <v>20</v>
      </c>
      <c r="I126" t="s">
        <v>15</v>
      </c>
      <c r="J126" t="str">
        <f>IF(BuyerTable[[#This Row],[Cars]]&gt;0,"car","No cars")</f>
        <v>No cars</v>
      </c>
      <c r="K126">
        <v>0</v>
      </c>
      <c r="L126" t="s">
        <v>16</v>
      </c>
      <c r="M126" t="s">
        <v>17</v>
      </c>
      <c r="N126" t="str">
        <f t="shared" si="1"/>
        <v>Middle age</v>
      </c>
      <c r="O126" t="str" cm="1">
        <f t="array" ref="O126">_xlfn.IFS(
  BuyerTable[[#This Row],[Age]]&lt;25,"&lt;25",
  BuyerTable[[#This Row],[Age]]&lt;=34,"25-34",
  BuyerTable[[#This Row],[Age]]&lt;=44,"35-44",
  BuyerTable[[#This Row],[Age]]&lt;=54,"45-54",
  TRUE,"55+"
)</f>
        <v>45-54</v>
      </c>
      <c r="P126">
        <v>47</v>
      </c>
      <c r="Q126">
        <f>IF(BuyerTable[[#This Row],[Purchased Bike]]="Yes",1,0)</f>
        <v>1</v>
      </c>
      <c r="R126" t="s">
        <v>15</v>
      </c>
      <c r="S126" s="8">
        <f>_xlfn.SWITCH(BuyerTable[[#This Row],[Commute Distance]],"0-1 Miles",1,"1-2 Miles",2,"2-5 Miles",5,"5-10 Miles",10,"More than 10 Miles",12)</f>
        <v>1</v>
      </c>
    </row>
    <row r="127" spans="1:19" x14ac:dyDescent="0.3">
      <c r="A127">
        <v>21738</v>
      </c>
      <c r="B127" t="s">
        <v>36</v>
      </c>
      <c r="C127" t="s">
        <v>38</v>
      </c>
      <c r="D127" t="str" cm="1">
        <f t="array" ref="D127">_xlfn.IFS(
  BuyerTable[[#This Row],[Income]]&lt;40000,"&lt;40k",
  BuyerTable[[#This Row],[Income]]&lt;80000,"40–80k",
  BuyerTable[[#This Row],[Income]]&lt;120000,"80–120k",
  TRUE,"120k+"
)</f>
        <v>&lt;40k</v>
      </c>
      <c r="E127" s="3">
        <v>20000</v>
      </c>
      <c r="F127">
        <v>1</v>
      </c>
      <c r="G127" t="s">
        <v>31</v>
      </c>
      <c r="H127" t="s">
        <v>20</v>
      </c>
      <c r="I127" t="s">
        <v>15</v>
      </c>
      <c r="J127" t="str">
        <f>IF(BuyerTable[[#This Row],[Cars]]&gt;0,"car","No cars")</f>
        <v>No cars</v>
      </c>
      <c r="K127">
        <v>0</v>
      </c>
      <c r="L127" t="s">
        <v>16</v>
      </c>
      <c r="M127" t="s">
        <v>17</v>
      </c>
      <c r="N127" t="str">
        <f t="shared" si="1"/>
        <v>Middle age</v>
      </c>
      <c r="O127" t="str" cm="1">
        <f t="array" ref="O127">_xlfn.IFS(
  BuyerTable[[#This Row],[Age]]&lt;25,"&lt;25",
  BuyerTable[[#This Row],[Age]]&lt;=34,"25-34",
  BuyerTable[[#This Row],[Age]]&lt;=44,"35-44",
  BuyerTable[[#This Row],[Age]]&lt;=54,"45-54",
  TRUE,"55+"
)</f>
        <v>35-44</v>
      </c>
      <c r="P127">
        <v>43</v>
      </c>
      <c r="Q127">
        <f>IF(BuyerTable[[#This Row],[Purchased Bike]]="Yes",1,0)</f>
        <v>0</v>
      </c>
      <c r="R127" t="s">
        <v>18</v>
      </c>
      <c r="S127" s="8">
        <f>_xlfn.SWITCH(BuyerTable[[#This Row],[Commute Distance]],"0-1 Miles",1,"1-2 Miles",2,"2-5 Miles",5,"5-10 Miles",10,"More than 10 Miles",12)</f>
        <v>1</v>
      </c>
    </row>
    <row r="128" spans="1:19" x14ac:dyDescent="0.3">
      <c r="A128">
        <v>22672</v>
      </c>
      <c r="B128" t="s">
        <v>37</v>
      </c>
      <c r="C128" t="s">
        <v>39</v>
      </c>
      <c r="D128" t="str" cm="1">
        <f t="array" ref="D128">_xlfn.IFS(
  BuyerTable[[#This Row],[Income]]&lt;40000,"&lt;40k",
  BuyerTable[[#This Row],[Income]]&lt;80000,"40–80k",
  BuyerTable[[#This Row],[Income]]&lt;120000,"80–120k",
  TRUE,"120k+"
)</f>
        <v>&lt;40k</v>
      </c>
      <c r="E128" s="3">
        <v>30000</v>
      </c>
      <c r="F128">
        <v>2</v>
      </c>
      <c r="G128" t="s">
        <v>19</v>
      </c>
      <c r="H128" t="s">
        <v>20</v>
      </c>
      <c r="I128" t="s">
        <v>15</v>
      </c>
      <c r="J128" t="str">
        <f>IF(BuyerTable[[#This Row],[Cars]]&gt;0,"car","No cars")</f>
        <v>No cars</v>
      </c>
      <c r="K128">
        <v>0</v>
      </c>
      <c r="L128" t="s">
        <v>16</v>
      </c>
      <c r="M128" t="s">
        <v>17</v>
      </c>
      <c r="N128" t="str">
        <f t="shared" si="1"/>
        <v>Middle age</v>
      </c>
      <c r="O128" t="str" cm="1">
        <f t="array" ref="O128">_xlfn.IFS(
  BuyerTable[[#This Row],[Age]]&lt;25,"&lt;25",
  BuyerTable[[#This Row],[Age]]&lt;=34,"25-34",
  BuyerTable[[#This Row],[Age]]&lt;=44,"35-44",
  BuyerTable[[#This Row],[Age]]&lt;=54,"45-54",
  TRUE,"55+"
)</f>
        <v>35-44</v>
      </c>
      <c r="P128">
        <v>43</v>
      </c>
      <c r="Q128">
        <f>IF(BuyerTable[[#This Row],[Purchased Bike]]="Yes",1,0)</f>
        <v>0</v>
      </c>
      <c r="R128" t="s">
        <v>18</v>
      </c>
      <c r="S128" s="8">
        <f>_xlfn.SWITCH(BuyerTable[[#This Row],[Commute Distance]],"0-1 Miles",1,"1-2 Miles",2,"2-5 Miles",5,"5-10 Miles",10,"More than 10 Miles",12)</f>
        <v>1</v>
      </c>
    </row>
    <row r="129" spans="1:19" x14ac:dyDescent="0.3">
      <c r="A129">
        <v>28468</v>
      </c>
      <c r="B129" t="s">
        <v>36</v>
      </c>
      <c r="C129" t="s">
        <v>39</v>
      </c>
      <c r="D129" t="str" cm="1">
        <f t="array" ref="D129">_xlfn.IFS(
  BuyerTable[[#This Row],[Income]]&lt;40000,"&lt;40k",
  BuyerTable[[#This Row],[Income]]&lt;80000,"40–80k",
  BuyerTable[[#This Row],[Income]]&lt;120000,"80–120k",
  TRUE,"120k+"
)</f>
        <v>&lt;40k</v>
      </c>
      <c r="E129" s="3">
        <v>10000</v>
      </c>
      <c r="F129">
        <v>2</v>
      </c>
      <c r="G129" t="s">
        <v>19</v>
      </c>
      <c r="H129" t="s">
        <v>25</v>
      </c>
      <c r="I129" t="s">
        <v>15</v>
      </c>
      <c r="J129" t="str">
        <f>IF(BuyerTable[[#This Row],[Cars]]&gt;0,"car","No cars")</f>
        <v>No cars</v>
      </c>
      <c r="K129">
        <v>0</v>
      </c>
      <c r="L129" t="s">
        <v>26</v>
      </c>
      <c r="M129" t="s">
        <v>17</v>
      </c>
      <c r="N129" t="str">
        <f t="shared" si="1"/>
        <v>Middle age</v>
      </c>
      <c r="O129" t="str" cm="1">
        <f t="array" ref="O129">_xlfn.IFS(
  BuyerTable[[#This Row],[Age]]&lt;25,"&lt;25",
  BuyerTable[[#This Row],[Age]]&lt;=34,"25-34",
  BuyerTable[[#This Row],[Age]]&lt;=44,"35-44",
  BuyerTable[[#This Row],[Age]]&lt;=54,"45-54",
  TRUE,"55+"
)</f>
        <v>45-54</v>
      </c>
      <c r="P129">
        <v>51</v>
      </c>
      <c r="Q129">
        <f>IF(BuyerTable[[#This Row],[Purchased Bike]]="Yes",1,0)</f>
        <v>0</v>
      </c>
      <c r="R129" t="s">
        <v>18</v>
      </c>
      <c r="S129" s="8">
        <f>_xlfn.SWITCH(BuyerTable[[#This Row],[Commute Distance]],"0-1 Miles",1,"1-2 Miles",2,"2-5 Miles",5,"5-10 Miles",10,"More than 10 Miles",12)</f>
        <v>2</v>
      </c>
    </row>
    <row r="130" spans="1:19" x14ac:dyDescent="0.3">
      <c r="A130">
        <v>20919</v>
      </c>
      <c r="B130" t="s">
        <v>37</v>
      </c>
      <c r="C130" t="s">
        <v>39</v>
      </c>
      <c r="D130" t="str" cm="1">
        <f t="array" ref="D130">_xlfn.IFS(
  BuyerTable[[#This Row],[Income]]&lt;40000,"&lt;40k",
  BuyerTable[[#This Row],[Income]]&lt;80000,"40–80k",
  BuyerTable[[#This Row],[Income]]&lt;120000,"80–120k",
  TRUE,"120k+"
)</f>
        <v>&lt;40k</v>
      </c>
      <c r="E130" s="3">
        <v>30000</v>
      </c>
      <c r="F130">
        <v>2</v>
      </c>
      <c r="G130" t="s">
        <v>19</v>
      </c>
      <c r="H130" t="s">
        <v>20</v>
      </c>
      <c r="I130" t="s">
        <v>15</v>
      </c>
      <c r="J130" t="str">
        <f>IF(BuyerTable[[#This Row],[Cars]]&gt;0,"car","No cars")</f>
        <v>car</v>
      </c>
      <c r="K130">
        <v>2</v>
      </c>
      <c r="L130" t="s">
        <v>16</v>
      </c>
      <c r="M130" t="s">
        <v>17</v>
      </c>
      <c r="N130" t="str">
        <f t="shared" ref="N130:N193" si="2">IF(P130&gt;54,"Old",IF(P130&gt;=31,"Middle age",IF(P130&lt;31,"Adolescent","Invalid")))</f>
        <v>Middle age</v>
      </c>
      <c r="O130" t="str" cm="1">
        <f t="array" ref="O130">_xlfn.IFS(
  BuyerTable[[#This Row],[Age]]&lt;25,"&lt;25",
  BuyerTable[[#This Row],[Age]]&lt;=34,"25-34",
  BuyerTable[[#This Row],[Age]]&lt;=44,"35-44",
  BuyerTable[[#This Row],[Age]]&lt;=54,"45-54",
  TRUE,"55+"
)</f>
        <v>35-44</v>
      </c>
      <c r="P130">
        <v>42</v>
      </c>
      <c r="Q130">
        <f>IF(BuyerTable[[#This Row],[Purchased Bike]]="Yes",1,0)</f>
        <v>0</v>
      </c>
      <c r="R130" t="s">
        <v>18</v>
      </c>
      <c r="S130" s="8">
        <f>_xlfn.SWITCH(BuyerTable[[#This Row],[Commute Distance]],"0-1 Miles",1,"1-2 Miles",2,"2-5 Miles",5,"5-10 Miles",10,"More than 10 Miles",12)</f>
        <v>1</v>
      </c>
    </row>
    <row r="131" spans="1:19" x14ac:dyDescent="0.3">
      <c r="A131">
        <v>20927</v>
      </c>
      <c r="B131" t="s">
        <v>37</v>
      </c>
      <c r="C131" t="s">
        <v>39</v>
      </c>
      <c r="D131" t="str" cm="1">
        <f t="array" ref="D131">_xlfn.IFS(
  BuyerTable[[#This Row],[Income]]&lt;40000,"&lt;40k",
  BuyerTable[[#This Row],[Income]]&lt;80000,"40–80k",
  BuyerTable[[#This Row],[Income]]&lt;120000,"80–120k",
  TRUE,"120k+"
)</f>
        <v>&lt;40k</v>
      </c>
      <c r="E131" s="3">
        <v>20000</v>
      </c>
      <c r="F131">
        <v>5</v>
      </c>
      <c r="G131" t="s">
        <v>27</v>
      </c>
      <c r="H131" t="s">
        <v>25</v>
      </c>
      <c r="I131" t="s">
        <v>15</v>
      </c>
      <c r="J131" t="str">
        <f>IF(BuyerTable[[#This Row],[Cars]]&gt;0,"car","No cars")</f>
        <v>car</v>
      </c>
      <c r="K131">
        <v>2</v>
      </c>
      <c r="L131" t="s">
        <v>16</v>
      </c>
      <c r="M131" t="s">
        <v>17</v>
      </c>
      <c r="N131" t="str">
        <f t="shared" si="2"/>
        <v>Adolescent</v>
      </c>
      <c r="O131" t="str" cm="1">
        <f t="array" ref="O131">_xlfn.IFS(
  BuyerTable[[#This Row],[Age]]&lt;25,"&lt;25",
  BuyerTable[[#This Row],[Age]]&lt;=34,"25-34",
  BuyerTable[[#This Row],[Age]]&lt;=44,"35-44",
  BuyerTable[[#This Row],[Age]]&lt;=54,"45-54",
  TRUE,"55+"
)</f>
        <v>25-34</v>
      </c>
      <c r="P131">
        <v>27</v>
      </c>
      <c r="Q131">
        <f>IF(BuyerTable[[#This Row],[Purchased Bike]]="Yes",1,0)</f>
        <v>0</v>
      </c>
      <c r="R131" t="s">
        <v>18</v>
      </c>
      <c r="S131" s="8">
        <f>_xlfn.SWITCH(BuyerTable[[#This Row],[Commute Distance]],"0-1 Miles",1,"1-2 Miles",2,"2-5 Miles",5,"5-10 Miles",10,"More than 10 Miles",12)</f>
        <v>1</v>
      </c>
    </row>
    <row r="132" spans="1:19" x14ac:dyDescent="0.3">
      <c r="A132">
        <v>12231</v>
      </c>
      <c r="B132" t="s">
        <v>37</v>
      </c>
      <c r="C132" t="s">
        <v>39</v>
      </c>
      <c r="D132" t="str" cm="1">
        <f t="array" ref="D132">_xlfn.IFS(
  BuyerTable[[#This Row],[Income]]&lt;40000,"&lt;40k",
  BuyerTable[[#This Row],[Income]]&lt;80000,"40–80k",
  BuyerTable[[#This Row],[Income]]&lt;120000,"80–120k",
  TRUE,"120k+"
)</f>
        <v>&lt;40k</v>
      </c>
      <c r="E132" s="3">
        <v>10000</v>
      </c>
      <c r="F132">
        <v>2</v>
      </c>
      <c r="G132" t="s">
        <v>19</v>
      </c>
      <c r="H132" t="s">
        <v>25</v>
      </c>
      <c r="I132" t="s">
        <v>15</v>
      </c>
      <c r="J132" t="str">
        <f>IF(BuyerTable[[#This Row],[Cars]]&gt;0,"car","No cars")</f>
        <v>No cars</v>
      </c>
      <c r="K132">
        <v>0</v>
      </c>
      <c r="L132" t="s">
        <v>16</v>
      </c>
      <c r="M132" t="s">
        <v>17</v>
      </c>
      <c r="N132" t="str">
        <f t="shared" si="2"/>
        <v>Middle age</v>
      </c>
      <c r="O132" t="str" cm="1">
        <f t="array" ref="O132">_xlfn.IFS(
  BuyerTable[[#This Row],[Age]]&lt;25,"&lt;25",
  BuyerTable[[#This Row],[Age]]&lt;=34,"25-34",
  BuyerTable[[#This Row],[Age]]&lt;=44,"35-44",
  BuyerTable[[#This Row],[Age]]&lt;=54,"45-54",
  TRUE,"55+"
)</f>
        <v>45-54</v>
      </c>
      <c r="P132">
        <v>51</v>
      </c>
      <c r="Q132">
        <f>IF(BuyerTable[[#This Row],[Purchased Bike]]="Yes",1,0)</f>
        <v>1</v>
      </c>
      <c r="R132" t="s">
        <v>15</v>
      </c>
      <c r="S132" s="8">
        <f>_xlfn.SWITCH(BuyerTable[[#This Row],[Commute Distance]],"0-1 Miles",1,"1-2 Miles",2,"2-5 Miles",5,"5-10 Miles",10,"More than 10 Miles",12)</f>
        <v>1</v>
      </c>
    </row>
    <row r="133" spans="1:19" x14ac:dyDescent="0.3">
      <c r="A133">
        <v>25665</v>
      </c>
      <c r="B133" t="s">
        <v>37</v>
      </c>
      <c r="C133" t="s">
        <v>39</v>
      </c>
      <c r="D133" t="str" cm="1">
        <f t="array" ref="D133">_xlfn.IFS(
  BuyerTable[[#This Row],[Income]]&lt;40000,"&lt;40k",
  BuyerTable[[#This Row],[Income]]&lt;80000,"40–80k",
  BuyerTable[[#This Row],[Income]]&lt;120000,"80–120k",
  TRUE,"120k+"
)</f>
        <v>&lt;40k</v>
      </c>
      <c r="E133" s="3">
        <v>20000</v>
      </c>
      <c r="F133">
        <v>0</v>
      </c>
      <c r="G133" t="s">
        <v>27</v>
      </c>
      <c r="H133" t="s">
        <v>25</v>
      </c>
      <c r="I133" t="s">
        <v>18</v>
      </c>
      <c r="J133" t="str">
        <f>IF(BuyerTable[[#This Row],[Cars]]&gt;0,"car","No cars")</f>
        <v>car</v>
      </c>
      <c r="K133">
        <v>1</v>
      </c>
      <c r="L133" t="s">
        <v>26</v>
      </c>
      <c r="M133" t="s">
        <v>17</v>
      </c>
      <c r="N133" t="str">
        <f t="shared" si="2"/>
        <v>Adolescent</v>
      </c>
      <c r="O133" t="str" cm="1">
        <f t="array" ref="O133">_xlfn.IFS(
  BuyerTable[[#This Row],[Age]]&lt;25,"&lt;25",
  BuyerTable[[#This Row],[Age]]&lt;=34,"25-34",
  BuyerTable[[#This Row],[Age]]&lt;=44,"35-44",
  BuyerTable[[#This Row],[Age]]&lt;=54,"45-54",
  TRUE,"55+"
)</f>
        <v>25-34</v>
      </c>
      <c r="P133">
        <v>28</v>
      </c>
      <c r="Q133">
        <f>IF(BuyerTable[[#This Row],[Purchased Bike]]="Yes",1,0)</f>
        <v>0</v>
      </c>
      <c r="R133" t="s">
        <v>18</v>
      </c>
      <c r="S133" s="8">
        <f>_xlfn.SWITCH(BuyerTable[[#This Row],[Commute Distance]],"0-1 Miles",1,"1-2 Miles",2,"2-5 Miles",5,"5-10 Miles",10,"More than 10 Miles",12)</f>
        <v>2</v>
      </c>
    </row>
    <row r="134" spans="1:19" x14ac:dyDescent="0.3">
      <c r="A134">
        <v>24061</v>
      </c>
      <c r="B134" t="s">
        <v>36</v>
      </c>
      <c r="C134" t="s">
        <v>38</v>
      </c>
      <c r="D134" t="str" cm="1">
        <f t="array" ref="D134">_xlfn.IFS(
  BuyerTable[[#This Row],[Income]]&lt;40000,"&lt;40k",
  BuyerTable[[#This Row],[Income]]&lt;80000,"40–80k",
  BuyerTable[[#This Row],[Income]]&lt;120000,"80–120k",
  TRUE,"120k+"
)</f>
        <v>&lt;40k</v>
      </c>
      <c r="E134" s="3">
        <v>10000</v>
      </c>
      <c r="F134">
        <v>4</v>
      </c>
      <c r="G134" t="s">
        <v>29</v>
      </c>
      <c r="H134" t="s">
        <v>25</v>
      </c>
      <c r="I134" t="s">
        <v>15</v>
      </c>
      <c r="J134" t="str">
        <f>IF(BuyerTable[[#This Row],[Cars]]&gt;0,"car","No cars")</f>
        <v>car</v>
      </c>
      <c r="K134">
        <v>1</v>
      </c>
      <c r="L134" t="s">
        <v>16</v>
      </c>
      <c r="M134" t="s">
        <v>17</v>
      </c>
      <c r="N134" t="str">
        <f t="shared" si="2"/>
        <v>Middle age</v>
      </c>
      <c r="O134" t="str" cm="1">
        <f t="array" ref="O134">_xlfn.IFS(
  BuyerTable[[#This Row],[Age]]&lt;25,"&lt;25",
  BuyerTable[[#This Row],[Age]]&lt;=34,"25-34",
  BuyerTable[[#This Row],[Age]]&lt;=44,"35-44",
  BuyerTable[[#This Row],[Age]]&lt;=54,"45-54",
  TRUE,"55+"
)</f>
        <v>35-44</v>
      </c>
      <c r="P134">
        <v>40</v>
      </c>
      <c r="Q134">
        <f>IF(BuyerTable[[#This Row],[Purchased Bike]]="Yes",1,0)</f>
        <v>1</v>
      </c>
      <c r="R134" t="s">
        <v>15</v>
      </c>
      <c r="S134" s="8">
        <f>_xlfn.SWITCH(BuyerTable[[#This Row],[Commute Distance]],"0-1 Miles",1,"1-2 Miles",2,"2-5 Miles",5,"5-10 Miles",10,"More than 10 Miles",12)</f>
        <v>1</v>
      </c>
    </row>
    <row r="135" spans="1:19" x14ac:dyDescent="0.3">
      <c r="A135">
        <v>26879</v>
      </c>
      <c r="B135" t="s">
        <v>37</v>
      </c>
      <c r="C135" t="s">
        <v>39</v>
      </c>
      <c r="D135" t="str" cm="1">
        <f t="array" ref="D135">_xlfn.IFS(
  BuyerTable[[#This Row],[Income]]&lt;40000,"&lt;40k",
  BuyerTable[[#This Row],[Income]]&lt;80000,"40–80k",
  BuyerTable[[#This Row],[Income]]&lt;120000,"80–120k",
  TRUE,"120k+"
)</f>
        <v>&lt;40k</v>
      </c>
      <c r="E135" s="3">
        <v>20000</v>
      </c>
      <c r="F135">
        <v>0</v>
      </c>
      <c r="G135" t="s">
        <v>27</v>
      </c>
      <c r="H135" t="s">
        <v>25</v>
      </c>
      <c r="I135" t="s">
        <v>18</v>
      </c>
      <c r="J135" t="str">
        <f>IF(BuyerTable[[#This Row],[Cars]]&gt;0,"car","No cars")</f>
        <v>car</v>
      </c>
      <c r="K135">
        <v>1</v>
      </c>
      <c r="L135" t="s">
        <v>22</v>
      </c>
      <c r="M135" t="s">
        <v>17</v>
      </c>
      <c r="N135" t="str">
        <f t="shared" si="2"/>
        <v>Adolescent</v>
      </c>
      <c r="O135" t="str" cm="1">
        <f t="array" ref="O135">_xlfn.IFS(
  BuyerTable[[#This Row],[Age]]&lt;25,"&lt;25",
  BuyerTable[[#This Row],[Age]]&lt;=34,"25-34",
  BuyerTable[[#This Row],[Age]]&lt;=44,"35-44",
  BuyerTable[[#This Row],[Age]]&lt;=54,"45-54",
  TRUE,"55+"
)</f>
        <v>25-34</v>
      </c>
      <c r="P135">
        <v>30</v>
      </c>
      <c r="Q135">
        <f>IF(BuyerTable[[#This Row],[Purchased Bike]]="Yes",1,0)</f>
        <v>0</v>
      </c>
      <c r="R135" t="s">
        <v>18</v>
      </c>
      <c r="S135" s="8">
        <f>_xlfn.SWITCH(BuyerTable[[#This Row],[Commute Distance]],"0-1 Miles",1,"1-2 Miles",2,"2-5 Miles",5,"5-10 Miles",10,"More than 10 Miles",12)</f>
        <v>5</v>
      </c>
    </row>
    <row r="136" spans="1:19" x14ac:dyDescent="0.3">
      <c r="A136">
        <v>12284</v>
      </c>
      <c r="B136" t="s">
        <v>36</v>
      </c>
      <c r="C136" t="s">
        <v>39</v>
      </c>
      <c r="D136" t="str" cm="1">
        <f t="array" ref="D136">_xlfn.IFS(
  BuyerTable[[#This Row],[Income]]&lt;40000,"&lt;40k",
  BuyerTable[[#This Row],[Income]]&lt;80000,"40–80k",
  BuyerTable[[#This Row],[Income]]&lt;120000,"80–120k",
  TRUE,"120k+"
)</f>
        <v>&lt;40k</v>
      </c>
      <c r="E136" s="3">
        <v>30000</v>
      </c>
      <c r="F136">
        <v>0</v>
      </c>
      <c r="G136" t="s">
        <v>13</v>
      </c>
      <c r="H136" t="s">
        <v>20</v>
      </c>
      <c r="I136" t="s">
        <v>18</v>
      </c>
      <c r="J136" t="str">
        <f>IF(BuyerTable[[#This Row],[Cars]]&gt;0,"car","No cars")</f>
        <v>No cars</v>
      </c>
      <c r="K136">
        <v>0</v>
      </c>
      <c r="L136" t="s">
        <v>16</v>
      </c>
      <c r="M136" t="s">
        <v>17</v>
      </c>
      <c r="N136" t="str">
        <f t="shared" si="2"/>
        <v>Middle age</v>
      </c>
      <c r="O136" t="str" cm="1">
        <f t="array" ref="O136">_xlfn.IFS(
  BuyerTable[[#This Row],[Age]]&lt;25,"&lt;25",
  BuyerTable[[#This Row],[Age]]&lt;=34,"25-34",
  BuyerTable[[#This Row],[Age]]&lt;=44,"35-44",
  BuyerTable[[#This Row],[Age]]&lt;=54,"45-54",
  TRUE,"55+"
)</f>
        <v>35-44</v>
      </c>
      <c r="P136">
        <v>36</v>
      </c>
      <c r="Q136">
        <f>IF(BuyerTable[[#This Row],[Purchased Bike]]="Yes",1,0)</f>
        <v>1</v>
      </c>
      <c r="R136" t="s">
        <v>15</v>
      </c>
      <c r="S136" s="8">
        <f>_xlfn.SWITCH(BuyerTable[[#This Row],[Commute Distance]],"0-1 Miles",1,"1-2 Miles",2,"2-5 Miles",5,"5-10 Miles",10,"More than 10 Miles",12)</f>
        <v>1</v>
      </c>
    </row>
    <row r="137" spans="1:19" x14ac:dyDescent="0.3">
      <c r="A137">
        <v>14545</v>
      </c>
      <c r="B137" t="s">
        <v>36</v>
      </c>
      <c r="C137" t="s">
        <v>39</v>
      </c>
      <c r="D137" t="str" cm="1">
        <f t="array" ref="D137">_xlfn.IFS(
  BuyerTable[[#This Row],[Income]]&lt;40000,"&lt;40k",
  BuyerTable[[#This Row],[Income]]&lt;80000,"40–80k",
  BuyerTable[[#This Row],[Income]]&lt;120000,"80–120k",
  TRUE,"120k+"
)</f>
        <v>&lt;40k</v>
      </c>
      <c r="E137" s="3">
        <v>10000</v>
      </c>
      <c r="F137">
        <v>2</v>
      </c>
      <c r="G137" t="s">
        <v>19</v>
      </c>
      <c r="H137" t="s">
        <v>25</v>
      </c>
      <c r="I137" t="s">
        <v>15</v>
      </c>
      <c r="J137" t="str">
        <f>IF(BuyerTable[[#This Row],[Cars]]&gt;0,"car","No cars")</f>
        <v>No cars</v>
      </c>
      <c r="K137">
        <v>0</v>
      </c>
      <c r="L137" t="s">
        <v>26</v>
      </c>
      <c r="M137" t="s">
        <v>17</v>
      </c>
      <c r="N137" t="str">
        <f t="shared" si="2"/>
        <v>Middle age</v>
      </c>
      <c r="O137" t="str" cm="1">
        <f t="array" ref="O137">_xlfn.IFS(
  BuyerTable[[#This Row],[Age]]&lt;25,"&lt;25",
  BuyerTable[[#This Row],[Age]]&lt;=34,"25-34",
  BuyerTable[[#This Row],[Age]]&lt;=44,"35-44",
  BuyerTable[[#This Row],[Age]]&lt;=54,"45-54",
  TRUE,"55+"
)</f>
        <v>45-54</v>
      </c>
      <c r="P137">
        <v>49</v>
      </c>
      <c r="Q137">
        <f>IF(BuyerTable[[#This Row],[Purchased Bike]]="Yes",1,0)</f>
        <v>0</v>
      </c>
      <c r="R137" t="s">
        <v>18</v>
      </c>
      <c r="S137" s="8">
        <f>_xlfn.SWITCH(BuyerTable[[#This Row],[Commute Distance]],"0-1 Miles",1,"1-2 Miles",2,"2-5 Miles",5,"5-10 Miles",10,"More than 10 Miles",12)</f>
        <v>2</v>
      </c>
    </row>
    <row r="138" spans="1:19" x14ac:dyDescent="0.3">
      <c r="A138">
        <v>24201</v>
      </c>
      <c r="B138" t="s">
        <v>36</v>
      </c>
      <c r="C138" t="s">
        <v>39</v>
      </c>
      <c r="D138" t="str" cm="1">
        <f t="array" ref="D138">_xlfn.IFS(
  BuyerTable[[#This Row],[Income]]&lt;40000,"&lt;40k",
  BuyerTable[[#This Row],[Income]]&lt;80000,"40–80k",
  BuyerTable[[#This Row],[Income]]&lt;120000,"80–120k",
  TRUE,"120k+"
)</f>
        <v>&lt;40k</v>
      </c>
      <c r="E138" s="3">
        <v>10000</v>
      </c>
      <c r="F138">
        <v>2</v>
      </c>
      <c r="G138" t="s">
        <v>27</v>
      </c>
      <c r="H138" t="s">
        <v>25</v>
      </c>
      <c r="I138" t="s">
        <v>15</v>
      </c>
      <c r="J138" t="str">
        <f>IF(BuyerTable[[#This Row],[Cars]]&gt;0,"car","No cars")</f>
        <v>No cars</v>
      </c>
      <c r="K138">
        <v>0</v>
      </c>
      <c r="L138" t="s">
        <v>16</v>
      </c>
      <c r="M138" t="s">
        <v>17</v>
      </c>
      <c r="N138" t="str">
        <f t="shared" si="2"/>
        <v>Middle age</v>
      </c>
      <c r="O138" t="str" cm="1">
        <f t="array" ref="O138">_xlfn.IFS(
  BuyerTable[[#This Row],[Age]]&lt;25,"&lt;25",
  BuyerTable[[#This Row],[Age]]&lt;=34,"25-34",
  BuyerTable[[#This Row],[Age]]&lt;=44,"35-44",
  BuyerTable[[#This Row],[Age]]&lt;=54,"45-54",
  TRUE,"55+"
)</f>
        <v>35-44</v>
      </c>
      <c r="P138">
        <v>37</v>
      </c>
      <c r="Q138">
        <f>IF(BuyerTable[[#This Row],[Purchased Bike]]="Yes",1,0)</f>
        <v>1</v>
      </c>
      <c r="R138" t="s">
        <v>15</v>
      </c>
      <c r="S138" s="8">
        <f>_xlfn.SWITCH(BuyerTable[[#This Row],[Commute Distance]],"0-1 Miles",1,"1-2 Miles",2,"2-5 Miles",5,"5-10 Miles",10,"More than 10 Miles",12)</f>
        <v>1</v>
      </c>
    </row>
    <row r="139" spans="1:19" x14ac:dyDescent="0.3">
      <c r="A139">
        <v>16390</v>
      </c>
      <c r="B139" t="s">
        <v>37</v>
      </c>
      <c r="C139" t="s">
        <v>38</v>
      </c>
      <c r="D139" t="str" cm="1">
        <f t="array" ref="D139">_xlfn.IFS(
  BuyerTable[[#This Row],[Income]]&lt;40000,"&lt;40k",
  BuyerTable[[#This Row],[Income]]&lt;80000,"40–80k",
  BuyerTable[[#This Row],[Income]]&lt;120000,"80–120k",
  TRUE,"120k+"
)</f>
        <v>&lt;40k</v>
      </c>
      <c r="E139" s="3">
        <v>30000</v>
      </c>
      <c r="F139">
        <v>1</v>
      </c>
      <c r="G139" t="s">
        <v>13</v>
      </c>
      <c r="H139" t="s">
        <v>20</v>
      </c>
      <c r="I139" t="s">
        <v>18</v>
      </c>
      <c r="J139" t="str">
        <f>IF(BuyerTable[[#This Row],[Cars]]&gt;0,"car","No cars")</f>
        <v>No cars</v>
      </c>
      <c r="K139">
        <v>0</v>
      </c>
      <c r="L139" t="s">
        <v>16</v>
      </c>
      <c r="M139" t="s">
        <v>17</v>
      </c>
      <c r="N139" t="str">
        <f t="shared" si="2"/>
        <v>Middle age</v>
      </c>
      <c r="O139" t="str" cm="1">
        <f t="array" ref="O139">_xlfn.IFS(
  BuyerTable[[#This Row],[Age]]&lt;25,"&lt;25",
  BuyerTable[[#This Row],[Age]]&lt;=34,"25-34",
  BuyerTable[[#This Row],[Age]]&lt;=44,"35-44",
  BuyerTable[[#This Row],[Age]]&lt;=54,"45-54",
  TRUE,"55+"
)</f>
        <v>35-44</v>
      </c>
      <c r="P139">
        <v>38</v>
      </c>
      <c r="Q139">
        <f>IF(BuyerTable[[#This Row],[Purchased Bike]]="Yes",1,0)</f>
        <v>1</v>
      </c>
      <c r="R139" t="s">
        <v>15</v>
      </c>
      <c r="S139" s="8">
        <f>_xlfn.SWITCH(BuyerTable[[#This Row],[Commute Distance]],"0-1 Miles",1,"1-2 Miles",2,"2-5 Miles",5,"5-10 Miles",10,"More than 10 Miles",12)</f>
        <v>1</v>
      </c>
    </row>
    <row r="140" spans="1:19" x14ac:dyDescent="0.3">
      <c r="A140">
        <v>14804</v>
      </c>
      <c r="B140" t="s">
        <v>37</v>
      </c>
      <c r="C140" t="s">
        <v>39</v>
      </c>
      <c r="D140" t="str" cm="1">
        <f t="array" ref="D140">_xlfn.IFS(
  BuyerTable[[#This Row],[Income]]&lt;40000,"&lt;40k",
  BuyerTable[[#This Row],[Income]]&lt;80000,"40–80k",
  BuyerTable[[#This Row],[Income]]&lt;120000,"80–120k",
  TRUE,"120k+"
)</f>
        <v>&lt;40k</v>
      </c>
      <c r="E140" s="3">
        <v>10000</v>
      </c>
      <c r="F140">
        <v>3</v>
      </c>
      <c r="G140" t="s">
        <v>29</v>
      </c>
      <c r="H140" t="s">
        <v>25</v>
      </c>
      <c r="I140" t="s">
        <v>15</v>
      </c>
      <c r="J140" t="str">
        <f>IF(BuyerTable[[#This Row],[Cars]]&gt;0,"car","No cars")</f>
        <v>car</v>
      </c>
      <c r="K140">
        <v>2</v>
      </c>
      <c r="L140" t="s">
        <v>16</v>
      </c>
      <c r="M140" t="s">
        <v>17</v>
      </c>
      <c r="N140" t="str">
        <f t="shared" si="2"/>
        <v>Middle age</v>
      </c>
      <c r="O140" t="str" cm="1">
        <f t="array" ref="O140">_xlfn.IFS(
  BuyerTable[[#This Row],[Age]]&lt;25,"&lt;25",
  BuyerTable[[#This Row],[Age]]&lt;=34,"25-34",
  BuyerTable[[#This Row],[Age]]&lt;=44,"35-44",
  BuyerTable[[#This Row],[Age]]&lt;=54,"45-54",
  TRUE,"55+"
)</f>
        <v>35-44</v>
      </c>
      <c r="P140">
        <v>43</v>
      </c>
      <c r="Q140">
        <f>IF(BuyerTable[[#This Row],[Purchased Bike]]="Yes",1,0)</f>
        <v>0</v>
      </c>
      <c r="R140" t="s">
        <v>18</v>
      </c>
      <c r="S140" s="8">
        <f>_xlfn.SWITCH(BuyerTable[[#This Row],[Commute Distance]],"0-1 Miles",1,"1-2 Miles",2,"2-5 Miles",5,"5-10 Miles",10,"More than 10 Miles",12)</f>
        <v>1</v>
      </c>
    </row>
    <row r="141" spans="1:19" x14ac:dyDescent="0.3">
      <c r="A141">
        <v>12629</v>
      </c>
      <c r="B141" t="s">
        <v>37</v>
      </c>
      <c r="C141" t="s">
        <v>38</v>
      </c>
      <c r="D141" t="str" cm="1">
        <f t="array" ref="D141">_xlfn.IFS(
  BuyerTable[[#This Row],[Income]]&lt;40000,"&lt;40k",
  BuyerTable[[#This Row],[Income]]&lt;80000,"40–80k",
  BuyerTable[[#This Row],[Income]]&lt;120000,"80–120k",
  TRUE,"120k+"
)</f>
        <v>&lt;40k</v>
      </c>
      <c r="E141" s="3">
        <v>20000</v>
      </c>
      <c r="F141">
        <v>1</v>
      </c>
      <c r="G141" t="s">
        <v>19</v>
      </c>
      <c r="H141" t="s">
        <v>25</v>
      </c>
      <c r="I141" t="s">
        <v>18</v>
      </c>
      <c r="J141" t="str">
        <f>IF(BuyerTable[[#This Row],[Cars]]&gt;0,"car","No cars")</f>
        <v>No cars</v>
      </c>
      <c r="K141">
        <v>0</v>
      </c>
      <c r="L141" t="s">
        <v>16</v>
      </c>
      <c r="M141" t="s">
        <v>17</v>
      </c>
      <c r="N141" t="str">
        <f t="shared" si="2"/>
        <v>Middle age</v>
      </c>
      <c r="O141" t="str" cm="1">
        <f t="array" ref="O141">_xlfn.IFS(
  BuyerTable[[#This Row],[Age]]&lt;25,"&lt;25",
  BuyerTable[[#This Row],[Age]]&lt;=34,"25-34",
  BuyerTable[[#This Row],[Age]]&lt;=44,"35-44",
  BuyerTable[[#This Row],[Age]]&lt;=54,"45-54",
  TRUE,"55+"
)</f>
        <v>35-44</v>
      </c>
      <c r="P141">
        <v>37</v>
      </c>
      <c r="Q141">
        <f>IF(BuyerTable[[#This Row],[Purchased Bike]]="Yes",1,0)</f>
        <v>0</v>
      </c>
      <c r="R141" t="s">
        <v>18</v>
      </c>
      <c r="S141" s="8">
        <f>_xlfn.SWITCH(BuyerTable[[#This Row],[Commute Distance]],"0-1 Miles",1,"1-2 Miles",2,"2-5 Miles",5,"5-10 Miles",10,"More than 10 Miles",12)</f>
        <v>1</v>
      </c>
    </row>
    <row r="142" spans="1:19" x14ac:dyDescent="0.3">
      <c r="A142">
        <v>14696</v>
      </c>
      <c r="B142" t="s">
        <v>37</v>
      </c>
      <c r="C142" t="s">
        <v>38</v>
      </c>
      <c r="D142" t="str" cm="1">
        <f t="array" ref="D142">_xlfn.IFS(
  BuyerTable[[#This Row],[Income]]&lt;40000,"&lt;40k",
  BuyerTable[[#This Row],[Income]]&lt;80000,"40–80k",
  BuyerTable[[#This Row],[Income]]&lt;120000,"80–120k",
  TRUE,"120k+"
)</f>
        <v>&lt;40k</v>
      </c>
      <c r="E142" s="3">
        <v>10000</v>
      </c>
      <c r="F142">
        <v>0</v>
      </c>
      <c r="G142" t="s">
        <v>29</v>
      </c>
      <c r="H142" t="s">
        <v>25</v>
      </c>
      <c r="I142" t="s">
        <v>18</v>
      </c>
      <c r="J142" t="str">
        <f>IF(BuyerTable[[#This Row],[Cars]]&gt;0,"car","No cars")</f>
        <v>car</v>
      </c>
      <c r="K142">
        <v>2</v>
      </c>
      <c r="L142" t="s">
        <v>16</v>
      </c>
      <c r="M142" t="s">
        <v>17</v>
      </c>
      <c r="N142" t="str">
        <f t="shared" si="2"/>
        <v>Middle age</v>
      </c>
      <c r="O142" t="str" cm="1">
        <f t="array" ref="O142">_xlfn.IFS(
  BuyerTable[[#This Row],[Age]]&lt;25,"&lt;25",
  BuyerTable[[#This Row],[Age]]&lt;=34,"25-34",
  BuyerTable[[#This Row],[Age]]&lt;=44,"35-44",
  BuyerTable[[#This Row],[Age]]&lt;=54,"45-54",
  TRUE,"55+"
)</f>
        <v>25-34</v>
      </c>
      <c r="P142">
        <v>34</v>
      </c>
      <c r="Q142">
        <f>IF(BuyerTable[[#This Row],[Purchased Bike]]="Yes",1,0)</f>
        <v>0</v>
      </c>
      <c r="R142" t="s">
        <v>18</v>
      </c>
      <c r="S142" s="8">
        <f>_xlfn.SWITCH(BuyerTable[[#This Row],[Commute Distance]],"0-1 Miles",1,"1-2 Miles",2,"2-5 Miles",5,"5-10 Miles",10,"More than 10 Miles",12)</f>
        <v>1</v>
      </c>
    </row>
    <row r="143" spans="1:19" x14ac:dyDescent="0.3">
      <c r="A143">
        <v>14544</v>
      </c>
      <c r="B143" t="s">
        <v>37</v>
      </c>
      <c r="C143" t="s">
        <v>38</v>
      </c>
      <c r="D143" t="str" cm="1">
        <f t="array" ref="D143">_xlfn.IFS(
  BuyerTable[[#This Row],[Income]]&lt;40000,"&lt;40k",
  BuyerTable[[#This Row],[Income]]&lt;80000,"40–80k",
  BuyerTable[[#This Row],[Income]]&lt;120000,"80–120k",
  TRUE,"120k+"
)</f>
        <v>&lt;40k</v>
      </c>
      <c r="E143" s="3">
        <v>10000</v>
      </c>
      <c r="F143">
        <v>1</v>
      </c>
      <c r="G143" t="s">
        <v>19</v>
      </c>
      <c r="H143" t="s">
        <v>25</v>
      </c>
      <c r="I143" t="s">
        <v>15</v>
      </c>
      <c r="J143" t="str">
        <f>IF(BuyerTable[[#This Row],[Cars]]&gt;0,"car","No cars")</f>
        <v>No cars</v>
      </c>
      <c r="K143">
        <v>0</v>
      </c>
      <c r="L143" t="s">
        <v>16</v>
      </c>
      <c r="M143" t="s">
        <v>17</v>
      </c>
      <c r="N143" t="str">
        <f t="shared" si="2"/>
        <v>Middle age</v>
      </c>
      <c r="O143" t="str" cm="1">
        <f t="array" ref="O143">_xlfn.IFS(
  BuyerTable[[#This Row],[Age]]&lt;25,"&lt;25",
  BuyerTable[[#This Row],[Age]]&lt;=34,"25-34",
  BuyerTable[[#This Row],[Age]]&lt;=44,"35-44",
  BuyerTable[[#This Row],[Age]]&lt;=54,"45-54",
  TRUE,"55+"
)</f>
        <v>45-54</v>
      </c>
      <c r="P143">
        <v>49</v>
      </c>
      <c r="Q143">
        <f>IF(BuyerTable[[#This Row],[Purchased Bike]]="Yes",1,0)</f>
        <v>0</v>
      </c>
      <c r="R143" t="s">
        <v>18</v>
      </c>
      <c r="S143" s="8">
        <f>_xlfn.SWITCH(BuyerTable[[#This Row],[Commute Distance]],"0-1 Miles",1,"1-2 Miles",2,"2-5 Miles",5,"5-10 Miles",10,"More than 10 Miles",12)</f>
        <v>1</v>
      </c>
    </row>
    <row r="144" spans="1:19" x14ac:dyDescent="0.3">
      <c r="A144">
        <v>24187</v>
      </c>
      <c r="B144" t="s">
        <v>37</v>
      </c>
      <c r="C144" t="s">
        <v>39</v>
      </c>
      <c r="D144" t="str" cm="1">
        <f t="array" ref="D144">_xlfn.IFS(
  BuyerTable[[#This Row],[Income]]&lt;40000,"&lt;40k",
  BuyerTable[[#This Row],[Income]]&lt;80000,"40–80k",
  BuyerTable[[#This Row],[Income]]&lt;120000,"80–120k",
  TRUE,"120k+"
)</f>
        <v>&lt;40k</v>
      </c>
      <c r="E144" s="3">
        <v>30000</v>
      </c>
      <c r="F144">
        <v>3</v>
      </c>
      <c r="G144" t="s">
        <v>31</v>
      </c>
      <c r="H144" t="s">
        <v>20</v>
      </c>
      <c r="I144" t="s">
        <v>18</v>
      </c>
      <c r="J144" t="str">
        <f>IF(BuyerTable[[#This Row],[Cars]]&gt;0,"car","No cars")</f>
        <v>No cars</v>
      </c>
      <c r="K144">
        <v>0</v>
      </c>
      <c r="L144" t="s">
        <v>16</v>
      </c>
      <c r="M144" t="s">
        <v>17</v>
      </c>
      <c r="N144" t="str">
        <f t="shared" si="2"/>
        <v>Middle age</v>
      </c>
      <c r="O144" t="str" cm="1">
        <f t="array" ref="O144">_xlfn.IFS(
  BuyerTable[[#This Row],[Age]]&lt;25,"&lt;25",
  BuyerTable[[#This Row],[Age]]&lt;=34,"25-34",
  BuyerTable[[#This Row],[Age]]&lt;=44,"35-44",
  BuyerTable[[#This Row],[Age]]&lt;=54,"45-54",
  TRUE,"55+"
)</f>
        <v>45-54</v>
      </c>
      <c r="P144">
        <v>46</v>
      </c>
      <c r="Q144">
        <f>IF(BuyerTable[[#This Row],[Purchased Bike]]="Yes",1,0)</f>
        <v>1</v>
      </c>
      <c r="R144" t="s">
        <v>15</v>
      </c>
      <c r="S144" s="8">
        <f>_xlfn.SWITCH(BuyerTable[[#This Row],[Commute Distance]],"0-1 Miles",1,"1-2 Miles",2,"2-5 Miles",5,"5-10 Miles",10,"More than 10 Miles",12)</f>
        <v>1</v>
      </c>
    </row>
    <row r="145" spans="1:19" x14ac:dyDescent="0.3">
      <c r="A145">
        <v>29094</v>
      </c>
      <c r="B145" t="s">
        <v>36</v>
      </c>
      <c r="C145" t="s">
        <v>38</v>
      </c>
      <c r="D145" t="str" cm="1">
        <f t="array" ref="D145">_xlfn.IFS(
  BuyerTable[[#This Row],[Income]]&lt;40000,"&lt;40k",
  BuyerTable[[#This Row],[Income]]&lt;80000,"40–80k",
  BuyerTable[[#This Row],[Income]]&lt;120000,"80–120k",
  TRUE,"120k+"
)</f>
        <v>&lt;40k</v>
      </c>
      <c r="E145" s="3">
        <v>30000</v>
      </c>
      <c r="F145">
        <v>3</v>
      </c>
      <c r="G145" t="s">
        <v>27</v>
      </c>
      <c r="H145" t="s">
        <v>14</v>
      </c>
      <c r="I145" t="s">
        <v>15</v>
      </c>
      <c r="J145" t="str">
        <f>IF(BuyerTable[[#This Row],[Cars]]&gt;0,"car","No cars")</f>
        <v>car</v>
      </c>
      <c r="K145">
        <v>2</v>
      </c>
      <c r="L145" t="s">
        <v>23</v>
      </c>
      <c r="M145" t="s">
        <v>24</v>
      </c>
      <c r="N145" t="str">
        <f t="shared" si="2"/>
        <v>Middle age</v>
      </c>
      <c r="O145" t="str" cm="1">
        <f t="array" ref="O145">_xlfn.IFS(
  BuyerTable[[#This Row],[Age]]&lt;25,"&lt;25",
  BuyerTable[[#This Row],[Age]]&lt;=34,"25-34",
  BuyerTable[[#This Row],[Age]]&lt;=44,"35-44",
  BuyerTable[[#This Row],[Age]]&lt;=54,"45-54",
  TRUE,"55+"
)</f>
        <v>45-54</v>
      </c>
      <c r="P145">
        <v>54</v>
      </c>
      <c r="Q145">
        <f>IF(BuyerTable[[#This Row],[Purchased Bike]]="Yes",1,0)</f>
        <v>1</v>
      </c>
      <c r="R145" t="s">
        <v>15</v>
      </c>
      <c r="S145" s="8">
        <f>_xlfn.SWITCH(BuyerTable[[#This Row],[Commute Distance]],"0-1 Miles",1,"1-2 Miles",2,"2-5 Miles",5,"5-10 Miles",10,"More than 10 Miles",12)</f>
        <v>10</v>
      </c>
    </row>
    <row r="146" spans="1:19" x14ac:dyDescent="0.3">
      <c r="A146">
        <v>11378</v>
      </c>
      <c r="B146" t="s">
        <v>37</v>
      </c>
      <c r="C146" t="s">
        <v>39</v>
      </c>
      <c r="D146" t="str" cm="1">
        <f t="array" ref="D146">_xlfn.IFS(
  BuyerTable[[#This Row],[Income]]&lt;40000,"&lt;40k",
  BuyerTable[[#This Row],[Income]]&lt;80000,"40–80k",
  BuyerTable[[#This Row],[Income]]&lt;120000,"80–120k",
  TRUE,"120k+"
)</f>
        <v>&lt;40k</v>
      </c>
      <c r="E146" s="3">
        <v>10000</v>
      </c>
      <c r="F146">
        <v>1</v>
      </c>
      <c r="G146" t="s">
        <v>27</v>
      </c>
      <c r="H146" t="s">
        <v>25</v>
      </c>
      <c r="I146" t="s">
        <v>18</v>
      </c>
      <c r="J146" t="str">
        <f>IF(BuyerTable[[#This Row],[Cars]]&gt;0,"car","No cars")</f>
        <v>car</v>
      </c>
      <c r="K146">
        <v>1</v>
      </c>
      <c r="L146" t="s">
        <v>22</v>
      </c>
      <c r="M146" t="s">
        <v>17</v>
      </c>
      <c r="N146" t="str">
        <f t="shared" si="2"/>
        <v>Middle age</v>
      </c>
      <c r="O146" t="str" cm="1">
        <f t="array" ref="O146">_xlfn.IFS(
  BuyerTable[[#This Row],[Age]]&lt;25,"&lt;25",
  BuyerTable[[#This Row],[Age]]&lt;=34,"25-34",
  BuyerTable[[#This Row],[Age]]&lt;=44,"35-44",
  BuyerTable[[#This Row],[Age]]&lt;=54,"45-54",
  TRUE,"55+"
)</f>
        <v>45-54</v>
      </c>
      <c r="P146">
        <v>46</v>
      </c>
      <c r="Q146">
        <f>IF(BuyerTable[[#This Row],[Purchased Bike]]="Yes",1,0)</f>
        <v>1</v>
      </c>
      <c r="R146" t="s">
        <v>15</v>
      </c>
      <c r="S146" s="8">
        <f>_xlfn.SWITCH(BuyerTable[[#This Row],[Commute Distance]],"0-1 Miles",1,"1-2 Miles",2,"2-5 Miles",5,"5-10 Miles",10,"More than 10 Miles",12)</f>
        <v>5</v>
      </c>
    </row>
    <row r="147" spans="1:19" x14ac:dyDescent="0.3">
      <c r="A147">
        <v>20851</v>
      </c>
      <c r="B147" t="s">
        <v>37</v>
      </c>
      <c r="C147" t="s">
        <v>38</v>
      </c>
      <c r="D147" t="str" cm="1">
        <f t="array" ref="D147">_xlfn.IFS(
  BuyerTable[[#This Row],[Income]]&lt;40000,"&lt;40k",
  BuyerTable[[#This Row],[Income]]&lt;80000,"40–80k",
  BuyerTable[[#This Row],[Income]]&lt;120000,"80–120k",
  TRUE,"120k+"
)</f>
        <v>&lt;40k</v>
      </c>
      <c r="E147" s="3">
        <v>20000</v>
      </c>
      <c r="F147">
        <v>0</v>
      </c>
      <c r="G147" t="s">
        <v>19</v>
      </c>
      <c r="H147" t="s">
        <v>25</v>
      </c>
      <c r="I147" t="s">
        <v>18</v>
      </c>
      <c r="J147" t="str">
        <f>IF(BuyerTable[[#This Row],[Cars]]&gt;0,"car","No cars")</f>
        <v>car</v>
      </c>
      <c r="K147">
        <v>1</v>
      </c>
      <c r="L147" t="s">
        <v>22</v>
      </c>
      <c r="M147" t="s">
        <v>17</v>
      </c>
      <c r="N147" t="str">
        <f t="shared" si="2"/>
        <v>Middle age</v>
      </c>
      <c r="O147" t="str" cm="1">
        <f t="array" ref="O147">_xlfn.IFS(
  BuyerTable[[#This Row],[Age]]&lt;25,"&lt;25",
  BuyerTable[[#This Row],[Age]]&lt;=34,"25-34",
  BuyerTable[[#This Row],[Age]]&lt;=44,"35-44",
  BuyerTable[[#This Row],[Age]]&lt;=54,"45-54",
  TRUE,"55+"
)</f>
        <v>35-44</v>
      </c>
      <c r="P147">
        <v>36</v>
      </c>
      <c r="Q147">
        <f>IF(BuyerTable[[#This Row],[Purchased Bike]]="Yes",1,0)</f>
        <v>1</v>
      </c>
      <c r="R147" t="s">
        <v>15</v>
      </c>
      <c r="S147" s="8">
        <f>_xlfn.SWITCH(BuyerTable[[#This Row],[Commute Distance]],"0-1 Miles",1,"1-2 Miles",2,"2-5 Miles",5,"5-10 Miles",10,"More than 10 Miles",12)</f>
        <v>5</v>
      </c>
    </row>
    <row r="148" spans="1:19" x14ac:dyDescent="0.3">
      <c r="A148">
        <v>13136</v>
      </c>
      <c r="B148" t="s">
        <v>36</v>
      </c>
      <c r="C148" t="s">
        <v>39</v>
      </c>
      <c r="D148" t="str" cm="1">
        <f t="array" ref="D148">_xlfn.IFS(
  BuyerTable[[#This Row],[Income]]&lt;40000,"&lt;40k",
  BuyerTable[[#This Row],[Income]]&lt;80000,"40–80k",
  BuyerTable[[#This Row],[Income]]&lt;120000,"80–120k",
  TRUE,"120k+"
)</f>
        <v>&lt;40k</v>
      </c>
      <c r="E148" s="3">
        <v>30000</v>
      </c>
      <c r="F148">
        <v>2</v>
      </c>
      <c r="G148" t="s">
        <v>19</v>
      </c>
      <c r="H148" t="s">
        <v>20</v>
      </c>
      <c r="I148" t="s">
        <v>18</v>
      </c>
      <c r="J148" t="str">
        <f>IF(BuyerTable[[#This Row],[Cars]]&gt;0,"car","No cars")</f>
        <v>car</v>
      </c>
      <c r="K148">
        <v>2</v>
      </c>
      <c r="L148" t="s">
        <v>23</v>
      </c>
      <c r="M148" t="s">
        <v>24</v>
      </c>
      <c r="N148" t="str">
        <f t="shared" si="2"/>
        <v>Old</v>
      </c>
      <c r="O148" t="str" cm="1">
        <f t="array" ref="O148">_xlfn.IFS(
  BuyerTable[[#This Row],[Age]]&lt;25,"&lt;25",
  BuyerTable[[#This Row],[Age]]&lt;=34,"25-34",
  BuyerTable[[#This Row],[Age]]&lt;=44,"35-44",
  BuyerTable[[#This Row],[Age]]&lt;=54,"45-54",
  TRUE,"55+"
)</f>
        <v>55+</v>
      </c>
      <c r="P148">
        <v>69</v>
      </c>
      <c r="Q148">
        <f>IF(BuyerTable[[#This Row],[Purchased Bike]]="Yes",1,0)</f>
        <v>0</v>
      </c>
      <c r="R148" t="s">
        <v>18</v>
      </c>
      <c r="S148" s="8">
        <f>_xlfn.SWITCH(BuyerTable[[#This Row],[Commute Distance]],"0-1 Miles",1,"1-2 Miles",2,"2-5 Miles",5,"5-10 Miles",10,"More than 10 Miles",12)</f>
        <v>10</v>
      </c>
    </row>
    <row r="149" spans="1:19" x14ac:dyDescent="0.3">
      <c r="A149">
        <v>25906</v>
      </c>
      <c r="B149" t="s">
        <v>37</v>
      </c>
      <c r="C149" t="s">
        <v>39</v>
      </c>
      <c r="D149" t="str" cm="1">
        <f t="array" ref="D149">_xlfn.IFS(
  BuyerTable[[#This Row],[Income]]&lt;40000,"&lt;40k",
  BuyerTable[[#This Row],[Income]]&lt;80000,"40–80k",
  BuyerTable[[#This Row],[Income]]&lt;120000,"80–120k",
  TRUE,"120k+"
)</f>
        <v>&lt;40k</v>
      </c>
      <c r="E149" s="3">
        <v>10000</v>
      </c>
      <c r="F149">
        <v>5</v>
      </c>
      <c r="G149" t="s">
        <v>27</v>
      </c>
      <c r="H149" t="s">
        <v>14</v>
      </c>
      <c r="I149" t="s">
        <v>18</v>
      </c>
      <c r="J149" t="str">
        <f>IF(BuyerTable[[#This Row],[Cars]]&gt;0,"car","No cars")</f>
        <v>car</v>
      </c>
      <c r="K149">
        <v>2</v>
      </c>
      <c r="L149" t="s">
        <v>26</v>
      </c>
      <c r="M149" t="s">
        <v>24</v>
      </c>
      <c r="N149" t="str">
        <f t="shared" si="2"/>
        <v>Old</v>
      </c>
      <c r="O149" t="str" cm="1">
        <f t="array" ref="O149">_xlfn.IFS(
  BuyerTable[[#This Row],[Age]]&lt;25,"&lt;25",
  BuyerTable[[#This Row],[Age]]&lt;=34,"25-34",
  BuyerTable[[#This Row],[Age]]&lt;=44,"35-44",
  BuyerTable[[#This Row],[Age]]&lt;=54,"45-54",
  TRUE,"55+"
)</f>
        <v>55+</v>
      </c>
      <c r="P149">
        <v>62</v>
      </c>
      <c r="Q149">
        <f>IF(BuyerTable[[#This Row],[Purchased Bike]]="Yes",1,0)</f>
        <v>0</v>
      </c>
      <c r="R149" t="s">
        <v>18</v>
      </c>
      <c r="S149" s="8">
        <f>_xlfn.SWITCH(BuyerTable[[#This Row],[Commute Distance]],"0-1 Miles",1,"1-2 Miles",2,"2-5 Miles",5,"5-10 Miles",10,"More than 10 Miles",12)</f>
        <v>2</v>
      </c>
    </row>
    <row r="150" spans="1:19" x14ac:dyDescent="0.3">
      <c r="A150">
        <v>26928</v>
      </c>
      <c r="B150" t="s">
        <v>37</v>
      </c>
      <c r="C150" t="s">
        <v>38</v>
      </c>
      <c r="D150" t="str" cm="1">
        <f t="array" ref="D150">_xlfn.IFS(
  BuyerTable[[#This Row],[Income]]&lt;40000,"&lt;40k",
  BuyerTable[[#This Row],[Income]]&lt;80000,"40–80k",
  BuyerTable[[#This Row],[Income]]&lt;120000,"80–120k",
  TRUE,"120k+"
)</f>
        <v>&lt;40k</v>
      </c>
      <c r="E150" s="3">
        <v>30000</v>
      </c>
      <c r="F150">
        <v>1</v>
      </c>
      <c r="G150" t="s">
        <v>13</v>
      </c>
      <c r="H150" t="s">
        <v>20</v>
      </c>
      <c r="I150" t="s">
        <v>15</v>
      </c>
      <c r="J150" t="str">
        <f>IF(BuyerTable[[#This Row],[Cars]]&gt;0,"car","No cars")</f>
        <v>No cars</v>
      </c>
      <c r="K150">
        <v>0</v>
      </c>
      <c r="L150" t="s">
        <v>16</v>
      </c>
      <c r="M150" t="s">
        <v>17</v>
      </c>
      <c r="N150" t="str">
        <f t="shared" si="2"/>
        <v>Old</v>
      </c>
      <c r="O150" t="str" cm="1">
        <f t="array" ref="O150">_xlfn.IFS(
  BuyerTable[[#This Row],[Age]]&lt;25,"&lt;25",
  BuyerTable[[#This Row],[Age]]&lt;=34,"25-34",
  BuyerTable[[#This Row],[Age]]&lt;=44,"35-44",
  BuyerTable[[#This Row],[Age]]&lt;=54,"45-54",
  TRUE,"55+"
)</f>
        <v>55+</v>
      </c>
      <c r="P150">
        <v>62</v>
      </c>
      <c r="Q150">
        <f>IF(BuyerTable[[#This Row],[Purchased Bike]]="Yes",1,0)</f>
        <v>1</v>
      </c>
      <c r="R150" t="s">
        <v>15</v>
      </c>
      <c r="S150" s="8">
        <f>_xlfn.SWITCH(BuyerTable[[#This Row],[Commute Distance]],"0-1 Miles",1,"1-2 Miles",2,"2-5 Miles",5,"5-10 Miles",10,"More than 10 Miles",12)</f>
        <v>1</v>
      </c>
    </row>
    <row r="151" spans="1:19" x14ac:dyDescent="0.3">
      <c r="A151">
        <v>20897</v>
      </c>
      <c r="B151" t="s">
        <v>36</v>
      </c>
      <c r="C151" t="s">
        <v>39</v>
      </c>
      <c r="D151" t="str" cm="1">
        <f t="array" ref="D151">_xlfn.IFS(
  BuyerTable[[#This Row],[Income]]&lt;40000,"&lt;40k",
  BuyerTable[[#This Row],[Income]]&lt;80000,"40–80k",
  BuyerTable[[#This Row],[Income]]&lt;120000,"80–120k",
  TRUE,"120k+"
)</f>
        <v>&lt;40k</v>
      </c>
      <c r="E151" s="3">
        <v>30000</v>
      </c>
      <c r="F151">
        <v>1</v>
      </c>
      <c r="G151" t="s">
        <v>13</v>
      </c>
      <c r="H151" t="s">
        <v>14</v>
      </c>
      <c r="I151" t="s">
        <v>15</v>
      </c>
      <c r="J151" t="str">
        <f>IF(BuyerTable[[#This Row],[Cars]]&gt;0,"car","No cars")</f>
        <v>car</v>
      </c>
      <c r="K151">
        <v>2</v>
      </c>
      <c r="L151" t="s">
        <v>16</v>
      </c>
      <c r="M151" t="s">
        <v>17</v>
      </c>
      <c r="N151" t="str">
        <f t="shared" si="2"/>
        <v>Middle age</v>
      </c>
      <c r="O151" t="str" cm="1">
        <f t="array" ref="O151">_xlfn.IFS(
  BuyerTable[[#This Row],[Age]]&lt;25,"&lt;25",
  BuyerTable[[#This Row],[Age]]&lt;=34,"25-34",
  BuyerTable[[#This Row],[Age]]&lt;=44,"35-44",
  BuyerTable[[#This Row],[Age]]&lt;=54,"45-54",
  TRUE,"55+"
)</f>
        <v>35-44</v>
      </c>
      <c r="P151">
        <v>40</v>
      </c>
      <c r="Q151">
        <f>IF(BuyerTable[[#This Row],[Purchased Bike]]="Yes",1,0)</f>
        <v>0</v>
      </c>
      <c r="R151" t="s">
        <v>18</v>
      </c>
      <c r="S151" s="8">
        <f>_xlfn.SWITCH(BuyerTable[[#This Row],[Commute Distance]],"0-1 Miles",1,"1-2 Miles",2,"2-5 Miles",5,"5-10 Miles",10,"More than 10 Miles",12)</f>
        <v>1</v>
      </c>
    </row>
    <row r="152" spans="1:19" x14ac:dyDescent="0.3">
      <c r="A152">
        <v>25923</v>
      </c>
      <c r="B152" t="s">
        <v>37</v>
      </c>
      <c r="C152" t="s">
        <v>38</v>
      </c>
      <c r="D152" t="str" cm="1">
        <f t="array" ref="D152">_xlfn.IFS(
  BuyerTable[[#This Row],[Income]]&lt;40000,"&lt;40k",
  BuyerTable[[#This Row],[Income]]&lt;80000,"40–80k",
  BuyerTable[[#This Row],[Income]]&lt;120000,"80–120k",
  TRUE,"120k+"
)</f>
        <v>&lt;40k</v>
      </c>
      <c r="E152" s="3">
        <v>10000</v>
      </c>
      <c r="F152">
        <v>2</v>
      </c>
      <c r="G152" t="s">
        <v>29</v>
      </c>
      <c r="H152" t="s">
        <v>20</v>
      </c>
      <c r="I152" t="s">
        <v>15</v>
      </c>
      <c r="J152" t="str">
        <f>IF(BuyerTable[[#This Row],[Cars]]&gt;0,"car","No cars")</f>
        <v>car</v>
      </c>
      <c r="K152">
        <v>2</v>
      </c>
      <c r="L152" t="s">
        <v>23</v>
      </c>
      <c r="M152" t="s">
        <v>24</v>
      </c>
      <c r="N152" t="str">
        <f t="shared" si="2"/>
        <v>Old</v>
      </c>
      <c r="O152" t="str" cm="1">
        <f t="array" ref="O152">_xlfn.IFS(
  BuyerTable[[#This Row],[Age]]&lt;25,"&lt;25",
  BuyerTable[[#This Row],[Age]]&lt;=34,"25-34",
  BuyerTable[[#This Row],[Age]]&lt;=44,"35-44",
  BuyerTable[[#This Row],[Age]]&lt;=54,"45-54",
  TRUE,"55+"
)</f>
        <v>55+</v>
      </c>
      <c r="P152">
        <v>58</v>
      </c>
      <c r="Q152">
        <f>IF(BuyerTable[[#This Row],[Purchased Bike]]="Yes",1,0)</f>
        <v>0</v>
      </c>
      <c r="R152" t="s">
        <v>18</v>
      </c>
      <c r="S152" s="8">
        <f>_xlfn.SWITCH(BuyerTable[[#This Row],[Commute Distance]],"0-1 Miles",1,"1-2 Miles",2,"2-5 Miles",5,"5-10 Miles",10,"More than 10 Miles",12)</f>
        <v>10</v>
      </c>
    </row>
    <row r="153" spans="1:19" x14ac:dyDescent="0.3">
      <c r="A153">
        <v>20974</v>
      </c>
      <c r="B153" t="s">
        <v>36</v>
      </c>
      <c r="C153" t="s">
        <v>38</v>
      </c>
      <c r="D153" t="str" cm="1">
        <f t="array" ref="D153">_xlfn.IFS(
  BuyerTable[[#This Row],[Income]]&lt;40000,"&lt;40k",
  BuyerTable[[#This Row],[Income]]&lt;80000,"40–80k",
  BuyerTable[[#This Row],[Income]]&lt;120000,"80–120k",
  TRUE,"120k+"
)</f>
        <v>&lt;40k</v>
      </c>
      <c r="E153" s="3">
        <v>10000</v>
      </c>
      <c r="F153">
        <v>2</v>
      </c>
      <c r="G153" t="s">
        <v>13</v>
      </c>
      <c r="H153" t="s">
        <v>20</v>
      </c>
      <c r="I153" t="s">
        <v>15</v>
      </c>
      <c r="J153" t="str">
        <f>IF(BuyerTable[[#This Row],[Cars]]&gt;0,"car","No cars")</f>
        <v>car</v>
      </c>
      <c r="K153">
        <v>1</v>
      </c>
      <c r="L153" t="s">
        <v>16</v>
      </c>
      <c r="M153" t="s">
        <v>17</v>
      </c>
      <c r="N153" t="str">
        <f t="shared" si="2"/>
        <v>Old</v>
      </c>
      <c r="O153" t="str" cm="1">
        <f t="array" ref="O153">_xlfn.IFS(
  BuyerTable[[#This Row],[Age]]&lt;25,"&lt;25",
  BuyerTable[[#This Row],[Age]]&lt;=34,"25-34",
  BuyerTable[[#This Row],[Age]]&lt;=44,"35-44",
  BuyerTable[[#This Row],[Age]]&lt;=54,"45-54",
  TRUE,"55+"
)</f>
        <v>55+</v>
      </c>
      <c r="P153">
        <v>66</v>
      </c>
      <c r="Q153">
        <f>IF(BuyerTable[[#This Row],[Purchased Bike]]="Yes",1,0)</f>
        <v>0</v>
      </c>
      <c r="R153" t="s">
        <v>18</v>
      </c>
      <c r="S153" s="8">
        <f>_xlfn.SWITCH(BuyerTable[[#This Row],[Commute Distance]],"0-1 Miles",1,"1-2 Miles",2,"2-5 Miles",5,"5-10 Miles",10,"More than 10 Miles",12)</f>
        <v>1</v>
      </c>
    </row>
    <row r="154" spans="1:19" x14ac:dyDescent="0.3">
      <c r="A154">
        <v>11381</v>
      </c>
      <c r="B154" t="s">
        <v>36</v>
      </c>
      <c r="C154" t="s">
        <v>39</v>
      </c>
      <c r="D154" t="str" cm="1">
        <f t="array" ref="D154">_xlfn.IFS(
  BuyerTable[[#This Row],[Income]]&lt;40000,"&lt;40k",
  BuyerTable[[#This Row],[Income]]&lt;80000,"40–80k",
  BuyerTable[[#This Row],[Income]]&lt;120000,"80–120k",
  TRUE,"120k+"
)</f>
        <v>&lt;40k</v>
      </c>
      <c r="E154" s="3">
        <v>20000</v>
      </c>
      <c r="F154">
        <v>2</v>
      </c>
      <c r="G154" t="s">
        <v>19</v>
      </c>
      <c r="H154" t="s">
        <v>25</v>
      </c>
      <c r="I154" t="s">
        <v>15</v>
      </c>
      <c r="J154" t="str">
        <f>IF(BuyerTable[[#This Row],[Cars]]&gt;0,"car","No cars")</f>
        <v>car</v>
      </c>
      <c r="K154">
        <v>1</v>
      </c>
      <c r="L154" t="s">
        <v>22</v>
      </c>
      <c r="M154" t="s">
        <v>17</v>
      </c>
      <c r="N154" t="str">
        <f t="shared" si="2"/>
        <v>Middle age</v>
      </c>
      <c r="O154" t="str" cm="1">
        <f t="array" ref="O154">_xlfn.IFS(
  BuyerTable[[#This Row],[Age]]&lt;25,"&lt;25",
  BuyerTable[[#This Row],[Age]]&lt;=34,"25-34",
  BuyerTable[[#This Row],[Age]]&lt;=44,"35-44",
  BuyerTable[[#This Row],[Age]]&lt;=54,"45-54",
  TRUE,"55+"
)</f>
        <v>45-54</v>
      </c>
      <c r="P154">
        <v>47</v>
      </c>
      <c r="Q154">
        <f>IF(BuyerTable[[#This Row],[Purchased Bike]]="Yes",1,0)</f>
        <v>1</v>
      </c>
      <c r="R154" t="s">
        <v>15</v>
      </c>
      <c r="S154" s="8">
        <f>_xlfn.SWITCH(BuyerTable[[#This Row],[Commute Distance]],"0-1 Miles",1,"1-2 Miles",2,"2-5 Miles",5,"5-10 Miles",10,"More than 10 Miles",12)</f>
        <v>5</v>
      </c>
    </row>
    <row r="155" spans="1:19" x14ac:dyDescent="0.3">
      <c r="A155">
        <v>28102</v>
      </c>
      <c r="B155" t="s">
        <v>36</v>
      </c>
      <c r="C155" t="s">
        <v>38</v>
      </c>
      <c r="D155" t="str" cm="1">
        <f t="array" ref="D155">_xlfn.IFS(
  BuyerTable[[#This Row],[Income]]&lt;40000,"&lt;40k",
  BuyerTable[[#This Row],[Income]]&lt;80000,"40–80k",
  BuyerTable[[#This Row],[Income]]&lt;120000,"80–120k",
  TRUE,"120k+"
)</f>
        <v>&lt;40k</v>
      </c>
      <c r="E155" s="3">
        <v>20000</v>
      </c>
      <c r="F155">
        <v>4</v>
      </c>
      <c r="G155" t="s">
        <v>27</v>
      </c>
      <c r="H155" t="s">
        <v>14</v>
      </c>
      <c r="I155" t="s">
        <v>15</v>
      </c>
      <c r="J155" t="str">
        <f>IF(BuyerTable[[#This Row],[Cars]]&gt;0,"car","No cars")</f>
        <v>car</v>
      </c>
      <c r="K155">
        <v>2</v>
      </c>
      <c r="L155" t="s">
        <v>23</v>
      </c>
      <c r="M155" t="s">
        <v>24</v>
      </c>
      <c r="N155" t="str">
        <f t="shared" si="2"/>
        <v>Old</v>
      </c>
      <c r="O155" t="str" cm="1">
        <f t="array" ref="O155">_xlfn.IFS(
  BuyerTable[[#This Row],[Age]]&lt;25,"&lt;25",
  BuyerTable[[#This Row],[Age]]&lt;=34,"25-34",
  BuyerTable[[#This Row],[Age]]&lt;=44,"35-44",
  BuyerTable[[#This Row],[Age]]&lt;=54,"45-54",
  TRUE,"55+"
)</f>
        <v>55+</v>
      </c>
      <c r="P155">
        <v>58</v>
      </c>
      <c r="Q155">
        <f>IF(BuyerTable[[#This Row],[Purchased Bike]]="Yes",1,0)</f>
        <v>1</v>
      </c>
      <c r="R155" t="s">
        <v>15</v>
      </c>
      <c r="S155" s="8">
        <f>_xlfn.SWITCH(BuyerTable[[#This Row],[Commute Distance]],"0-1 Miles",1,"1-2 Miles",2,"2-5 Miles",5,"5-10 Miles",10,"More than 10 Miles",12)</f>
        <v>10</v>
      </c>
    </row>
    <row r="156" spans="1:19" x14ac:dyDescent="0.3">
      <c r="A156">
        <v>14154</v>
      </c>
      <c r="B156" t="s">
        <v>36</v>
      </c>
      <c r="C156" t="s">
        <v>38</v>
      </c>
      <c r="D156" t="str" cm="1">
        <f t="array" ref="D156">_xlfn.IFS(
  BuyerTable[[#This Row],[Income]]&lt;40000,"&lt;40k",
  BuyerTable[[#This Row],[Income]]&lt;80000,"40–80k",
  BuyerTable[[#This Row],[Income]]&lt;120000,"80–120k",
  TRUE,"120k+"
)</f>
        <v>&lt;40k</v>
      </c>
      <c r="E156" s="3">
        <v>30000</v>
      </c>
      <c r="F156">
        <v>0</v>
      </c>
      <c r="G156" t="s">
        <v>13</v>
      </c>
      <c r="H156" t="s">
        <v>20</v>
      </c>
      <c r="I156" t="s">
        <v>15</v>
      </c>
      <c r="J156" t="str">
        <f>IF(BuyerTable[[#This Row],[Cars]]&gt;0,"car","No cars")</f>
        <v>No cars</v>
      </c>
      <c r="K156">
        <v>0</v>
      </c>
      <c r="L156" t="s">
        <v>16</v>
      </c>
      <c r="M156" t="s">
        <v>17</v>
      </c>
      <c r="N156" t="str">
        <f t="shared" si="2"/>
        <v>Middle age</v>
      </c>
      <c r="O156" t="str" cm="1">
        <f t="array" ref="O156">_xlfn.IFS(
  BuyerTable[[#This Row],[Age]]&lt;25,"&lt;25",
  BuyerTable[[#This Row],[Age]]&lt;=34,"25-34",
  BuyerTable[[#This Row],[Age]]&lt;=44,"35-44",
  BuyerTable[[#This Row],[Age]]&lt;=54,"45-54",
  TRUE,"55+"
)</f>
        <v>35-44</v>
      </c>
      <c r="P156">
        <v>35</v>
      </c>
      <c r="Q156">
        <f>IF(BuyerTable[[#This Row],[Purchased Bike]]="Yes",1,0)</f>
        <v>1</v>
      </c>
      <c r="R156" t="s">
        <v>15</v>
      </c>
      <c r="S156" s="8">
        <f>_xlfn.SWITCH(BuyerTable[[#This Row],[Commute Distance]],"0-1 Miles",1,"1-2 Miles",2,"2-5 Miles",5,"5-10 Miles",10,"More than 10 Miles",12)</f>
        <v>1</v>
      </c>
    </row>
    <row r="157" spans="1:19" x14ac:dyDescent="0.3">
      <c r="A157">
        <v>11386</v>
      </c>
      <c r="B157" t="s">
        <v>36</v>
      </c>
      <c r="C157" t="s">
        <v>39</v>
      </c>
      <c r="D157" t="str" cm="1">
        <f t="array" ref="D157">_xlfn.IFS(
  BuyerTable[[#This Row],[Income]]&lt;40000,"&lt;40k",
  BuyerTable[[#This Row],[Income]]&lt;80000,"40–80k",
  BuyerTable[[#This Row],[Income]]&lt;120000,"80–120k",
  TRUE,"120k+"
)</f>
        <v>&lt;40k</v>
      </c>
      <c r="E157" s="3">
        <v>30000</v>
      </c>
      <c r="F157">
        <v>3</v>
      </c>
      <c r="G157" t="s">
        <v>13</v>
      </c>
      <c r="H157" t="s">
        <v>20</v>
      </c>
      <c r="I157" t="s">
        <v>15</v>
      </c>
      <c r="J157" t="str">
        <f>IF(BuyerTable[[#This Row],[Cars]]&gt;0,"car","No cars")</f>
        <v>No cars</v>
      </c>
      <c r="K157">
        <v>0</v>
      </c>
      <c r="L157" t="s">
        <v>16</v>
      </c>
      <c r="M157" t="s">
        <v>17</v>
      </c>
      <c r="N157" t="str">
        <f t="shared" si="2"/>
        <v>Middle age</v>
      </c>
      <c r="O157" t="str" cm="1">
        <f t="array" ref="O157">_xlfn.IFS(
  BuyerTable[[#This Row],[Age]]&lt;25,"&lt;25",
  BuyerTable[[#This Row],[Age]]&lt;=34,"25-34",
  BuyerTable[[#This Row],[Age]]&lt;=44,"35-44",
  BuyerTable[[#This Row],[Age]]&lt;=54,"45-54",
  TRUE,"55+"
)</f>
        <v>45-54</v>
      </c>
      <c r="P157">
        <v>45</v>
      </c>
      <c r="Q157">
        <f>IF(BuyerTable[[#This Row],[Purchased Bike]]="Yes",1,0)</f>
        <v>0</v>
      </c>
      <c r="R157" t="s">
        <v>18</v>
      </c>
      <c r="S157" s="8">
        <f>_xlfn.SWITCH(BuyerTable[[#This Row],[Commute Distance]],"0-1 Miles",1,"1-2 Miles",2,"2-5 Miles",5,"5-10 Miles",10,"More than 10 Miles",12)</f>
        <v>1</v>
      </c>
    </row>
    <row r="158" spans="1:19" x14ac:dyDescent="0.3">
      <c r="A158">
        <v>16410</v>
      </c>
      <c r="B158" t="s">
        <v>37</v>
      </c>
      <c r="C158" t="s">
        <v>39</v>
      </c>
      <c r="D158" t="str" cm="1">
        <f t="array" ref="D158">_xlfn.IFS(
  BuyerTable[[#This Row],[Income]]&lt;40000,"&lt;40k",
  BuyerTable[[#This Row],[Income]]&lt;80000,"40–80k",
  BuyerTable[[#This Row],[Income]]&lt;120000,"80–120k",
  TRUE,"120k+"
)</f>
        <v>&lt;40k</v>
      </c>
      <c r="E158" s="3">
        <v>10000</v>
      </c>
      <c r="F158">
        <v>4</v>
      </c>
      <c r="G158" t="s">
        <v>29</v>
      </c>
      <c r="H158" t="s">
        <v>25</v>
      </c>
      <c r="I158" t="s">
        <v>15</v>
      </c>
      <c r="J158" t="str">
        <f>IF(BuyerTable[[#This Row],[Cars]]&gt;0,"car","No cars")</f>
        <v>car</v>
      </c>
      <c r="K158">
        <v>2</v>
      </c>
      <c r="L158" t="s">
        <v>16</v>
      </c>
      <c r="M158" t="s">
        <v>17</v>
      </c>
      <c r="N158" t="str">
        <f t="shared" si="2"/>
        <v>Middle age</v>
      </c>
      <c r="O158" t="str" cm="1">
        <f t="array" ref="O158">_xlfn.IFS(
  BuyerTable[[#This Row],[Age]]&lt;25,"&lt;25",
  BuyerTable[[#This Row],[Age]]&lt;=34,"25-34",
  BuyerTable[[#This Row],[Age]]&lt;=44,"35-44",
  BuyerTable[[#This Row],[Age]]&lt;=54,"45-54",
  TRUE,"55+"
)</f>
        <v>35-44</v>
      </c>
      <c r="P158">
        <v>41</v>
      </c>
      <c r="Q158">
        <f>IF(BuyerTable[[#This Row],[Purchased Bike]]="Yes",1,0)</f>
        <v>1</v>
      </c>
      <c r="R158" t="s">
        <v>15</v>
      </c>
      <c r="S158" s="8">
        <f>_xlfn.SWITCH(BuyerTable[[#This Row],[Commute Distance]],"0-1 Miles",1,"1-2 Miles",2,"2-5 Miles",5,"5-10 Miles",10,"More than 10 Miles",12)</f>
        <v>1</v>
      </c>
    </row>
    <row r="159" spans="1:19" x14ac:dyDescent="0.3">
      <c r="A159">
        <v>20994</v>
      </c>
      <c r="B159" t="s">
        <v>36</v>
      </c>
      <c r="C159" t="s">
        <v>39</v>
      </c>
      <c r="D159" t="str" cm="1">
        <f t="array" ref="D159">_xlfn.IFS(
  BuyerTable[[#This Row],[Income]]&lt;40000,"&lt;40k",
  BuyerTable[[#This Row],[Income]]&lt;80000,"40–80k",
  BuyerTable[[#This Row],[Income]]&lt;120000,"80–120k",
  TRUE,"120k+"
)</f>
        <v>&lt;40k</v>
      </c>
      <c r="E159" s="3">
        <v>20000</v>
      </c>
      <c r="F159">
        <v>0</v>
      </c>
      <c r="G159" t="s">
        <v>13</v>
      </c>
      <c r="H159" t="s">
        <v>20</v>
      </c>
      <c r="I159" t="s">
        <v>18</v>
      </c>
      <c r="J159" t="str">
        <f>IF(BuyerTable[[#This Row],[Cars]]&gt;0,"car","No cars")</f>
        <v>No cars</v>
      </c>
      <c r="K159">
        <v>0</v>
      </c>
      <c r="L159" t="s">
        <v>16</v>
      </c>
      <c r="M159" t="s">
        <v>24</v>
      </c>
      <c r="N159" t="str">
        <f t="shared" si="2"/>
        <v>Adolescent</v>
      </c>
      <c r="O159" t="str" cm="1">
        <f t="array" ref="O159">_xlfn.IFS(
  BuyerTable[[#This Row],[Age]]&lt;25,"&lt;25",
  BuyerTable[[#This Row],[Age]]&lt;=34,"25-34",
  BuyerTable[[#This Row],[Age]]&lt;=44,"35-44",
  BuyerTable[[#This Row],[Age]]&lt;=54,"45-54",
  TRUE,"55+"
)</f>
        <v>25-34</v>
      </c>
      <c r="P159">
        <v>26</v>
      </c>
      <c r="Q159">
        <f>IF(BuyerTable[[#This Row],[Purchased Bike]]="Yes",1,0)</f>
        <v>1</v>
      </c>
      <c r="R159" t="s">
        <v>15</v>
      </c>
      <c r="S159" s="8">
        <f>_xlfn.SWITCH(BuyerTable[[#This Row],[Commute Distance]],"0-1 Miles",1,"1-2 Miles",2,"2-5 Miles",5,"5-10 Miles",10,"More than 10 Miles",12)</f>
        <v>1</v>
      </c>
    </row>
    <row r="160" spans="1:19" x14ac:dyDescent="0.3">
      <c r="A160">
        <v>28379</v>
      </c>
      <c r="B160" t="s">
        <v>36</v>
      </c>
      <c r="C160" t="s">
        <v>38</v>
      </c>
      <c r="D160" t="str" cm="1">
        <f t="array" ref="D160">_xlfn.IFS(
  BuyerTable[[#This Row],[Income]]&lt;40000,"&lt;40k",
  BuyerTable[[#This Row],[Income]]&lt;80000,"40–80k",
  BuyerTable[[#This Row],[Income]]&lt;120000,"80–120k",
  TRUE,"120k+"
)</f>
        <v>&lt;40k</v>
      </c>
      <c r="E160" s="3">
        <v>30000</v>
      </c>
      <c r="F160">
        <v>1</v>
      </c>
      <c r="G160" t="s">
        <v>13</v>
      </c>
      <c r="H160" t="s">
        <v>14</v>
      </c>
      <c r="I160" t="s">
        <v>15</v>
      </c>
      <c r="J160" t="str">
        <f>IF(BuyerTable[[#This Row],[Cars]]&gt;0,"car","No cars")</f>
        <v>car</v>
      </c>
      <c r="K160">
        <v>2</v>
      </c>
      <c r="L160" t="s">
        <v>16</v>
      </c>
      <c r="M160" t="s">
        <v>17</v>
      </c>
      <c r="N160" t="str">
        <f t="shared" si="2"/>
        <v>Middle age</v>
      </c>
      <c r="O160" t="str" cm="1">
        <f t="array" ref="O160">_xlfn.IFS(
  BuyerTable[[#This Row],[Age]]&lt;25,"&lt;25",
  BuyerTable[[#This Row],[Age]]&lt;=34,"25-34",
  BuyerTable[[#This Row],[Age]]&lt;=44,"35-44",
  BuyerTable[[#This Row],[Age]]&lt;=54,"45-54",
  TRUE,"55+"
)</f>
        <v>35-44</v>
      </c>
      <c r="P160">
        <v>40</v>
      </c>
      <c r="Q160">
        <f>IF(BuyerTable[[#This Row],[Purchased Bike]]="Yes",1,0)</f>
        <v>0</v>
      </c>
      <c r="R160" t="s">
        <v>18</v>
      </c>
      <c r="S160" s="8">
        <f>_xlfn.SWITCH(BuyerTable[[#This Row],[Commute Distance]],"0-1 Miles",1,"1-2 Miles",2,"2-5 Miles",5,"5-10 Miles",10,"More than 10 Miles",12)</f>
        <v>1</v>
      </c>
    </row>
    <row r="161" spans="1:19" x14ac:dyDescent="0.3">
      <c r="A161">
        <v>19508</v>
      </c>
      <c r="B161" t="s">
        <v>36</v>
      </c>
      <c r="C161" t="s">
        <v>38</v>
      </c>
      <c r="D161" t="str" cm="1">
        <f t="array" ref="D161">_xlfn.IFS(
  BuyerTable[[#This Row],[Income]]&lt;40000,"&lt;40k",
  BuyerTable[[#This Row],[Income]]&lt;80000,"40–80k",
  BuyerTable[[#This Row],[Income]]&lt;120000,"80–120k",
  TRUE,"120k+"
)</f>
        <v>&lt;40k</v>
      </c>
      <c r="E161" s="3">
        <v>10000</v>
      </c>
      <c r="F161">
        <v>0</v>
      </c>
      <c r="G161" t="s">
        <v>29</v>
      </c>
      <c r="H161" t="s">
        <v>25</v>
      </c>
      <c r="I161" t="s">
        <v>18</v>
      </c>
      <c r="J161" t="str">
        <f>IF(BuyerTable[[#This Row],[Cars]]&gt;0,"car","No cars")</f>
        <v>car</v>
      </c>
      <c r="K161">
        <v>2</v>
      </c>
      <c r="L161" t="s">
        <v>16</v>
      </c>
      <c r="M161" t="s">
        <v>17</v>
      </c>
      <c r="N161" t="str">
        <f t="shared" si="2"/>
        <v>Adolescent</v>
      </c>
      <c r="O161" t="str" cm="1">
        <f t="array" ref="O161">_xlfn.IFS(
  BuyerTable[[#This Row],[Age]]&lt;25,"&lt;25",
  BuyerTable[[#This Row],[Age]]&lt;=34,"25-34",
  BuyerTable[[#This Row],[Age]]&lt;=44,"35-44",
  BuyerTable[[#This Row],[Age]]&lt;=54,"45-54",
  TRUE,"55+"
)</f>
        <v>25-34</v>
      </c>
      <c r="P161">
        <v>30</v>
      </c>
      <c r="Q161">
        <f>IF(BuyerTable[[#This Row],[Purchased Bike]]="Yes",1,0)</f>
        <v>0</v>
      </c>
      <c r="R161" t="s">
        <v>18</v>
      </c>
      <c r="S161" s="8">
        <f>_xlfn.SWITCH(BuyerTable[[#This Row],[Commute Distance]],"0-1 Miles",1,"1-2 Miles",2,"2-5 Miles",5,"5-10 Miles",10,"More than 10 Miles",12)</f>
        <v>1</v>
      </c>
    </row>
    <row r="162" spans="1:19" x14ac:dyDescent="0.3">
      <c r="A162">
        <v>11489</v>
      </c>
      <c r="B162" t="s">
        <v>37</v>
      </c>
      <c r="C162" t="s">
        <v>39</v>
      </c>
      <c r="D162" t="str" cm="1">
        <f t="array" ref="D162">_xlfn.IFS(
  BuyerTable[[#This Row],[Income]]&lt;40000,"&lt;40k",
  BuyerTable[[#This Row],[Income]]&lt;80000,"40–80k",
  BuyerTable[[#This Row],[Income]]&lt;120000,"80–120k",
  TRUE,"120k+"
)</f>
        <v>&lt;40k</v>
      </c>
      <c r="E162" s="3">
        <v>20000</v>
      </c>
      <c r="F162">
        <v>0</v>
      </c>
      <c r="G162" t="s">
        <v>29</v>
      </c>
      <c r="H162" t="s">
        <v>25</v>
      </c>
      <c r="I162" t="s">
        <v>18</v>
      </c>
      <c r="J162" t="str">
        <f>IF(BuyerTable[[#This Row],[Cars]]&gt;0,"car","No cars")</f>
        <v>car</v>
      </c>
      <c r="K162">
        <v>2</v>
      </c>
      <c r="L162" t="s">
        <v>26</v>
      </c>
      <c r="M162" t="s">
        <v>17</v>
      </c>
      <c r="N162" t="str">
        <f t="shared" si="2"/>
        <v>Middle age</v>
      </c>
      <c r="O162" t="str" cm="1">
        <f t="array" ref="O162">_xlfn.IFS(
  BuyerTable[[#This Row],[Age]]&lt;25,"&lt;25",
  BuyerTable[[#This Row],[Age]]&lt;=34,"25-34",
  BuyerTable[[#This Row],[Age]]&lt;=44,"35-44",
  BuyerTable[[#This Row],[Age]]&lt;=54,"45-54",
  TRUE,"55+"
)</f>
        <v>35-44</v>
      </c>
      <c r="P162">
        <v>35</v>
      </c>
      <c r="Q162">
        <f>IF(BuyerTable[[#This Row],[Purchased Bike]]="Yes",1,0)</f>
        <v>1</v>
      </c>
      <c r="R162" t="s">
        <v>15</v>
      </c>
      <c r="S162" s="8">
        <f>_xlfn.SWITCH(BuyerTable[[#This Row],[Commute Distance]],"0-1 Miles",1,"1-2 Miles",2,"2-5 Miles",5,"5-10 Miles",10,"More than 10 Miles",12)</f>
        <v>2</v>
      </c>
    </row>
    <row r="163" spans="1:19" x14ac:dyDescent="0.3">
      <c r="A163">
        <v>27165</v>
      </c>
      <c r="B163" t="s">
        <v>37</v>
      </c>
      <c r="C163" t="s">
        <v>38</v>
      </c>
      <c r="D163" t="str" cm="1">
        <f t="array" ref="D163">_xlfn.IFS(
  BuyerTable[[#This Row],[Income]]&lt;40000,"&lt;40k",
  BuyerTable[[#This Row],[Income]]&lt;80000,"40–80k",
  BuyerTable[[#This Row],[Income]]&lt;120000,"80–120k",
  TRUE,"120k+"
)</f>
        <v>&lt;40k</v>
      </c>
      <c r="E163" s="3">
        <v>20000</v>
      </c>
      <c r="F163">
        <v>0</v>
      </c>
      <c r="G163" t="s">
        <v>29</v>
      </c>
      <c r="H163" t="s">
        <v>25</v>
      </c>
      <c r="I163" t="s">
        <v>18</v>
      </c>
      <c r="J163" t="str">
        <f>IF(BuyerTable[[#This Row],[Cars]]&gt;0,"car","No cars")</f>
        <v>car</v>
      </c>
      <c r="K163">
        <v>2</v>
      </c>
      <c r="L163" t="s">
        <v>16</v>
      </c>
      <c r="M163" t="s">
        <v>17</v>
      </c>
      <c r="N163" t="str">
        <f t="shared" si="2"/>
        <v>Middle age</v>
      </c>
      <c r="O163" t="str" cm="1">
        <f t="array" ref="O163">_xlfn.IFS(
  BuyerTable[[#This Row],[Age]]&lt;25,"&lt;25",
  BuyerTable[[#This Row],[Age]]&lt;=34,"25-34",
  BuyerTable[[#This Row],[Age]]&lt;=44,"35-44",
  BuyerTable[[#This Row],[Age]]&lt;=54,"45-54",
  TRUE,"55+"
)</f>
        <v>25-34</v>
      </c>
      <c r="P163">
        <v>34</v>
      </c>
      <c r="Q163">
        <f>IF(BuyerTable[[#This Row],[Purchased Bike]]="Yes",1,0)</f>
        <v>0</v>
      </c>
      <c r="R163" t="s">
        <v>18</v>
      </c>
      <c r="S163" s="8">
        <f>_xlfn.SWITCH(BuyerTable[[#This Row],[Commute Distance]],"0-1 Miles",1,"1-2 Miles",2,"2-5 Miles",5,"5-10 Miles",10,"More than 10 Miles",12)</f>
        <v>1</v>
      </c>
    </row>
    <row r="164" spans="1:19" x14ac:dyDescent="0.3">
      <c r="A164">
        <v>29424</v>
      </c>
      <c r="B164" t="s">
        <v>36</v>
      </c>
      <c r="C164" t="s">
        <v>38</v>
      </c>
      <c r="D164" t="str" cm="1">
        <f t="array" ref="D164">_xlfn.IFS(
  BuyerTable[[#This Row],[Income]]&lt;40000,"&lt;40k",
  BuyerTable[[#This Row],[Income]]&lt;80000,"40–80k",
  BuyerTable[[#This Row],[Income]]&lt;120000,"80–120k",
  TRUE,"120k+"
)</f>
        <v>&lt;40k</v>
      </c>
      <c r="E164" s="3">
        <v>10000</v>
      </c>
      <c r="F164">
        <v>0</v>
      </c>
      <c r="G164" t="s">
        <v>29</v>
      </c>
      <c r="H164" t="s">
        <v>25</v>
      </c>
      <c r="I164" t="s">
        <v>15</v>
      </c>
      <c r="J164" t="str">
        <f>IF(BuyerTable[[#This Row],[Cars]]&gt;0,"car","No cars")</f>
        <v>car</v>
      </c>
      <c r="K164">
        <v>2</v>
      </c>
      <c r="L164" t="s">
        <v>16</v>
      </c>
      <c r="M164" t="s">
        <v>17</v>
      </c>
      <c r="N164" t="str">
        <f t="shared" si="2"/>
        <v>Middle age</v>
      </c>
      <c r="O164" t="str" cm="1">
        <f t="array" ref="O164">_xlfn.IFS(
  BuyerTable[[#This Row],[Age]]&lt;25,"&lt;25",
  BuyerTable[[#This Row],[Age]]&lt;=34,"25-34",
  BuyerTable[[#This Row],[Age]]&lt;=44,"35-44",
  BuyerTable[[#This Row],[Age]]&lt;=54,"45-54",
  TRUE,"55+"
)</f>
        <v>25-34</v>
      </c>
      <c r="P164">
        <v>32</v>
      </c>
      <c r="Q164">
        <f>IF(BuyerTable[[#This Row],[Purchased Bike]]="Yes",1,0)</f>
        <v>0</v>
      </c>
      <c r="R164" t="s">
        <v>18</v>
      </c>
      <c r="S164" s="8">
        <f>_xlfn.SWITCH(BuyerTable[[#This Row],[Commute Distance]],"0-1 Miles",1,"1-2 Miles",2,"2-5 Miles",5,"5-10 Miles",10,"More than 10 Miles",12)</f>
        <v>1</v>
      </c>
    </row>
    <row r="165" spans="1:19" x14ac:dyDescent="0.3">
      <c r="A165">
        <v>14554</v>
      </c>
      <c r="B165" t="s">
        <v>36</v>
      </c>
      <c r="C165" t="s">
        <v>38</v>
      </c>
      <c r="D165" t="str" cm="1">
        <f t="array" ref="D165">_xlfn.IFS(
  BuyerTable[[#This Row],[Income]]&lt;40000,"&lt;40k",
  BuyerTable[[#This Row],[Income]]&lt;80000,"40–80k",
  BuyerTable[[#This Row],[Income]]&lt;120000,"80–120k",
  TRUE,"120k+"
)</f>
        <v>&lt;40k</v>
      </c>
      <c r="E165" s="3">
        <v>20000</v>
      </c>
      <c r="F165">
        <v>1</v>
      </c>
      <c r="G165" t="s">
        <v>13</v>
      </c>
      <c r="H165" t="s">
        <v>20</v>
      </c>
      <c r="I165" t="s">
        <v>15</v>
      </c>
      <c r="J165" t="str">
        <f>IF(BuyerTable[[#This Row],[Cars]]&gt;0,"car","No cars")</f>
        <v>No cars</v>
      </c>
      <c r="K165">
        <v>0</v>
      </c>
      <c r="L165" t="s">
        <v>16</v>
      </c>
      <c r="M165" t="s">
        <v>17</v>
      </c>
      <c r="N165" t="str">
        <f t="shared" si="2"/>
        <v>Old</v>
      </c>
      <c r="O165" t="str" cm="1">
        <f t="array" ref="O165">_xlfn.IFS(
  BuyerTable[[#This Row],[Age]]&lt;25,"&lt;25",
  BuyerTable[[#This Row],[Age]]&lt;=34,"25-34",
  BuyerTable[[#This Row],[Age]]&lt;=44,"35-44",
  BuyerTable[[#This Row],[Age]]&lt;=54,"45-54",
  TRUE,"55+"
)</f>
        <v>55+</v>
      </c>
      <c r="P165">
        <v>66</v>
      </c>
      <c r="Q165">
        <f>IF(BuyerTable[[#This Row],[Purchased Bike]]="Yes",1,0)</f>
        <v>0</v>
      </c>
      <c r="R165" t="s">
        <v>18</v>
      </c>
      <c r="S165" s="8">
        <f>_xlfn.SWITCH(BuyerTable[[#This Row],[Commute Distance]],"0-1 Miles",1,"1-2 Miles",2,"2-5 Miles",5,"5-10 Miles",10,"More than 10 Miles",12)</f>
        <v>1</v>
      </c>
    </row>
    <row r="166" spans="1:19" x14ac:dyDescent="0.3">
      <c r="A166">
        <v>16468</v>
      </c>
      <c r="B166" t="s">
        <v>37</v>
      </c>
      <c r="C166" t="s">
        <v>38</v>
      </c>
      <c r="D166" t="str" cm="1">
        <f t="array" ref="D166">_xlfn.IFS(
  BuyerTable[[#This Row],[Income]]&lt;40000,"&lt;40k",
  BuyerTable[[#This Row],[Income]]&lt;80000,"40–80k",
  BuyerTable[[#This Row],[Income]]&lt;120000,"80–120k",
  TRUE,"120k+"
)</f>
        <v>&lt;40k</v>
      </c>
      <c r="E166" s="3">
        <v>30000</v>
      </c>
      <c r="F166">
        <v>0</v>
      </c>
      <c r="G166" t="s">
        <v>19</v>
      </c>
      <c r="H166" t="s">
        <v>20</v>
      </c>
      <c r="I166" t="s">
        <v>15</v>
      </c>
      <c r="J166" t="str">
        <f>IF(BuyerTable[[#This Row],[Cars]]&gt;0,"car","No cars")</f>
        <v>car</v>
      </c>
      <c r="K166">
        <v>1</v>
      </c>
      <c r="L166" t="s">
        <v>22</v>
      </c>
      <c r="M166" t="s">
        <v>17</v>
      </c>
      <c r="N166" t="str">
        <f t="shared" si="2"/>
        <v>Adolescent</v>
      </c>
      <c r="O166" t="str" cm="1">
        <f t="array" ref="O166">_xlfn.IFS(
  BuyerTable[[#This Row],[Age]]&lt;25,"&lt;25",
  BuyerTable[[#This Row],[Age]]&lt;=34,"25-34",
  BuyerTable[[#This Row],[Age]]&lt;=44,"35-44",
  BuyerTable[[#This Row],[Age]]&lt;=54,"45-54",
  TRUE,"55+"
)</f>
        <v>25-34</v>
      </c>
      <c r="P166">
        <v>30</v>
      </c>
      <c r="Q166">
        <f>IF(BuyerTable[[#This Row],[Purchased Bike]]="Yes",1,0)</f>
        <v>0</v>
      </c>
      <c r="R166" t="s">
        <v>18</v>
      </c>
      <c r="S166" s="8">
        <f>_xlfn.SWITCH(BuyerTable[[#This Row],[Commute Distance]],"0-1 Miles",1,"1-2 Miles",2,"2-5 Miles",5,"5-10 Miles",10,"More than 10 Miles",12)</f>
        <v>5</v>
      </c>
    </row>
    <row r="167" spans="1:19" x14ac:dyDescent="0.3">
      <c r="A167">
        <v>19174</v>
      </c>
      <c r="B167" t="s">
        <v>37</v>
      </c>
      <c r="C167" t="s">
        <v>39</v>
      </c>
      <c r="D167" t="str" cm="1">
        <f t="array" ref="D167">_xlfn.IFS(
  BuyerTable[[#This Row],[Income]]&lt;40000,"&lt;40k",
  BuyerTable[[#This Row],[Income]]&lt;80000,"40–80k",
  BuyerTable[[#This Row],[Income]]&lt;120000,"80–120k",
  TRUE,"120k+"
)</f>
        <v>&lt;40k</v>
      </c>
      <c r="E167" s="3">
        <v>30000</v>
      </c>
      <c r="F167">
        <v>0</v>
      </c>
      <c r="G167" t="s">
        <v>27</v>
      </c>
      <c r="H167" t="s">
        <v>25</v>
      </c>
      <c r="I167" t="s">
        <v>18</v>
      </c>
      <c r="J167" t="str">
        <f>IF(BuyerTable[[#This Row],[Cars]]&gt;0,"car","No cars")</f>
        <v>car</v>
      </c>
      <c r="K167">
        <v>1</v>
      </c>
      <c r="L167" t="s">
        <v>22</v>
      </c>
      <c r="M167" t="s">
        <v>17</v>
      </c>
      <c r="N167" t="str">
        <f t="shared" si="2"/>
        <v>Middle age</v>
      </c>
      <c r="O167" t="str" cm="1">
        <f t="array" ref="O167">_xlfn.IFS(
  BuyerTable[[#This Row],[Age]]&lt;25,"&lt;25",
  BuyerTable[[#This Row],[Age]]&lt;=34,"25-34",
  BuyerTable[[#This Row],[Age]]&lt;=44,"35-44",
  BuyerTable[[#This Row],[Age]]&lt;=54,"45-54",
  TRUE,"55+"
)</f>
        <v>25-34</v>
      </c>
      <c r="P167">
        <v>32</v>
      </c>
      <c r="Q167">
        <f>IF(BuyerTable[[#This Row],[Purchased Bike]]="Yes",1,0)</f>
        <v>1</v>
      </c>
      <c r="R167" t="s">
        <v>15</v>
      </c>
      <c r="S167" s="8">
        <f>_xlfn.SWITCH(BuyerTable[[#This Row],[Commute Distance]],"0-1 Miles",1,"1-2 Miles",2,"2-5 Miles",5,"5-10 Miles",10,"More than 10 Miles",12)</f>
        <v>5</v>
      </c>
    </row>
    <row r="168" spans="1:19" x14ac:dyDescent="0.3">
      <c r="A168">
        <v>19183</v>
      </c>
      <c r="B168" t="s">
        <v>37</v>
      </c>
      <c r="C168" t="s">
        <v>38</v>
      </c>
      <c r="D168" t="str" cm="1">
        <f t="array" ref="D168">_xlfn.IFS(
  BuyerTable[[#This Row],[Income]]&lt;40000,"&lt;40k",
  BuyerTable[[#This Row],[Income]]&lt;80000,"40–80k",
  BuyerTable[[#This Row],[Income]]&lt;120000,"80–120k",
  TRUE,"120k+"
)</f>
        <v>&lt;40k</v>
      </c>
      <c r="E168" s="3">
        <v>10000</v>
      </c>
      <c r="F168">
        <v>0</v>
      </c>
      <c r="G168" t="s">
        <v>29</v>
      </c>
      <c r="H168" t="s">
        <v>25</v>
      </c>
      <c r="I168" t="s">
        <v>15</v>
      </c>
      <c r="J168" t="str">
        <f>IF(BuyerTable[[#This Row],[Cars]]&gt;0,"car","No cars")</f>
        <v>car</v>
      </c>
      <c r="K168">
        <v>2</v>
      </c>
      <c r="L168" t="s">
        <v>26</v>
      </c>
      <c r="M168" t="s">
        <v>17</v>
      </c>
      <c r="N168" t="str">
        <f t="shared" si="2"/>
        <v>Middle age</v>
      </c>
      <c r="O168" t="str" cm="1">
        <f t="array" ref="O168">_xlfn.IFS(
  BuyerTable[[#This Row],[Age]]&lt;25,"&lt;25",
  BuyerTable[[#This Row],[Age]]&lt;=34,"25-34",
  BuyerTable[[#This Row],[Age]]&lt;=44,"35-44",
  BuyerTable[[#This Row],[Age]]&lt;=54,"45-54",
  TRUE,"55+"
)</f>
        <v>35-44</v>
      </c>
      <c r="P168">
        <v>35</v>
      </c>
      <c r="Q168">
        <f>IF(BuyerTable[[#This Row],[Purchased Bike]]="Yes",1,0)</f>
        <v>0</v>
      </c>
      <c r="R168" t="s">
        <v>18</v>
      </c>
      <c r="S168" s="8">
        <f>_xlfn.SWITCH(BuyerTable[[#This Row],[Commute Distance]],"0-1 Miles",1,"1-2 Miles",2,"2-5 Miles",5,"5-10 Miles",10,"More than 10 Miles",12)</f>
        <v>2</v>
      </c>
    </row>
    <row r="169" spans="1:19" x14ac:dyDescent="0.3">
      <c r="A169">
        <v>13683</v>
      </c>
      <c r="B169" t="s">
        <v>37</v>
      </c>
      <c r="C169" t="s">
        <v>39</v>
      </c>
      <c r="D169" t="str" cm="1">
        <f t="array" ref="D169">_xlfn.IFS(
  BuyerTable[[#This Row],[Income]]&lt;40000,"&lt;40k",
  BuyerTable[[#This Row],[Income]]&lt;80000,"40–80k",
  BuyerTable[[#This Row],[Income]]&lt;120000,"80–120k",
  TRUE,"120k+"
)</f>
        <v>&lt;40k</v>
      </c>
      <c r="E169" s="3">
        <v>30000</v>
      </c>
      <c r="F169">
        <v>0</v>
      </c>
      <c r="G169" t="s">
        <v>27</v>
      </c>
      <c r="H169" t="s">
        <v>25</v>
      </c>
      <c r="I169" t="s">
        <v>18</v>
      </c>
      <c r="J169" t="str">
        <f>IF(BuyerTable[[#This Row],[Cars]]&gt;0,"car","No cars")</f>
        <v>car</v>
      </c>
      <c r="K169">
        <v>1</v>
      </c>
      <c r="L169" t="s">
        <v>22</v>
      </c>
      <c r="M169" t="s">
        <v>17</v>
      </c>
      <c r="N169" t="str">
        <f t="shared" si="2"/>
        <v>Middle age</v>
      </c>
      <c r="O169" t="str" cm="1">
        <f t="array" ref="O169">_xlfn.IFS(
  BuyerTable[[#This Row],[Age]]&lt;25,"&lt;25",
  BuyerTable[[#This Row],[Age]]&lt;=34,"25-34",
  BuyerTable[[#This Row],[Age]]&lt;=44,"35-44",
  BuyerTable[[#This Row],[Age]]&lt;=54,"45-54",
  TRUE,"55+"
)</f>
        <v>25-34</v>
      </c>
      <c r="P169">
        <v>32</v>
      </c>
      <c r="Q169">
        <f>IF(BuyerTable[[#This Row],[Purchased Bike]]="Yes",1,0)</f>
        <v>0</v>
      </c>
      <c r="R169" t="s">
        <v>18</v>
      </c>
      <c r="S169" s="8">
        <f>_xlfn.SWITCH(BuyerTable[[#This Row],[Commute Distance]],"0-1 Miles",1,"1-2 Miles",2,"2-5 Miles",5,"5-10 Miles",10,"More than 10 Miles",12)</f>
        <v>5</v>
      </c>
    </row>
    <row r="170" spans="1:19" x14ac:dyDescent="0.3">
      <c r="A170">
        <v>17848</v>
      </c>
      <c r="B170" t="s">
        <v>37</v>
      </c>
      <c r="C170" t="s">
        <v>38</v>
      </c>
      <c r="D170" t="str" cm="1">
        <f t="array" ref="D170">_xlfn.IFS(
  BuyerTable[[#This Row],[Income]]&lt;40000,"&lt;40k",
  BuyerTable[[#This Row],[Income]]&lt;80000,"40–80k",
  BuyerTable[[#This Row],[Income]]&lt;120000,"80–120k",
  TRUE,"120k+"
)</f>
        <v>&lt;40k</v>
      </c>
      <c r="E170" s="3">
        <v>30000</v>
      </c>
      <c r="F170">
        <v>0</v>
      </c>
      <c r="G170" t="s">
        <v>19</v>
      </c>
      <c r="H170" t="s">
        <v>20</v>
      </c>
      <c r="I170" t="s">
        <v>18</v>
      </c>
      <c r="J170" t="str">
        <f>IF(BuyerTable[[#This Row],[Cars]]&gt;0,"car","No cars")</f>
        <v>car</v>
      </c>
      <c r="K170">
        <v>1</v>
      </c>
      <c r="L170" t="s">
        <v>22</v>
      </c>
      <c r="M170" t="s">
        <v>17</v>
      </c>
      <c r="N170" t="str">
        <f t="shared" si="2"/>
        <v>Middle age</v>
      </c>
      <c r="O170" t="str" cm="1">
        <f t="array" ref="O170">_xlfn.IFS(
  BuyerTable[[#This Row],[Age]]&lt;25,"&lt;25",
  BuyerTable[[#This Row],[Age]]&lt;=34,"25-34",
  BuyerTable[[#This Row],[Age]]&lt;=44,"35-44",
  BuyerTable[[#This Row],[Age]]&lt;=54,"45-54",
  TRUE,"55+"
)</f>
        <v>25-34</v>
      </c>
      <c r="P170">
        <v>31</v>
      </c>
      <c r="Q170">
        <f>IF(BuyerTable[[#This Row],[Purchased Bike]]="Yes",1,0)</f>
        <v>1</v>
      </c>
      <c r="R170" t="s">
        <v>15</v>
      </c>
      <c r="S170" s="8">
        <f>_xlfn.SWITCH(BuyerTable[[#This Row],[Commute Distance]],"0-1 Miles",1,"1-2 Miles",2,"2-5 Miles",5,"5-10 Miles",10,"More than 10 Miles",12)</f>
        <v>5</v>
      </c>
    </row>
    <row r="171" spans="1:19" x14ac:dyDescent="0.3">
      <c r="A171">
        <v>17894</v>
      </c>
      <c r="B171" t="s">
        <v>36</v>
      </c>
      <c r="C171" t="s">
        <v>39</v>
      </c>
      <c r="D171" t="str" cm="1">
        <f t="array" ref="D171">_xlfn.IFS(
  BuyerTable[[#This Row],[Income]]&lt;40000,"&lt;40k",
  BuyerTable[[#This Row],[Income]]&lt;80000,"40–80k",
  BuyerTable[[#This Row],[Income]]&lt;120000,"80–120k",
  TRUE,"120k+"
)</f>
        <v>&lt;40k</v>
      </c>
      <c r="E171" s="3">
        <v>20000</v>
      </c>
      <c r="F171">
        <v>1</v>
      </c>
      <c r="G171" t="s">
        <v>13</v>
      </c>
      <c r="H171" t="s">
        <v>20</v>
      </c>
      <c r="I171" t="s">
        <v>15</v>
      </c>
      <c r="J171" t="str">
        <f>IF(BuyerTable[[#This Row],[Cars]]&gt;0,"car","No cars")</f>
        <v>No cars</v>
      </c>
      <c r="K171">
        <v>0</v>
      </c>
      <c r="L171" t="s">
        <v>16</v>
      </c>
      <c r="M171" t="s">
        <v>17</v>
      </c>
      <c r="N171" t="str">
        <f t="shared" si="2"/>
        <v>Middle age</v>
      </c>
      <c r="O171" t="str" cm="1">
        <f t="array" ref="O171">_xlfn.IFS(
  BuyerTable[[#This Row],[Age]]&lt;25,"&lt;25",
  BuyerTable[[#This Row],[Age]]&lt;=34,"25-34",
  BuyerTable[[#This Row],[Age]]&lt;=44,"35-44",
  BuyerTable[[#This Row],[Age]]&lt;=54,"45-54",
  TRUE,"55+"
)</f>
        <v>45-54</v>
      </c>
      <c r="P171">
        <v>50</v>
      </c>
      <c r="Q171">
        <f>IF(BuyerTable[[#This Row],[Purchased Bike]]="Yes",1,0)</f>
        <v>1</v>
      </c>
      <c r="R171" t="s">
        <v>15</v>
      </c>
      <c r="S171" s="8">
        <f>_xlfn.SWITCH(BuyerTable[[#This Row],[Commute Distance]],"0-1 Miles",1,"1-2 Miles",2,"2-5 Miles",5,"5-10 Miles",10,"More than 10 Miles",12)</f>
        <v>1</v>
      </c>
    </row>
    <row r="172" spans="1:19" x14ac:dyDescent="0.3">
      <c r="A172">
        <v>23915</v>
      </c>
      <c r="B172" t="s">
        <v>36</v>
      </c>
      <c r="C172" t="s">
        <v>38</v>
      </c>
      <c r="D172" t="str" cm="1">
        <f t="array" ref="D172">_xlfn.IFS(
  BuyerTable[[#This Row],[Income]]&lt;40000,"&lt;40k",
  BuyerTable[[#This Row],[Income]]&lt;80000,"40–80k",
  BuyerTable[[#This Row],[Income]]&lt;120000,"80–120k",
  TRUE,"120k+"
)</f>
        <v>&lt;40k</v>
      </c>
      <c r="E172" s="3">
        <v>20000</v>
      </c>
      <c r="F172">
        <v>2</v>
      </c>
      <c r="G172" t="s">
        <v>27</v>
      </c>
      <c r="H172" t="s">
        <v>25</v>
      </c>
      <c r="I172" t="s">
        <v>15</v>
      </c>
      <c r="J172" t="str">
        <f>IF(BuyerTable[[#This Row],[Cars]]&gt;0,"car","No cars")</f>
        <v>car</v>
      </c>
      <c r="K172">
        <v>2</v>
      </c>
      <c r="L172" t="s">
        <v>16</v>
      </c>
      <c r="M172" t="s">
        <v>17</v>
      </c>
      <c r="N172" t="str">
        <f t="shared" si="2"/>
        <v>Middle age</v>
      </c>
      <c r="O172" t="str" cm="1">
        <f t="array" ref="O172">_xlfn.IFS(
  BuyerTable[[#This Row],[Age]]&lt;25,"&lt;25",
  BuyerTable[[#This Row],[Age]]&lt;=34,"25-34",
  BuyerTable[[#This Row],[Age]]&lt;=44,"35-44",
  BuyerTable[[#This Row],[Age]]&lt;=54,"45-54",
  TRUE,"55+"
)</f>
        <v>35-44</v>
      </c>
      <c r="P172">
        <v>42</v>
      </c>
      <c r="Q172">
        <f>IF(BuyerTable[[#This Row],[Purchased Bike]]="Yes",1,0)</f>
        <v>0</v>
      </c>
      <c r="R172" t="s">
        <v>18</v>
      </c>
      <c r="S172" s="8">
        <f>_xlfn.SWITCH(BuyerTable[[#This Row],[Commute Distance]],"0-1 Miles",1,"1-2 Miles",2,"2-5 Miles",5,"5-10 Miles",10,"More than 10 Miles",12)</f>
        <v>1</v>
      </c>
    </row>
    <row r="173" spans="1:19" x14ac:dyDescent="0.3">
      <c r="A173">
        <v>24121</v>
      </c>
      <c r="B173" t="s">
        <v>37</v>
      </c>
      <c r="C173" t="s">
        <v>39</v>
      </c>
      <c r="D173" t="str" cm="1">
        <f t="array" ref="D173">_xlfn.IFS(
  BuyerTable[[#This Row],[Income]]&lt;40000,"&lt;40k",
  BuyerTable[[#This Row],[Income]]&lt;80000,"40–80k",
  BuyerTable[[#This Row],[Income]]&lt;120000,"80–120k",
  TRUE,"120k+"
)</f>
        <v>&lt;40k</v>
      </c>
      <c r="E173" s="3">
        <v>30000</v>
      </c>
      <c r="F173">
        <v>0</v>
      </c>
      <c r="G173" t="s">
        <v>19</v>
      </c>
      <c r="H173" t="s">
        <v>20</v>
      </c>
      <c r="I173" t="s">
        <v>18</v>
      </c>
      <c r="J173" t="str">
        <f>IF(BuyerTable[[#This Row],[Cars]]&gt;0,"car","No cars")</f>
        <v>car</v>
      </c>
      <c r="K173">
        <v>1</v>
      </c>
      <c r="L173" t="s">
        <v>16</v>
      </c>
      <c r="M173" t="s">
        <v>17</v>
      </c>
      <c r="N173" t="str">
        <f t="shared" si="2"/>
        <v>Adolescent</v>
      </c>
      <c r="O173" t="str" cm="1">
        <f t="array" ref="O173">_xlfn.IFS(
  BuyerTable[[#This Row],[Age]]&lt;25,"&lt;25",
  BuyerTable[[#This Row],[Age]]&lt;=34,"25-34",
  BuyerTable[[#This Row],[Age]]&lt;=44,"35-44",
  BuyerTable[[#This Row],[Age]]&lt;=54,"45-54",
  TRUE,"55+"
)</f>
        <v>25-34</v>
      </c>
      <c r="P173">
        <v>29</v>
      </c>
      <c r="Q173">
        <f>IF(BuyerTable[[#This Row],[Purchased Bike]]="Yes",1,0)</f>
        <v>1</v>
      </c>
      <c r="R173" t="s">
        <v>15</v>
      </c>
      <c r="S173" s="8">
        <f>_xlfn.SWITCH(BuyerTable[[#This Row],[Commute Distance]],"0-1 Miles",1,"1-2 Miles",2,"2-5 Miles",5,"5-10 Miles",10,"More than 10 Miles",12)</f>
        <v>1</v>
      </c>
    </row>
    <row r="174" spans="1:19" x14ac:dyDescent="0.3">
      <c r="A174">
        <v>27878</v>
      </c>
      <c r="B174" t="s">
        <v>37</v>
      </c>
      <c r="C174" t="s">
        <v>38</v>
      </c>
      <c r="D174" t="str" cm="1">
        <f t="array" ref="D174">_xlfn.IFS(
  BuyerTable[[#This Row],[Income]]&lt;40000,"&lt;40k",
  BuyerTable[[#This Row],[Income]]&lt;80000,"40–80k",
  BuyerTable[[#This Row],[Income]]&lt;120000,"80–120k",
  TRUE,"120k+"
)</f>
        <v>&lt;40k</v>
      </c>
      <c r="E174" s="3">
        <v>20000</v>
      </c>
      <c r="F174">
        <v>0</v>
      </c>
      <c r="G174" t="s">
        <v>19</v>
      </c>
      <c r="H174" t="s">
        <v>25</v>
      </c>
      <c r="I174" t="s">
        <v>18</v>
      </c>
      <c r="J174" t="str">
        <f>IF(BuyerTable[[#This Row],[Cars]]&gt;0,"car","No cars")</f>
        <v>No cars</v>
      </c>
      <c r="K174">
        <v>0</v>
      </c>
      <c r="L174" t="s">
        <v>16</v>
      </c>
      <c r="M174" t="s">
        <v>24</v>
      </c>
      <c r="N174" t="str">
        <f t="shared" si="2"/>
        <v>Adolescent</v>
      </c>
      <c r="O174" t="str" cm="1">
        <f t="array" ref="O174">_xlfn.IFS(
  BuyerTable[[#This Row],[Age]]&lt;25,"&lt;25",
  BuyerTable[[#This Row],[Age]]&lt;=34,"25-34",
  BuyerTable[[#This Row],[Age]]&lt;=44,"35-44",
  BuyerTable[[#This Row],[Age]]&lt;=54,"45-54",
  TRUE,"55+"
)</f>
        <v>25-34</v>
      </c>
      <c r="P174">
        <v>28</v>
      </c>
      <c r="Q174">
        <f>IF(BuyerTable[[#This Row],[Purchased Bike]]="Yes",1,0)</f>
        <v>1</v>
      </c>
      <c r="R174" t="s">
        <v>15</v>
      </c>
      <c r="S174" s="8">
        <f>_xlfn.SWITCH(BuyerTable[[#This Row],[Commute Distance]],"0-1 Miles",1,"1-2 Miles",2,"2-5 Miles",5,"5-10 Miles",10,"More than 10 Miles",12)</f>
        <v>1</v>
      </c>
    </row>
    <row r="175" spans="1:19" x14ac:dyDescent="0.3">
      <c r="A175">
        <v>13572</v>
      </c>
      <c r="B175" t="s">
        <v>37</v>
      </c>
      <c r="C175" t="s">
        <v>38</v>
      </c>
      <c r="D175" t="str" cm="1">
        <f t="array" ref="D175">_xlfn.IFS(
  BuyerTable[[#This Row],[Income]]&lt;40000,"&lt;40k",
  BuyerTable[[#This Row],[Income]]&lt;80000,"40–80k",
  BuyerTable[[#This Row],[Income]]&lt;120000,"80–120k",
  TRUE,"120k+"
)</f>
        <v>&lt;40k</v>
      </c>
      <c r="E175" s="3">
        <v>10000</v>
      </c>
      <c r="F175">
        <v>3</v>
      </c>
      <c r="G175" t="s">
        <v>27</v>
      </c>
      <c r="H175" t="s">
        <v>25</v>
      </c>
      <c r="I175" t="s">
        <v>15</v>
      </c>
      <c r="J175" t="str">
        <f>IF(BuyerTable[[#This Row],[Cars]]&gt;0,"car","No cars")</f>
        <v>No cars</v>
      </c>
      <c r="K175">
        <v>0</v>
      </c>
      <c r="L175" t="s">
        <v>16</v>
      </c>
      <c r="M175" t="s">
        <v>17</v>
      </c>
      <c r="N175" t="str">
        <f t="shared" si="2"/>
        <v>Middle age</v>
      </c>
      <c r="O175" t="str" cm="1">
        <f t="array" ref="O175">_xlfn.IFS(
  BuyerTable[[#This Row],[Age]]&lt;25,"&lt;25",
  BuyerTable[[#This Row],[Age]]&lt;=34,"25-34",
  BuyerTable[[#This Row],[Age]]&lt;=44,"35-44",
  BuyerTable[[#This Row],[Age]]&lt;=54,"45-54",
  TRUE,"55+"
)</f>
        <v>35-44</v>
      </c>
      <c r="P175">
        <v>37</v>
      </c>
      <c r="Q175">
        <f>IF(BuyerTable[[#This Row],[Purchased Bike]]="Yes",1,0)</f>
        <v>1</v>
      </c>
      <c r="R175" t="s">
        <v>15</v>
      </c>
      <c r="S175" s="8">
        <f>_xlfn.SWITCH(BuyerTable[[#This Row],[Commute Distance]],"0-1 Miles",1,"1-2 Miles",2,"2-5 Miles",5,"5-10 Miles",10,"More than 10 Miles",12)</f>
        <v>1</v>
      </c>
    </row>
    <row r="176" spans="1:19" x14ac:dyDescent="0.3">
      <c r="A176">
        <v>14785</v>
      </c>
      <c r="B176" t="s">
        <v>37</v>
      </c>
      <c r="C176" t="s">
        <v>38</v>
      </c>
      <c r="D176" t="str" cm="1">
        <f t="array" ref="D176">_xlfn.IFS(
  BuyerTable[[#This Row],[Income]]&lt;40000,"&lt;40k",
  BuyerTable[[#This Row],[Income]]&lt;80000,"40–80k",
  BuyerTable[[#This Row],[Income]]&lt;120000,"80–120k",
  TRUE,"120k+"
)</f>
        <v>&lt;40k</v>
      </c>
      <c r="E176" s="3">
        <v>30000</v>
      </c>
      <c r="F176">
        <v>1</v>
      </c>
      <c r="G176" t="s">
        <v>13</v>
      </c>
      <c r="H176" t="s">
        <v>20</v>
      </c>
      <c r="I176" t="s">
        <v>18</v>
      </c>
      <c r="J176" t="str">
        <f>IF(BuyerTable[[#This Row],[Cars]]&gt;0,"car","No cars")</f>
        <v>car</v>
      </c>
      <c r="K176">
        <v>1</v>
      </c>
      <c r="L176" t="s">
        <v>26</v>
      </c>
      <c r="M176" t="s">
        <v>17</v>
      </c>
      <c r="N176" t="str">
        <f t="shared" si="2"/>
        <v>Middle age</v>
      </c>
      <c r="O176" t="str" cm="1">
        <f t="array" ref="O176">_xlfn.IFS(
  BuyerTable[[#This Row],[Age]]&lt;25,"&lt;25",
  BuyerTable[[#This Row],[Age]]&lt;=34,"25-34",
  BuyerTable[[#This Row],[Age]]&lt;=44,"35-44",
  BuyerTable[[#This Row],[Age]]&lt;=54,"45-54",
  TRUE,"55+"
)</f>
        <v>35-44</v>
      </c>
      <c r="P176">
        <v>39</v>
      </c>
      <c r="Q176">
        <f>IF(BuyerTable[[#This Row],[Purchased Bike]]="Yes",1,0)</f>
        <v>0</v>
      </c>
      <c r="R176" t="s">
        <v>18</v>
      </c>
      <c r="S176" s="8">
        <f>_xlfn.SWITCH(BuyerTable[[#This Row],[Commute Distance]],"0-1 Miles",1,"1-2 Miles",2,"2-5 Miles",5,"5-10 Miles",10,"More than 10 Miles",12)</f>
        <v>2</v>
      </c>
    </row>
    <row r="177" spans="1:19" x14ac:dyDescent="0.3">
      <c r="A177">
        <v>22538</v>
      </c>
      <c r="B177" t="s">
        <v>37</v>
      </c>
      <c r="C177" t="s">
        <v>39</v>
      </c>
      <c r="D177" t="str" cm="1">
        <f t="array" ref="D177">_xlfn.IFS(
  BuyerTable[[#This Row],[Income]]&lt;40000,"&lt;40k",
  BuyerTable[[#This Row],[Income]]&lt;80000,"40–80k",
  BuyerTable[[#This Row],[Income]]&lt;120000,"80–120k",
  TRUE,"120k+"
)</f>
        <v>&lt;40k</v>
      </c>
      <c r="E177" s="3">
        <v>10000</v>
      </c>
      <c r="F177">
        <v>0</v>
      </c>
      <c r="G177" t="s">
        <v>29</v>
      </c>
      <c r="H177" t="s">
        <v>25</v>
      </c>
      <c r="I177" t="s">
        <v>15</v>
      </c>
      <c r="J177" t="str">
        <f>IF(BuyerTable[[#This Row],[Cars]]&gt;0,"car","No cars")</f>
        <v>car</v>
      </c>
      <c r="K177">
        <v>2</v>
      </c>
      <c r="L177" t="s">
        <v>26</v>
      </c>
      <c r="M177" t="s">
        <v>17</v>
      </c>
      <c r="N177" t="str">
        <f t="shared" si="2"/>
        <v>Middle age</v>
      </c>
      <c r="O177" t="str" cm="1">
        <f t="array" ref="O177">_xlfn.IFS(
  BuyerTable[[#This Row],[Age]]&lt;25,"&lt;25",
  BuyerTable[[#This Row],[Age]]&lt;=34,"25-34",
  BuyerTable[[#This Row],[Age]]&lt;=44,"35-44",
  BuyerTable[[#This Row],[Age]]&lt;=54,"45-54",
  TRUE,"55+"
)</f>
        <v>25-34</v>
      </c>
      <c r="P177">
        <v>33</v>
      </c>
      <c r="Q177">
        <f>IF(BuyerTable[[#This Row],[Purchased Bike]]="Yes",1,0)</f>
        <v>0</v>
      </c>
      <c r="R177" t="s">
        <v>18</v>
      </c>
      <c r="S177" s="8">
        <f>_xlfn.SWITCH(BuyerTable[[#This Row],[Commute Distance]],"0-1 Miles",1,"1-2 Miles",2,"2-5 Miles",5,"5-10 Miles",10,"More than 10 Miles",12)</f>
        <v>2</v>
      </c>
    </row>
    <row r="178" spans="1:19" x14ac:dyDescent="0.3">
      <c r="A178">
        <v>22518</v>
      </c>
      <c r="B178" t="s">
        <v>37</v>
      </c>
      <c r="C178" t="s">
        <v>39</v>
      </c>
      <c r="D178" t="str" cm="1">
        <f t="array" ref="D178">_xlfn.IFS(
  BuyerTable[[#This Row],[Income]]&lt;40000,"&lt;40k",
  BuyerTable[[#This Row],[Income]]&lt;80000,"40–80k",
  BuyerTable[[#This Row],[Income]]&lt;120000,"80–120k",
  TRUE,"120k+"
)</f>
        <v>&lt;40k</v>
      </c>
      <c r="E178" s="3">
        <v>30000</v>
      </c>
      <c r="F178">
        <v>3</v>
      </c>
      <c r="G178" t="s">
        <v>19</v>
      </c>
      <c r="H178" t="s">
        <v>20</v>
      </c>
      <c r="I178" t="s">
        <v>18</v>
      </c>
      <c r="J178" t="str">
        <f>IF(BuyerTable[[#This Row],[Cars]]&gt;0,"car","No cars")</f>
        <v>car</v>
      </c>
      <c r="K178">
        <v>2</v>
      </c>
      <c r="L178" t="s">
        <v>16</v>
      </c>
      <c r="M178" t="s">
        <v>17</v>
      </c>
      <c r="N178" t="str">
        <f t="shared" si="2"/>
        <v>Adolescent</v>
      </c>
      <c r="O178" t="str" cm="1">
        <f t="array" ref="O178">_xlfn.IFS(
  BuyerTable[[#This Row],[Age]]&lt;25,"&lt;25",
  BuyerTable[[#This Row],[Age]]&lt;=34,"25-34",
  BuyerTable[[#This Row],[Age]]&lt;=44,"35-44",
  BuyerTable[[#This Row],[Age]]&lt;=54,"45-54",
  TRUE,"55+"
)</f>
        <v>25-34</v>
      </c>
      <c r="P178">
        <v>27</v>
      </c>
      <c r="Q178">
        <f>IF(BuyerTable[[#This Row],[Purchased Bike]]="Yes",1,0)</f>
        <v>1</v>
      </c>
      <c r="R178" t="s">
        <v>15</v>
      </c>
      <c r="S178" s="8">
        <f>_xlfn.SWITCH(BuyerTable[[#This Row],[Commute Distance]],"0-1 Miles",1,"1-2 Miles",2,"2-5 Miles",5,"5-10 Miles",10,"More than 10 Miles",12)</f>
        <v>1</v>
      </c>
    </row>
    <row r="179" spans="1:19" x14ac:dyDescent="0.3">
      <c r="A179">
        <v>19305</v>
      </c>
      <c r="B179" t="s">
        <v>37</v>
      </c>
      <c r="C179" t="s">
        <v>39</v>
      </c>
      <c r="D179" t="str" cm="1">
        <f t="array" ref="D179">_xlfn.IFS(
  BuyerTable[[#This Row],[Income]]&lt;40000,"&lt;40k",
  BuyerTable[[#This Row],[Income]]&lt;80000,"40–80k",
  BuyerTable[[#This Row],[Income]]&lt;120000,"80–120k",
  TRUE,"120k+"
)</f>
        <v>&lt;40k</v>
      </c>
      <c r="E179" s="3">
        <v>10000</v>
      </c>
      <c r="F179">
        <v>2</v>
      </c>
      <c r="G179" t="s">
        <v>27</v>
      </c>
      <c r="H179" t="s">
        <v>25</v>
      </c>
      <c r="I179" t="s">
        <v>15</v>
      </c>
      <c r="J179" t="str">
        <f>IF(BuyerTable[[#This Row],[Cars]]&gt;0,"car","No cars")</f>
        <v>car</v>
      </c>
      <c r="K179">
        <v>1</v>
      </c>
      <c r="L179" t="s">
        <v>16</v>
      </c>
      <c r="M179" t="s">
        <v>17</v>
      </c>
      <c r="N179" t="str">
        <f t="shared" si="2"/>
        <v>Middle age</v>
      </c>
      <c r="O179" t="str" cm="1">
        <f t="array" ref="O179">_xlfn.IFS(
  BuyerTable[[#This Row],[Age]]&lt;25,"&lt;25",
  BuyerTable[[#This Row],[Age]]&lt;=34,"25-34",
  BuyerTable[[#This Row],[Age]]&lt;=44,"35-44",
  BuyerTable[[#This Row],[Age]]&lt;=54,"45-54",
  TRUE,"55+"
)</f>
        <v>35-44</v>
      </c>
      <c r="P179">
        <v>38</v>
      </c>
      <c r="Q179">
        <f>IF(BuyerTable[[#This Row],[Purchased Bike]]="Yes",1,0)</f>
        <v>1</v>
      </c>
      <c r="R179" t="s">
        <v>15</v>
      </c>
      <c r="S179" s="8">
        <f>_xlfn.SWITCH(BuyerTable[[#This Row],[Commute Distance]],"0-1 Miles",1,"1-2 Miles",2,"2-5 Miles",5,"5-10 Miles",10,"More than 10 Miles",12)</f>
        <v>1</v>
      </c>
    </row>
    <row r="180" spans="1:19" x14ac:dyDescent="0.3">
      <c r="A180">
        <v>25918</v>
      </c>
      <c r="B180" t="s">
        <v>37</v>
      </c>
      <c r="C180" t="s">
        <v>39</v>
      </c>
      <c r="D180" t="str" cm="1">
        <f t="array" ref="D180">_xlfn.IFS(
  BuyerTable[[#This Row],[Income]]&lt;40000,"&lt;40k",
  BuyerTable[[#This Row],[Income]]&lt;80000,"40–80k",
  BuyerTable[[#This Row],[Income]]&lt;120000,"80–120k",
  TRUE,"120k+"
)</f>
        <v>&lt;40k</v>
      </c>
      <c r="E180" s="3">
        <v>30000</v>
      </c>
      <c r="F180">
        <v>2</v>
      </c>
      <c r="G180" t="s">
        <v>19</v>
      </c>
      <c r="H180" t="s">
        <v>20</v>
      </c>
      <c r="I180" t="s">
        <v>18</v>
      </c>
      <c r="J180" t="str">
        <f>IF(BuyerTable[[#This Row],[Cars]]&gt;0,"car","No cars")</f>
        <v>car</v>
      </c>
      <c r="K180">
        <v>2</v>
      </c>
      <c r="L180" t="s">
        <v>23</v>
      </c>
      <c r="M180" t="s">
        <v>24</v>
      </c>
      <c r="N180" t="str">
        <f t="shared" si="2"/>
        <v>Old</v>
      </c>
      <c r="O180" t="str" cm="1">
        <f t="array" ref="O180">_xlfn.IFS(
  BuyerTable[[#This Row],[Age]]&lt;25,"&lt;25",
  BuyerTable[[#This Row],[Age]]&lt;=34,"25-34",
  BuyerTable[[#This Row],[Age]]&lt;=44,"35-44",
  BuyerTable[[#This Row],[Age]]&lt;=54,"45-54",
  TRUE,"55+"
)</f>
        <v>55+</v>
      </c>
      <c r="P180">
        <v>60</v>
      </c>
      <c r="Q180">
        <f>IF(BuyerTable[[#This Row],[Purchased Bike]]="Yes",1,0)</f>
        <v>1</v>
      </c>
      <c r="R180" t="s">
        <v>15</v>
      </c>
      <c r="S180" s="8">
        <f>_xlfn.SWITCH(BuyerTable[[#This Row],[Commute Distance]],"0-1 Miles",1,"1-2 Miles",2,"2-5 Miles",5,"5-10 Miles",10,"More than 10 Miles",12)</f>
        <v>10</v>
      </c>
    </row>
    <row r="181" spans="1:19" x14ac:dyDescent="0.3">
      <c r="A181">
        <v>25752</v>
      </c>
      <c r="B181" t="s">
        <v>37</v>
      </c>
      <c r="C181" t="s">
        <v>39</v>
      </c>
      <c r="D181" t="str" cm="1">
        <f t="array" ref="D181">_xlfn.IFS(
  BuyerTable[[#This Row],[Income]]&lt;40000,"&lt;40k",
  BuyerTable[[#This Row],[Income]]&lt;80000,"40–80k",
  BuyerTable[[#This Row],[Income]]&lt;120000,"80–120k",
  TRUE,"120k+"
)</f>
        <v>&lt;40k</v>
      </c>
      <c r="E181" s="3">
        <v>20000</v>
      </c>
      <c r="F181">
        <v>2</v>
      </c>
      <c r="G181" t="s">
        <v>19</v>
      </c>
      <c r="H181" t="s">
        <v>25</v>
      </c>
      <c r="I181" t="s">
        <v>18</v>
      </c>
      <c r="J181" t="str">
        <f>IF(BuyerTable[[#This Row],[Cars]]&gt;0,"car","No cars")</f>
        <v>car</v>
      </c>
      <c r="K181">
        <v>1</v>
      </c>
      <c r="L181" t="s">
        <v>16</v>
      </c>
      <c r="M181" t="s">
        <v>17</v>
      </c>
      <c r="N181" t="str">
        <f t="shared" si="2"/>
        <v>Middle age</v>
      </c>
      <c r="O181" t="str" cm="1">
        <f t="array" ref="O181">_xlfn.IFS(
  BuyerTable[[#This Row],[Age]]&lt;25,"&lt;25",
  BuyerTable[[#This Row],[Age]]&lt;=34,"25-34",
  BuyerTable[[#This Row],[Age]]&lt;=44,"35-44",
  BuyerTable[[#This Row],[Age]]&lt;=54,"45-54",
  TRUE,"55+"
)</f>
        <v>45-54</v>
      </c>
      <c r="P181">
        <v>53</v>
      </c>
      <c r="Q181">
        <f>IF(BuyerTable[[#This Row],[Purchased Bike]]="Yes",1,0)</f>
        <v>1</v>
      </c>
      <c r="R181" t="s">
        <v>15</v>
      </c>
      <c r="S181" s="8">
        <f>_xlfn.SWITCH(BuyerTable[[#This Row],[Commute Distance]],"0-1 Miles",1,"1-2 Miles",2,"2-5 Miles",5,"5-10 Miles",10,"More than 10 Miles",12)</f>
        <v>1</v>
      </c>
    </row>
    <row r="182" spans="1:19" x14ac:dyDescent="0.3">
      <c r="A182">
        <v>25512</v>
      </c>
      <c r="B182" t="s">
        <v>37</v>
      </c>
      <c r="C182" t="s">
        <v>38</v>
      </c>
      <c r="D182" t="str" cm="1">
        <f t="array" ref="D182">_xlfn.IFS(
  BuyerTable[[#This Row],[Income]]&lt;40000,"&lt;40k",
  BuyerTable[[#This Row],[Income]]&lt;80000,"40–80k",
  BuyerTable[[#This Row],[Income]]&lt;120000,"80–120k",
  TRUE,"120k+"
)</f>
        <v>&lt;40k</v>
      </c>
      <c r="E182" s="3">
        <v>20000</v>
      </c>
      <c r="F182">
        <v>0</v>
      </c>
      <c r="G182" t="s">
        <v>27</v>
      </c>
      <c r="H182" t="s">
        <v>25</v>
      </c>
      <c r="I182" t="s">
        <v>18</v>
      </c>
      <c r="J182" t="str">
        <f>IF(BuyerTable[[#This Row],[Cars]]&gt;0,"car","No cars")</f>
        <v>car</v>
      </c>
      <c r="K182">
        <v>1</v>
      </c>
      <c r="L182" t="s">
        <v>22</v>
      </c>
      <c r="M182" t="s">
        <v>17</v>
      </c>
      <c r="N182" t="str">
        <f t="shared" si="2"/>
        <v>Adolescent</v>
      </c>
      <c r="O182" t="str" cm="1">
        <f t="array" ref="O182">_xlfn.IFS(
  BuyerTable[[#This Row],[Age]]&lt;25,"&lt;25",
  BuyerTable[[#This Row],[Age]]&lt;=34,"25-34",
  BuyerTable[[#This Row],[Age]]&lt;=44,"35-44",
  BuyerTable[[#This Row],[Age]]&lt;=54,"45-54",
  TRUE,"55+"
)</f>
        <v>25-34</v>
      </c>
      <c r="P182">
        <v>30</v>
      </c>
      <c r="Q182">
        <f>IF(BuyerTable[[#This Row],[Purchased Bike]]="Yes",1,0)</f>
        <v>0</v>
      </c>
      <c r="R182" t="s">
        <v>18</v>
      </c>
      <c r="S182" s="8">
        <f>_xlfn.SWITCH(BuyerTable[[#This Row],[Commute Distance]],"0-1 Miles",1,"1-2 Miles",2,"2-5 Miles",5,"5-10 Miles",10,"More than 10 Miles",12)</f>
        <v>5</v>
      </c>
    </row>
    <row r="183" spans="1:19" x14ac:dyDescent="0.3">
      <c r="A183">
        <v>20977</v>
      </c>
      <c r="B183" t="s">
        <v>36</v>
      </c>
      <c r="C183" t="s">
        <v>38</v>
      </c>
      <c r="D183" t="str" cm="1">
        <f t="array" ref="D183">_xlfn.IFS(
  BuyerTable[[#This Row],[Income]]&lt;40000,"&lt;40k",
  BuyerTable[[#This Row],[Income]]&lt;80000,"40–80k",
  BuyerTable[[#This Row],[Income]]&lt;120000,"80–120k",
  TRUE,"120k+"
)</f>
        <v>&lt;40k</v>
      </c>
      <c r="E183" s="3">
        <v>20000</v>
      </c>
      <c r="F183">
        <v>1</v>
      </c>
      <c r="G183" t="s">
        <v>13</v>
      </c>
      <c r="H183" t="s">
        <v>20</v>
      </c>
      <c r="I183" t="s">
        <v>15</v>
      </c>
      <c r="J183" t="str">
        <f>IF(BuyerTable[[#This Row],[Cars]]&gt;0,"car","No cars")</f>
        <v>No cars</v>
      </c>
      <c r="K183">
        <v>0</v>
      </c>
      <c r="L183" t="s">
        <v>16</v>
      </c>
      <c r="M183" t="s">
        <v>17</v>
      </c>
      <c r="N183" t="str">
        <f t="shared" si="2"/>
        <v>Old</v>
      </c>
      <c r="O183" t="str" cm="1">
        <f t="array" ref="O183">_xlfn.IFS(
  BuyerTable[[#This Row],[Age]]&lt;25,"&lt;25",
  BuyerTable[[#This Row],[Age]]&lt;=34,"25-34",
  BuyerTable[[#This Row],[Age]]&lt;=44,"35-44",
  BuyerTable[[#This Row],[Age]]&lt;=54,"45-54",
  TRUE,"55+"
)</f>
        <v>55+</v>
      </c>
      <c r="P183">
        <v>64</v>
      </c>
      <c r="Q183">
        <f>IF(BuyerTable[[#This Row],[Purchased Bike]]="Yes",1,0)</f>
        <v>1</v>
      </c>
      <c r="R183" t="s">
        <v>15</v>
      </c>
      <c r="S183" s="8">
        <f>_xlfn.SWITCH(BuyerTable[[#This Row],[Commute Distance]],"0-1 Miles",1,"1-2 Miles",2,"2-5 Miles",5,"5-10 Miles",10,"More than 10 Miles",12)</f>
        <v>1</v>
      </c>
    </row>
    <row r="184" spans="1:19" x14ac:dyDescent="0.3">
      <c r="A184">
        <v>20417</v>
      </c>
      <c r="B184" t="s">
        <v>36</v>
      </c>
      <c r="C184" t="s">
        <v>38</v>
      </c>
      <c r="D184" t="str" cm="1">
        <f t="array" ref="D184">_xlfn.IFS(
  BuyerTable[[#This Row],[Income]]&lt;40000,"&lt;40k",
  BuyerTable[[#This Row],[Income]]&lt;80000,"40–80k",
  BuyerTable[[#This Row],[Income]]&lt;120000,"80–120k",
  TRUE,"120k+"
)</f>
        <v>&lt;40k</v>
      </c>
      <c r="E184" s="3">
        <v>30000</v>
      </c>
      <c r="F184">
        <v>3</v>
      </c>
      <c r="G184" t="s">
        <v>19</v>
      </c>
      <c r="H184" t="s">
        <v>20</v>
      </c>
      <c r="I184" t="s">
        <v>18</v>
      </c>
      <c r="J184" t="str">
        <f>IF(BuyerTable[[#This Row],[Cars]]&gt;0,"car","No cars")</f>
        <v>car</v>
      </c>
      <c r="K184">
        <v>2</v>
      </c>
      <c r="L184" t="s">
        <v>23</v>
      </c>
      <c r="M184" t="s">
        <v>24</v>
      </c>
      <c r="N184" t="str">
        <f t="shared" si="2"/>
        <v>Old</v>
      </c>
      <c r="O184" t="str" cm="1">
        <f t="array" ref="O184">_xlfn.IFS(
  BuyerTable[[#This Row],[Age]]&lt;25,"&lt;25",
  BuyerTable[[#This Row],[Age]]&lt;=34,"25-34",
  BuyerTable[[#This Row],[Age]]&lt;=44,"35-44",
  BuyerTable[[#This Row],[Age]]&lt;=54,"45-54",
  TRUE,"55+"
)</f>
        <v>55+</v>
      </c>
      <c r="P184">
        <v>56</v>
      </c>
      <c r="Q184">
        <f>IF(BuyerTable[[#This Row],[Purchased Bike]]="Yes",1,0)</f>
        <v>0</v>
      </c>
      <c r="R184" t="s">
        <v>18</v>
      </c>
      <c r="S184" s="8">
        <f>_xlfn.SWITCH(BuyerTable[[#This Row],[Commute Distance]],"0-1 Miles",1,"1-2 Miles",2,"2-5 Miles",5,"5-10 Miles",10,"More than 10 Miles",12)</f>
        <v>10</v>
      </c>
    </row>
    <row r="185" spans="1:19" x14ac:dyDescent="0.3">
      <c r="A185">
        <v>22974</v>
      </c>
      <c r="B185" t="s">
        <v>36</v>
      </c>
      <c r="C185" t="s">
        <v>39</v>
      </c>
      <c r="D185" t="str" cm="1">
        <f t="array" ref="D185">_xlfn.IFS(
  BuyerTable[[#This Row],[Income]]&lt;40000,"&lt;40k",
  BuyerTable[[#This Row],[Income]]&lt;80000,"40–80k",
  BuyerTable[[#This Row],[Income]]&lt;120000,"80–120k",
  TRUE,"120k+"
)</f>
        <v>&lt;40k</v>
      </c>
      <c r="E185" s="3">
        <v>30000</v>
      </c>
      <c r="F185">
        <v>2</v>
      </c>
      <c r="G185" t="s">
        <v>19</v>
      </c>
      <c r="H185" t="s">
        <v>20</v>
      </c>
      <c r="I185" t="s">
        <v>15</v>
      </c>
      <c r="J185" t="str">
        <f>IF(BuyerTable[[#This Row],[Cars]]&gt;0,"car","No cars")</f>
        <v>car</v>
      </c>
      <c r="K185">
        <v>2</v>
      </c>
      <c r="L185" t="s">
        <v>23</v>
      </c>
      <c r="M185" t="s">
        <v>24</v>
      </c>
      <c r="N185" t="str">
        <f t="shared" si="2"/>
        <v>Old</v>
      </c>
      <c r="O185" t="str" cm="1">
        <f t="array" ref="O185">_xlfn.IFS(
  BuyerTable[[#This Row],[Age]]&lt;25,"&lt;25",
  BuyerTable[[#This Row],[Age]]&lt;=34,"25-34",
  BuyerTable[[#This Row],[Age]]&lt;=44,"35-44",
  BuyerTable[[#This Row],[Age]]&lt;=54,"45-54",
  TRUE,"55+"
)</f>
        <v>55+</v>
      </c>
      <c r="P185">
        <v>69</v>
      </c>
      <c r="Q185">
        <f>IF(BuyerTable[[#This Row],[Purchased Bike]]="Yes",1,0)</f>
        <v>0</v>
      </c>
      <c r="R185" t="s">
        <v>18</v>
      </c>
      <c r="S185" s="8">
        <f>_xlfn.SWITCH(BuyerTable[[#This Row],[Commute Distance]],"0-1 Miles",1,"1-2 Miles",2,"2-5 Miles",5,"5-10 Miles",10,"More than 10 Miles",12)</f>
        <v>10</v>
      </c>
    </row>
    <row r="186" spans="1:19" x14ac:dyDescent="0.3">
      <c r="A186">
        <v>12581</v>
      </c>
      <c r="B186" t="s">
        <v>37</v>
      </c>
      <c r="C186" t="s">
        <v>39</v>
      </c>
      <c r="D186" t="str" cm="1">
        <f t="array" ref="D186">_xlfn.IFS(
  BuyerTable[[#This Row],[Income]]&lt;40000,"&lt;40k",
  BuyerTable[[#This Row],[Income]]&lt;80000,"40–80k",
  BuyerTable[[#This Row],[Income]]&lt;120000,"80–120k",
  TRUE,"120k+"
)</f>
        <v>&lt;40k</v>
      </c>
      <c r="E186" s="3">
        <v>10000</v>
      </c>
      <c r="F186">
        <v>0</v>
      </c>
      <c r="G186" t="s">
        <v>19</v>
      </c>
      <c r="H186" t="s">
        <v>25</v>
      </c>
      <c r="I186" t="s">
        <v>18</v>
      </c>
      <c r="J186" t="str">
        <f>IF(BuyerTable[[#This Row],[Cars]]&gt;0,"car","No cars")</f>
        <v>car</v>
      </c>
      <c r="K186">
        <v>1</v>
      </c>
      <c r="L186" t="s">
        <v>16</v>
      </c>
      <c r="M186" t="s">
        <v>24</v>
      </c>
      <c r="N186" t="str">
        <f t="shared" si="2"/>
        <v>Adolescent</v>
      </c>
      <c r="O186" t="str" cm="1">
        <f t="array" ref="O186">_xlfn.IFS(
  BuyerTable[[#This Row],[Age]]&lt;25,"&lt;25",
  BuyerTable[[#This Row],[Age]]&lt;=34,"25-34",
  BuyerTable[[#This Row],[Age]]&lt;=44,"35-44",
  BuyerTable[[#This Row],[Age]]&lt;=54,"45-54",
  TRUE,"55+"
)</f>
        <v>25-34</v>
      </c>
      <c r="P186">
        <v>28</v>
      </c>
      <c r="Q186">
        <f>IF(BuyerTable[[#This Row],[Purchased Bike]]="Yes",1,0)</f>
        <v>1</v>
      </c>
      <c r="R186" t="s">
        <v>15</v>
      </c>
      <c r="S186" s="8">
        <f>_xlfn.SWITCH(BuyerTable[[#This Row],[Commute Distance]],"0-1 Miles",1,"1-2 Miles",2,"2-5 Miles",5,"5-10 Miles",10,"More than 10 Miles",12)</f>
        <v>1</v>
      </c>
    </row>
    <row r="187" spans="1:19" x14ac:dyDescent="0.3">
      <c r="A187">
        <v>18018</v>
      </c>
      <c r="B187" t="s">
        <v>37</v>
      </c>
      <c r="C187" t="s">
        <v>38</v>
      </c>
      <c r="D187" t="str" cm="1">
        <f t="array" ref="D187">_xlfn.IFS(
  BuyerTable[[#This Row],[Income]]&lt;40000,"&lt;40k",
  BuyerTable[[#This Row],[Income]]&lt;80000,"40–80k",
  BuyerTable[[#This Row],[Income]]&lt;120000,"80–120k",
  TRUE,"120k+"
)</f>
        <v>&lt;40k</v>
      </c>
      <c r="E187" s="3">
        <v>30000</v>
      </c>
      <c r="F187">
        <v>3</v>
      </c>
      <c r="G187" t="s">
        <v>19</v>
      </c>
      <c r="H187" t="s">
        <v>20</v>
      </c>
      <c r="I187" t="s">
        <v>15</v>
      </c>
      <c r="J187" t="str">
        <f>IF(BuyerTable[[#This Row],[Cars]]&gt;0,"car","No cars")</f>
        <v>No cars</v>
      </c>
      <c r="K187">
        <v>0</v>
      </c>
      <c r="L187" t="s">
        <v>16</v>
      </c>
      <c r="M187" t="s">
        <v>17</v>
      </c>
      <c r="N187" t="str">
        <f t="shared" si="2"/>
        <v>Middle age</v>
      </c>
      <c r="O187" t="str" cm="1">
        <f t="array" ref="O187">_xlfn.IFS(
  BuyerTable[[#This Row],[Age]]&lt;25,"&lt;25",
  BuyerTable[[#This Row],[Age]]&lt;=34,"25-34",
  BuyerTable[[#This Row],[Age]]&lt;=44,"35-44",
  BuyerTable[[#This Row],[Age]]&lt;=54,"45-54",
  TRUE,"55+"
)</f>
        <v>35-44</v>
      </c>
      <c r="P187">
        <v>43</v>
      </c>
      <c r="Q187">
        <f>IF(BuyerTable[[#This Row],[Purchased Bike]]="Yes",1,0)</f>
        <v>0</v>
      </c>
      <c r="R187" t="s">
        <v>18</v>
      </c>
      <c r="S187" s="8">
        <f>_xlfn.SWITCH(BuyerTable[[#This Row],[Commute Distance]],"0-1 Miles",1,"1-2 Miles",2,"2-5 Miles",5,"5-10 Miles",10,"More than 10 Miles",12)</f>
        <v>1</v>
      </c>
    </row>
    <row r="188" spans="1:19" x14ac:dyDescent="0.3">
      <c r="A188">
        <v>13690</v>
      </c>
      <c r="B188" t="s">
        <v>37</v>
      </c>
      <c r="C188" t="s">
        <v>39</v>
      </c>
      <c r="D188" t="str" cm="1">
        <f t="array" ref="D188">_xlfn.IFS(
  BuyerTable[[#This Row],[Income]]&lt;40000,"&lt;40k",
  BuyerTable[[#This Row],[Income]]&lt;80000,"40–80k",
  BuyerTable[[#This Row],[Income]]&lt;120000,"80–120k",
  TRUE,"120k+"
)</f>
        <v>&lt;40k</v>
      </c>
      <c r="E188" s="3">
        <v>20000</v>
      </c>
      <c r="F188">
        <v>0</v>
      </c>
      <c r="G188" t="s">
        <v>29</v>
      </c>
      <c r="H188" t="s">
        <v>25</v>
      </c>
      <c r="I188" t="s">
        <v>18</v>
      </c>
      <c r="J188" t="str">
        <f>IF(BuyerTable[[#This Row],[Cars]]&gt;0,"car","No cars")</f>
        <v>car</v>
      </c>
      <c r="K188">
        <v>2</v>
      </c>
      <c r="L188" t="s">
        <v>26</v>
      </c>
      <c r="M188" t="s">
        <v>17</v>
      </c>
      <c r="N188" t="str">
        <f t="shared" si="2"/>
        <v>Middle age</v>
      </c>
      <c r="O188" t="str" cm="1">
        <f t="array" ref="O188">_xlfn.IFS(
  BuyerTable[[#This Row],[Age]]&lt;25,"&lt;25",
  BuyerTable[[#This Row],[Age]]&lt;=34,"25-34",
  BuyerTable[[#This Row],[Age]]&lt;=44,"35-44",
  BuyerTable[[#This Row],[Age]]&lt;=54,"45-54",
  TRUE,"55+"
)</f>
        <v>25-34</v>
      </c>
      <c r="P188">
        <v>34</v>
      </c>
      <c r="Q188">
        <f>IF(BuyerTable[[#This Row],[Purchased Bike]]="Yes",1,0)</f>
        <v>1</v>
      </c>
      <c r="R188" t="s">
        <v>15</v>
      </c>
      <c r="S188" s="8">
        <f>_xlfn.SWITCH(BuyerTable[[#This Row],[Commute Distance]],"0-1 Miles",1,"1-2 Miles",2,"2-5 Miles",5,"5-10 Miles",10,"More than 10 Miles",12)</f>
        <v>2</v>
      </c>
    </row>
    <row r="189" spans="1:19" x14ac:dyDescent="0.3">
      <c r="A189">
        <v>12568</v>
      </c>
      <c r="B189" t="s">
        <v>36</v>
      </c>
      <c r="C189" t="s">
        <v>39</v>
      </c>
      <c r="D189" t="str" cm="1">
        <f t="array" ref="D189">_xlfn.IFS(
  BuyerTable[[#This Row],[Income]]&lt;40000,"&lt;40k",
  BuyerTable[[#This Row],[Income]]&lt;80000,"40–80k",
  BuyerTable[[#This Row],[Income]]&lt;120000,"80–120k",
  TRUE,"120k+"
)</f>
        <v>&lt;40k</v>
      </c>
      <c r="E189" s="3">
        <v>30000</v>
      </c>
      <c r="F189">
        <v>1</v>
      </c>
      <c r="G189" t="s">
        <v>13</v>
      </c>
      <c r="H189" t="s">
        <v>20</v>
      </c>
      <c r="I189" t="s">
        <v>15</v>
      </c>
      <c r="J189" t="str">
        <f>IF(BuyerTable[[#This Row],[Cars]]&gt;0,"car","No cars")</f>
        <v>No cars</v>
      </c>
      <c r="K189">
        <v>0</v>
      </c>
      <c r="L189" t="s">
        <v>16</v>
      </c>
      <c r="M189" t="s">
        <v>17</v>
      </c>
      <c r="N189" t="str">
        <f t="shared" si="2"/>
        <v>Old</v>
      </c>
      <c r="O189" t="str" cm="1">
        <f t="array" ref="O189">_xlfn.IFS(
  BuyerTable[[#This Row],[Age]]&lt;25,"&lt;25",
  BuyerTable[[#This Row],[Age]]&lt;=34,"25-34",
  BuyerTable[[#This Row],[Age]]&lt;=44,"35-44",
  BuyerTable[[#This Row],[Age]]&lt;=54,"45-54",
  TRUE,"55+"
)</f>
        <v>55+</v>
      </c>
      <c r="P189">
        <v>64</v>
      </c>
      <c r="Q189">
        <f>IF(BuyerTable[[#This Row],[Purchased Bike]]="Yes",1,0)</f>
        <v>0</v>
      </c>
      <c r="R189" t="s">
        <v>18</v>
      </c>
      <c r="S189" s="8">
        <f>_xlfn.SWITCH(BuyerTable[[#This Row],[Commute Distance]],"0-1 Miles",1,"1-2 Miles",2,"2-5 Miles",5,"5-10 Miles",10,"More than 10 Miles",12)</f>
        <v>1</v>
      </c>
    </row>
    <row r="190" spans="1:19" x14ac:dyDescent="0.3">
      <c r="A190">
        <v>24151</v>
      </c>
      <c r="B190" t="s">
        <v>37</v>
      </c>
      <c r="C190" t="s">
        <v>38</v>
      </c>
      <c r="D190" t="str" cm="1">
        <f t="array" ref="D190">_xlfn.IFS(
  BuyerTable[[#This Row],[Income]]&lt;40000,"&lt;40k",
  BuyerTable[[#This Row],[Income]]&lt;80000,"40–80k",
  BuyerTable[[#This Row],[Income]]&lt;120000,"80–120k",
  TRUE,"120k+"
)</f>
        <v>&lt;40k</v>
      </c>
      <c r="E190" s="3">
        <v>20000</v>
      </c>
      <c r="F190">
        <v>1</v>
      </c>
      <c r="G190" t="s">
        <v>13</v>
      </c>
      <c r="H190" t="s">
        <v>20</v>
      </c>
      <c r="I190" t="s">
        <v>18</v>
      </c>
      <c r="J190" t="str">
        <f>IF(BuyerTable[[#This Row],[Cars]]&gt;0,"car","No cars")</f>
        <v>No cars</v>
      </c>
      <c r="K190">
        <v>0</v>
      </c>
      <c r="L190" t="s">
        <v>16</v>
      </c>
      <c r="M190" t="s">
        <v>17</v>
      </c>
      <c r="N190" t="str">
        <f t="shared" si="2"/>
        <v>Middle age</v>
      </c>
      <c r="O190" t="str" cm="1">
        <f t="array" ref="O190">_xlfn.IFS(
  BuyerTable[[#This Row],[Age]]&lt;25,"&lt;25",
  BuyerTable[[#This Row],[Age]]&lt;=34,"25-34",
  BuyerTable[[#This Row],[Age]]&lt;=44,"35-44",
  BuyerTable[[#This Row],[Age]]&lt;=54,"45-54",
  TRUE,"55+"
)</f>
        <v>45-54</v>
      </c>
      <c r="P190">
        <v>51</v>
      </c>
      <c r="Q190">
        <f>IF(BuyerTable[[#This Row],[Purchased Bike]]="Yes",1,0)</f>
        <v>0</v>
      </c>
      <c r="R190" t="s">
        <v>18</v>
      </c>
      <c r="S190" s="8">
        <f>_xlfn.SWITCH(BuyerTable[[#This Row],[Commute Distance]],"0-1 Miles",1,"1-2 Miles",2,"2-5 Miles",5,"5-10 Miles",10,"More than 10 Miles",12)</f>
        <v>1</v>
      </c>
    </row>
    <row r="191" spans="1:19" x14ac:dyDescent="0.3">
      <c r="A191">
        <v>23962</v>
      </c>
      <c r="B191" t="s">
        <v>36</v>
      </c>
      <c r="C191" t="s">
        <v>39</v>
      </c>
      <c r="D191" t="str" cm="1">
        <f t="array" ref="D191">_xlfn.IFS(
  BuyerTable[[#This Row],[Income]]&lt;40000,"&lt;40k",
  BuyerTable[[#This Row],[Income]]&lt;80000,"40–80k",
  BuyerTable[[#This Row],[Income]]&lt;120000,"80–120k",
  TRUE,"120k+"
)</f>
        <v>&lt;40k</v>
      </c>
      <c r="E191" s="3">
        <v>10000</v>
      </c>
      <c r="F191">
        <v>0</v>
      </c>
      <c r="G191" t="s">
        <v>29</v>
      </c>
      <c r="H191" t="s">
        <v>25</v>
      </c>
      <c r="I191" t="s">
        <v>15</v>
      </c>
      <c r="J191" t="str">
        <f>IF(BuyerTable[[#This Row],[Cars]]&gt;0,"car","No cars")</f>
        <v>car</v>
      </c>
      <c r="K191">
        <v>2</v>
      </c>
      <c r="L191" t="s">
        <v>26</v>
      </c>
      <c r="M191" t="s">
        <v>17</v>
      </c>
      <c r="N191" t="str">
        <f t="shared" si="2"/>
        <v>Middle age</v>
      </c>
      <c r="O191" t="str" cm="1">
        <f t="array" ref="O191">_xlfn.IFS(
  BuyerTable[[#This Row],[Age]]&lt;25,"&lt;25",
  BuyerTable[[#This Row],[Age]]&lt;=34,"25-34",
  BuyerTable[[#This Row],[Age]]&lt;=44,"35-44",
  BuyerTable[[#This Row],[Age]]&lt;=54,"45-54",
  TRUE,"55+"
)</f>
        <v>25-34</v>
      </c>
      <c r="P191">
        <v>32</v>
      </c>
      <c r="Q191">
        <f>IF(BuyerTable[[#This Row],[Purchased Bike]]="Yes",1,0)</f>
        <v>0</v>
      </c>
      <c r="R191" t="s">
        <v>18</v>
      </c>
      <c r="S191" s="8">
        <f>_xlfn.SWITCH(BuyerTable[[#This Row],[Commute Distance]],"0-1 Miles",1,"1-2 Miles",2,"2-5 Miles",5,"5-10 Miles",10,"More than 10 Miles",12)</f>
        <v>2</v>
      </c>
    </row>
    <row r="192" spans="1:19" x14ac:dyDescent="0.3">
      <c r="A192">
        <v>14926</v>
      </c>
      <c r="B192" t="s">
        <v>36</v>
      </c>
      <c r="C192" t="s">
        <v>38</v>
      </c>
      <c r="D192" t="str" cm="1">
        <f t="array" ref="D192">_xlfn.IFS(
  BuyerTable[[#This Row],[Income]]&lt;40000,"&lt;40k",
  BuyerTable[[#This Row],[Income]]&lt;80000,"40–80k",
  BuyerTable[[#This Row],[Income]]&lt;120000,"80–120k",
  TRUE,"120k+"
)</f>
        <v>&lt;40k</v>
      </c>
      <c r="E192" s="3">
        <v>30000</v>
      </c>
      <c r="F192">
        <v>1</v>
      </c>
      <c r="G192" t="s">
        <v>13</v>
      </c>
      <c r="H192" t="s">
        <v>20</v>
      </c>
      <c r="I192" t="s">
        <v>15</v>
      </c>
      <c r="J192" t="str">
        <f>IF(BuyerTable[[#This Row],[Cars]]&gt;0,"car","No cars")</f>
        <v>No cars</v>
      </c>
      <c r="K192">
        <v>0</v>
      </c>
      <c r="L192" t="s">
        <v>16</v>
      </c>
      <c r="M192" t="s">
        <v>17</v>
      </c>
      <c r="N192" t="str">
        <f t="shared" si="2"/>
        <v>Middle age</v>
      </c>
      <c r="O192" t="str" cm="1">
        <f t="array" ref="O192">_xlfn.IFS(
  BuyerTable[[#This Row],[Age]]&lt;25,"&lt;25",
  BuyerTable[[#This Row],[Age]]&lt;=34,"25-34",
  BuyerTable[[#This Row],[Age]]&lt;=44,"35-44",
  BuyerTable[[#This Row],[Age]]&lt;=54,"45-54",
  TRUE,"55+"
)</f>
        <v>35-44</v>
      </c>
      <c r="P192">
        <v>38</v>
      </c>
      <c r="Q192">
        <f>IF(BuyerTable[[#This Row],[Purchased Bike]]="Yes",1,0)</f>
        <v>1</v>
      </c>
      <c r="R192" t="s">
        <v>15</v>
      </c>
      <c r="S192" s="8">
        <f>_xlfn.SWITCH(BuyerTable[[#This Row],[Commute Distance]],"0-1 Miles",1,"1-2 Miles",2,"2-5 Miles",5,"5-10 Miles",10,"More than 10 Miles",12)</f>
        <v>1</v>
      </c>
    </row>
    <row r="193" spans="1:19" x14ac:dyDescent="0.3">
      <c r="A193">
        <v>21365</v>
      </c>
      <c r="B193" t="s">
        <v>36</v>
      </c>
      <c r="C193" t="s">
        <v>39</v>
      </c>
      <c r="D193" t="str" cm="1">
        <f t="array" ref="D193">_xlfn.IFS(
  BuyerTable[[#This Row],[Income]]&lt;40000,"&lt;40k",
  BuyerTable[[#This Row],[Income]]&lt;80000,"40–80k",
  BuyerTable[[#This Row],[Income]]&lt;120000,"80–120k",
  TRUE,"120k+"
)</f>
        <v>&lt;40k</v>
      </c>
      <c r="E193" s="3">
        <v>10000</v>
      </c>
      <c r="F193">
        <v>2</v>
      </c>
      <c r="G193" t="s">
        <v>29</v>
      </c>
      <c r="H193" t="s">
        <v>20</v>
      </c>
      <c r="I193" t="s">
        <v>15</v>
      </c>
      <c r="J193" t="str">
        <f>IF(BuyerTable[[#This Row],[Cars]]&gt;0,"car","No cars")</f>
        <v>car</v>
      </c>
      <c r="K193">
        <v>2</v>
      </c>
      <c r="L193" t="s">
        <v>23</v>
      </c>
      <c r="M193" t="s">
        <v>24</v>
      </c>
      <c r="N193" t="str">
        <f t="shared" si="2"/>
        <v>Old</v>
      </c>
      <c r="O193" t="str" cm="1">
        <f t="array" ref="O193">_xlfn.IFS(
  BuyerTable[[#This Row],[Age]]&lt;25,"&lt;25",
  BuyerTable[[#This Row],[Age]]&lt;=34,"25-34",
  BuyerTable[[#This Row],[Age]]&lt;=44,"35-44",
  BuyerTable[[#This Row],[Age]]&lt;=54,"45-54",
  TRUE,"55+"
)</f>
        <v>55+</v>
      </c>
      <c r="P193">
        <v>58</v>
      </c>
      <c r="Q193">
        <f>IF(BuyerTable[[#This Row],[Purchased Bike]]="Yes",1,0)</f>
        <v>0</v>
      </c>
      <c r="R193" t="s">
        <v>18</v>
      </c>
      <c r="S193" s="8">
        <f>_xlfn.SWITCH(BuyerTable[[#This Row],[Commute Distance]],"0-1 Miles",1,"1-2 Miles",2,"2-5 Miles",5,"5-10 Miles",10,"More than 10 Miles",12)</f>
        <v>10</v>
      </c>
    </row>
    <row r="194" spans="1:19" x14ac:dyDescent="0.3">
      <c r="A194">
        <v>27771</v>
      </c>
      <c r="B194" t="s">
        <v>37</v>
      </c>
      <c r="C194" t="s">
        <v>38</v>
      </c>
      <c r="D194" t="str" cm="1">
        <f t="array" ref="D194">_xlfn.IFS(
  BuyerTable[[#This Row],[Income]]&lt;40000,"&lt;40k",
  BuyerTable[[#This Row],[Income]]&lt;80000,"40–80k",
  BuyerTable[[#This Row],[Income]]&lt;120000,"80–120k",
  TRUE,"120k+"
)</f>
        <v>&lt;40k</v>
      </c>
      <c r="E194" s="3">
        <v>30000</v>
      </c>
      <c r="F194">
        <v>1</v>
      </c>
      <c r="G194" t="s">
        <v>13</v>
      </c>
      <c r="H194" t="s">
        <v>20</v>
      </c>
      <c r="I194" t="s">
        <v>15</v>
      </c>
      <c r="J194" t="str">
        <f>IF(BuyerTable[[#This Row],[Cars]]&gt;0,"car","No cars")</f>
        <v>car</v>
      </c>
      <c r="K194">
        <v>1</v>
      </c>
      <c r="L194" t="s">
        <v>26</v>
      </c>
      <c r="M194" t="s">
        <v>17</v>
      </c>
      <c r="N194" t="str">
        <f t="shared" ref="N194:N257" si="3">IF(P194&gt;54,"Old",IF(P194&gt;=31,"Middle age",IF(P194&lt;31,"Adolescent","Invalid")))</f>
        <v>Middle age</v>
      </c>
      <c r="O194" t="str" cm="1">
        <f t="array" ref="O194">_xlfn.IFS(
  BuyerTable[[#This Row],[Age]]&lt;25,"&lt;25",
  BuyerTable[[#This Row],[Age]]&lt;=34,"25-34",
  BuyerTable[[#This Row],[Age]]&lt;=44,"35-44",
  BuyerTable[[#This Row],[Age]]&lt;=54,"45-54",
  TRUE,"55+"
)</f>
        <v>35-44</v>
      </c>
      <c r="P194">
        <v>39</v>
      </c>
      <c r="Q194">
        <f>IF(BuyerTable[[#This Row],[Purchased Bike]]="Yes",1,0)</f>
        <v>1</v>
      </c>
      <c r="R194" t="s">
        <v>15</v>
      </c>
      <c r="S194" s="8">
        <f>_xlfn.SWITCH(BuyerTable[[#This Row],[Commute Distance]],"0-1 Miles",1,"1-2 Miles",2,"2-5 Miles",5,"5-10 Miles",10,"More than 10 Miles",12)</f>
        <v>2</v>
      </c>
    </row>
    <row r="195" spans="1:19" x14ac:dyDescent="0.3">
      <c r="A195">
        <v>22381</v>
      </c>
      <c r="B195" t="s">
        <v>36</v>
      </c>
      <c r="C195" t="s">
        <v>38</v>
      </c>
      <c r="D195" t="str" cm="1">
        <f t="array" ref="D195">_xlfn.IFS(
  BuyerTable[[#This Row],[Income]]&lt;40000,"&lt;40k",
  BuyerTable[[#This Row],[Income]]&lt;80000,"40–80k",
  BuyerTable[[#This Row],[Income]]&lt;120000,"80–120k",
  TRUE,"120k+"
)</f>
        <v>&lt;40k</v>
      </c>
      <c r="E195" s="3">
        <v>10000</v>
      </c>
      <c r="F195">
        <v>1</v>
      </c>
      <c r="G195" t="s">
        <v>31</v>
      </c>
      <c r="H195" t="s">
        <v>25</v>
      </c>
      <c r="I195" t="s">
        <v>15</v>
      </c>
      <c r="J195" t="str">
        <f>IF(BuyerTable[[#This Row],[Cars]]&gt;0,"car","No cars")</f>
        <v>No cars</v>
      </c>
      <c r="K195">
        <v>0</v>
      </c>
      <c r="L195" t="s">
        <v>16</v>
      </c>
      <c r="M195" t="s">
        <v>17</v>
      </c>
      <c r="N195" t="str">
        <f t="shared" si="3"/>
        <v>Middle age</v>
      </c>
      <c r="O195" t="str" cm="1">
        <f t="array" ref="O195">_xlfn.IFS(
  BuyerTable[[#This Row],[Age]]&lt;25,"&lt;25",
  BuyerTable[[#This Row],[Age]]&lt;=34,"25-34",
  BuyerTable[[#This Row],[Age]]&lt;=44,"35-44",
  BuyerTable[[#This Row],[Age]]&lt;=54,"45-54",
  TRUE,"55+"
)</f>
        <v>35-44</v>
      </c>
      <c r="P195">
        <v>44</v>
      </c>
      <c r="Q195">
        <f>IF(BuyerTable[[#This Row],[Purchased Bike]]="Yes",1,0)</f>
        <v>0</v>
      </c>
      <c r="R195" t="s">
        <v>18</v>
      </c>
      <c r="S195" s="8">
        <f>_xlfn.SWITCH(BuyerTable[[#This Row],[Commute Distance]],"0-1 Miles",1,"1-2 Miles",2,"2-5 Miles",5,"5-10 Miles",10,"More than 10 Miles",12)</f>
        <v>1</v>
      </c>
    </row>
    <row r="196" spans="1:19" x14ac:dyDescent="0.3">
      <c r="A196">
        <v>17882</v>
      </c>
      <c r="B196" t="s">
        <v>36</v>
      </c>
      <c r="C196" t="s">
        <v>38</v>
      </c>
      <c r="D196" t="str" cm="1">
        <f t="array" ref="D196">_xlfn.IFS(
  BuyerTable[[#This Row],[Income]]&lt;40000,"&lt;40k",
  BuyerTable[[#This Row],[Income]]&lt;80000,"40–80k",
  BuyerTable[[#This Row],[Income]]&lt;120000,"80–120k",
  TRUE,"120k+"
)</f>
        <v>&lt;40k</v>
      </c>
      <c r="E196" s="3">
        <v>20000</v>
      </c>
      <c r="F196">
        <v>1</v>
      </c>
      <c r="G196" t="s">
        <v>31</v>
      </c>
      <c r="H196" t="s">
        <v>20</v>
      </c>
      <c r="I196" t="s">
        <v>15</v>
      </c>
      <c r="J196" t="str">
        <f>IF(BuyerTable[[#This Row],[Cars]]&gt;0,"car","No cars")</f>
        <v>No cars</v>
      </c>
      <c r="K196">
        <v>0</v>
      </c>
      <c r="L196" t="s">
        <v>16</v>
      </c>
      <c r="M196" t="s">
        <v>17</v>
      </c>
      <c r="N196" t="str">
        <f t="shared" si="3"/>
        <v>Middle age</v>
      </c>
      <c r="O196" t="str" cm="1">
        <f t="array" ref="O196">_xlfn.IFS(
  BuyerTable[[#This Row],[Age]]&lt;25,"&lt;25",
  BuyerTable[[#This Row],[Age]]&lt;=34,"25-34",
  BuyerTable[[#This Row],[Age]]&lt;=44,"35-44",
  BuyerTable[[#This Row],[Age]]&lt;=54,"45-54",
  TRUE,"55+"
)</f>
        <v>35-44</v>
      </c>
      <c r="P196">
        <v>44</v>
      </c>
      <c r="Q196">
        <f>IF(BuyerTable[[#This Row],[Purchased Bike]]="Yes",1,0)</f>
        <v>0</v>
      </c>
      <c r="R196" t="s">
        <v>18</v>
      </c>
      <c r="S196" s="8">
        <f>_xlfn.SWITCH(BuyerTable[[#This Row],[Commute Distance]],"0-1 Miles",1,"1-2 Miles",2,"2-5 Miles",5,"5-10 Miles",10,"More than 10 Miles",12)</f>
        <v>1</v>
      </c>
    </row>
    <row r="197" spans="1:19" x14ac:dyDescent="0.3">
      <c r="A197">
        <v>22174</v>
      </c>
      <c r="B197" t="s">
        <v>36</v>
      </c>
      <c r="C197" t="s">
        <v>38</v>
      </c>
      <c r="D197" t="str" cm="1">
        <f t="array" ref="D197">_xlfn.IFS(
  BuyerTable[[#This Row],[Income]]&lt;40000,"&lt;40k",
  BuyerTable[[#This Row],[Income]]&lt;80000,"40–80k",
  BuyerTable[[#This Row],[Income]]&lt;120000,"80–120k",
  TRUE,"120k+"
)</f>
        <v>&lt;40k</v>
      </c>
      <c r="E197" s="3">
        <v>30000</v>
      </c>
      <c r="F197">
        <v>3</v>
      </c>
      <c r="G197" t="s">
        <v>27</v>
      </c>
      <c r="H197" t="s">
        <v>14</v>
      </c>
      <c r="I197" t="s">
        <v>15</v>
      </c>
      <c r="J197" t="str">
        <f>IF(BuyerTable[[#This Row],[Cars]]&gt;0,"car","No cars")</f>
        <v>car</v>
      </c>
      <c r="K197">
        <v>2</v>
      </c>
      <c r="L197" t="s">
        <v>23</v>
      </c>
      <c r="M197" t="s">
        <v>24</v>
      </c>
      <c r="N197" t="str">
        <f t="shared" si="3"/>
        <v>Middle age</v>
      </c>
      <c r="O197" t="str" cm="1">
        <f t="array" ref="O197">_xlfn.IFS(
  BuyerTable[[#This Row],[Age]]&lt;25,"&lt;25",
  BuyerTable[[#This Row],[Age]]&lt;=34,"25-34",
  BuyerTable[[#This Row],[Age]]&lt;=44,"35-44",
  BuyerTable[[#This Row],[Age]]&lt;=54,"45-54",
  TRUE,"55+"
)</f>
        <v>45-54</v>
      </c>
      <c r="P197">
        <v>54</v>
      </c>
      <c r="Q197">
        <f>IF(BuyerTable[[#This Row],[Purchased Bike]]="Yes",1,0)</f>
        <v>1</v>
      </c>
      <c r="R197" t="s">
        <v>15</v>
      </c>
      <c r="S197" s="8">
        <f>_xlfn.SWITCH(BuyerTable[[#This Row],[Commute Distance]],"0-1 Miles",1,"1-2 Miles",2,"2-5 Miles",5,"5-10 Miles",10,"More than 10 Miles",12)</f>
        <v>10</v>
      </c>
    </row>
    <row r="198" spans="1:19" x14ac:dyDescent="0.3">
      <c r="A198">
        <v>22439</v>
      </c>
      <c r="B198" t="s">
        <v>36</v>
      </c>
      <c r="C198" t="s">
        <v>39</v>
      </c>
      <c r="D198" t="str" cm="1">
        <f t="array" ref="D198">_xlfn.IFS(
  BuyerTable[[#This Row],[Income]]&lt;40000,"&lt;40k",
  BuyerTable[[#This Row],[Income]]&lt;80000,"40–80k",
  BuyerTable[[#This Row],[Income]]&lt;120000,"80–120k",
  TRUE,"120k+"
)</f>
        <v>&lt;40k</v>
      </c>
      <c r="E198" s="3">
        <v>30000</v>
      </c>
      <c r="F198">
        <v>0</v>
      </c>
      <c r="G198" t="s">
        <v>13</v>
      </c>
      <c r="H198" t="s">
        <v>20</v>
      </c>
      <c r="I198" t="s">
        <v>15</v>
      </c>
      <c r="J198" t="str">
        <f>IF(BuyerTable[[#This Row],[Cars]]&gt;0,"car","No cars")</f>
        <v>No cars</v>
      </c>
      <c r="K198">
        <v>0</v>
      </c>
      <c r="L198" t="s">
        <v>16</v>
      </c>
      <c r="M198" t="s">
        <v>17</v>
      </c>
      <c r="N198" t="str">
        <f t="shared" si="3"/>
        <v>Middle age</v>
      </c>
      <c r="O198" t="str" cm="1">
        <f t="array" ref="O198">_xlfn.IFS(
  BuyerTable[[#This Row],[Age]]&lt;25,"&lt;25",
  BuyerTable[[#This Row],[Age]]&lt;=34,"25-34",
  BuyerTable[[#This Row],[Age]]&lt;=44,"35-44",
  BuyerTable[[#This Row],[Age]]&lt;=54,"45-54",
  TRUE,"55+"
)</f>
        <v>35-44</v>
      </c>
      <c r="P198">
        <v>37</v>
      </c>
      <c r="Q198">
        <f>IF(BuyerTable[[#This Row],[Purchased Bike]]="Yes",1,0)</f>
        <v>1</v>
      </c>
      <c r="R198" t="s">
        <v>15</v>
      </c>
      <c r="S198" s="8">
        <f>_xlfn.SWITCH(BuyerTable[[#This Row],[Commute Distance]],"0-1 Miles",1,"1-2 Miles",2,"2-5 Miles",5,"5-10 Miles",10,"More than 10 Miles",12)</f>
        <v>1</v>
      </c>
    </row>
    <row r="199" spans="1:19" x14ac:dyDescent="0.3">
      <c r="A199">
        <v>20171</v>
      </c>
      <c r="B199" t="s">
        <v>36</v>
      </c>
      <c r="C199" t="s">
        <v>39</v>
      </c>
      <c r="D199" t="str" cm="1">
        <f t="array" ref="D199">_xlfn.IFS(
  BuyerTable[[#This Row],[Income]]&lt;40000,"&lt;40k",
  BuyerTable[[#This Row],[Income]]&lt;80000,"40–80k",
  BuyerTable[[#This Row],[Income]]&lt;120000,"80–120k",
  TRUE,"120k+"
)</f>
        <v>&lt;40k</v>
      </c>
      <c r="E199" s="3">
        <v>20000</v>
      </c>
      <c r="F199">
        <v>2</v>
      </c>
      <c r="G199" t="s">
        <v>19</v>
      </c>
      <c r="H199" t="s">
        <v>25</v>
      </c>
      <c r="I199" t="s">
        <v>15</v>
      </c>
      <c r="J199" t="str">
        <f>IF(BuyerTable[[#This Row],[Cars]]&gt;0,"car","No cars")</f>
        <v>car</v>
      </c>
      <c r="K199">
        <v>1</v>
      </c>
      <c r="L199" t="s">
        <v>16</v>
      </c>
      <c r="M199" t="s">
        <v>17</v>
      </c>
      <c r="N199" t="str">
        <f t="shared" si="3"/>
        <v>Middle age</v>
      </c>
      <c r="O199" t="str" cm="1">
        <f t="array" ref="O199">_xlfn.IFS(
  BuyerTable[[#This Row],[Age]]&lt;25,"&lt;25",
  BuyerTable[[#This Row],[Age]]&lt;=34,"25-34",
  BuyerTable[[#This Row],[Age]]&lt;=44,"35-44",
  BuyerTable[[#This Row],[Age]]&lt;=54,"45-54",
  TRUE,"55+"
)</f>
        <v>45-54</v>
      </c>
      <c r="P199">
        <v>46</v>
      </c>
      <c r="Q199">
        <f>IF(BuyerTable[[#This Row],[Purchased Bike]]="Yes",1,0)</f>
        <v>1</v>
      </c>
      <c r="R199" t="s">
        <v>15</v>
      </c>
      <c r="S199" s="8">
        <f>_xlfn.SWITCH(BuyerTable[[#This Row],[Commute Distance]],"0-1 Miles",1,"1-2 Miles",2,"2-5 Miles",5,"5-10 Miles",10,"More than 10 Miles",12)</f>
        <v>1</v>
      </c>
    </row>
    <row r="200" spans="1:19" x14ac:dyDescent="0.3">
      <c r="A200">
        <v>25266</v>
      </c>
      <c r="B200" t="s">
        <v>37</v>
      </c>
      <c r="C200" t="s">
        <v>39</v>
      </c>
      <c r="D200" t="str" cm="1">
        <f t="array" ref="D200">_xlfn.IFS(
  BuyerTable[[#This Row],[Income]]&lt;40000,"&lt;40k",
  BuyerTable[[#This Row],[Income]]&lt;80000,"40–80k",
  BuyerTable[[#This Row],[Income]]&lt;120000,"80–120k",
  TRUE,"120k+"
)</f>
        <v>&lt;40k</v>
      </c>
      <c r="E200" s="3">
        <v>30000</v>
      </c>
      <c r="F200">
        <v>2</v>
      </c>
      <c r="G200" t="s">
        <v>19</v>
      </c>
      <c r="H200" t="s">
        <v>20</v>
      </c>
      <c r="I200" t="s">
        <v>18</v>
      </c>
      <c r="J200" t="str">
        <f>IF(BuyerTable[[#This Row],[Cars]]&gt;0,"car","No cars")</f>
        <v>car</v>
      </c>
      <c r="K200">
        <v>2</v>
      </c>
      <c r="L200" t="s">
        <v>23</v>
      </c>
      <c r="M200" t="s">
        <v>24</v>
      </c>
      <c r="N200" t="str">
        <f t="shared" si="3"/>
        <v>Old</v>
      </c>
      <c r="O200" t="str" cm="1">
        <f t="array" ref="O200">_xlfn.IFS(
  BuyerTable[[#This Row],[Age]]&lt;25,"&lt;25",
  BuyerTable[[#This Row],[Age]]&lt;=34,"25-34",
  BuyerTable[[#This Row],[Age]]&lt;=44,"35-44",
  BuyerTable[[#This Row],[Age]]&lt;=54,"45-54",
  TRUE,"55+"
)</f>
        <v>55+</v>
      </c>
      <c r="P200">
        <v>67</v>
      </c>
      <c r="Q200">
        <f>IF(BuyerTable[[#This Row],[Purchased Bike]]="Yes",1,0)</f>
        <v>0</v>
      </c>
      <c r="R200" t="s">
        <v>18</v>
      </c>
      <c r="S200" s="8">
        <f>_xlfn.SWITCH(BuyerTable[[#This Row],[Commute Distance]],"0-1 Miles",1,"1-2 Miles",2,"2-5 Miles",5,"5-10 Miles",10,"More than 10 Miles",12)</f>
        <v>10</v>
      </c>
    </row>
    <row r="201" spans="1:19" x14ac:dyDescent="0.3">
      <c r="A201">
        <v>11139</v>
      </c>
      <c r="B201" t="s">
        <v>37</v>
      </c>
      <c r="C201" t="s">
        <v>39</v>
      </c>
      <c r="D201" t="str" cm="1">
        <f t="array" ref="D201">_xlfn.IFS(
  BuyerTable[[#This Row],[Income]]&lt;40000,"&lt;40k",
  BuyerTable[[#This Row],[Income]]&lt;80000,"40–80k",
  BuyerTable[[#This Row],[Income]]&lt;120000,"80–120k",
  TRUE,"120k+"
)</f>
        <v>&lt;40k</v>
      </c>
      <c r="E201" s="3">
        <v>30000</v>
      </c>
      <c r="F201">
        <v>2</v>
      </c>
      <c r="G201" t="s">
        <v>19</v>
      </c>
      <c r="H201" t="s">
        <v>20</v>
      </c>
      <c r="I201" t="s">
        <v>18</v>
      </c>
      <c r="J201" t="str">
        <f>IF(BuyerTable[[#This Row],[Cars]]&gt;0,"car","No cars")</f>
        <v>car</v>
      </c>
      <c r="K201">
        <v>2</v>
      </c>
      <c r="L201" t="s">
        <v>23</v>
      </c>
      <c r="M201" t="s">
        <v>24</v>
      </c>
      <c r="N201" t="str">
        <f t="shared" si="3"/>
        <v>Old</v>
      </c>
      <c r="O201" t="str" cm="1">
        <f t="array" ref="O201">_xlfn.IFS(
  BuyerTable[[#This Row],[Age]]&lt;25,"&lt;25",
  BuyerTable[[#This Row],[Age]]&lt;=34,"25-34",
  BuyerTable[[#This Row],[Age]]&lt;=44,"35-44",
  BuyerTable[[#This Row],[Age]]&lt;=54,"45-54",
  TRUE,"55+"
)</f>
        <v>55+</v>
      </c>
      <c r="P201">
        <v>67</v>
      </c>
      <c r="Q201">
        <f>IF(BuyerTable[[#This Row],[Purchased Bike]]="Yes",1,0)</f>
        <v>0</v>
      </c>
      <c r="R201" t="s">
        <v>18</v>
      </c>
      <c r="S201" s="8">
        <f>_xlfn.SWITCH(BuyerTable[[#This Row],[Commute Distance]],"0-1 Miles",1,"1-2 Miles",2,"2-5 Miles",5,"5-10 Miles",10,"More than 10 Miles",12)</f>
        <v>10</v>
      </c>
    </row>
    <row r="202" spans="1:19" x14ac:dyDescent="0.3">
      <c r="A202">
        <v>11576</v>
      </c>
      <c r="B202" t="s">
        <v>36</v>
      </c>
      <c r="C202" t="s">
        <v>38</v>
      </c>
      <c r="D202" t="str" cm="1">
        <f t="array" ref="D202">_xlfn.IFS(
  BuyerTable[[#This Row],[Income]]&lt;40000,"&lt;40k",
  BuyerTable[[#This Row],[Income]]&lt;80000,"40–80k",
  BuyerTable[[#This Row],[Income]]&lt;120000,"80–120k",
  TRUE,"120k+"
)</f>
        <v>&lt;40k</v>
      </c>
      <c r="E202" s="3">
        <v>30000</v>
      </c>
      <c r="F202">
        <v>1</v>
      </c>
      <c r="G202" t="s">
        <v>13</v>
      </c>
      <c r="H202" t="s">
        <v>14</v>
      </c>
      <c r="I202" t="s">
        <v>15</v>
      </c>
      <c r="J202" t="str">
        <f>IF(BuyerTable[[#This Row],[Cars]]&gt;0,"car","No cars")</f>
        <v>car</v>
      </c>
      <c r="K202">
        <v>2</v>
      </c>
      <c r="L202" t="s">
        <v>16</v>
      </c>
      <c r="M202" t="s">
        <v>17</v>
      </c>
      <c r="N202" t="str">
        <f t="shared" si="3"/>
        <v>Middle age</v>
      </c>
      <c r="O202" t="str" cm="1">
        <f t="array" ref="O202">_xlfn.IFS(
  BuyerTable[[#This Row],[Age]]&lt;25,"&lt;25",
  BuyerTable[[#This Row],[Age]]&lt;=34,"25-34",
  BuyerTable[[#This Row],[Age]]&lt;=44,"35-44",
  BuyerTable[[#This Row],[Age]]&lt;=54,"45-54",
  TRUE,"55+"
)</f>
        <v>35-44</v>
      </c>
      <c r="P202">
        <v>41</v>
      </c>
      <c r="Q202">
        <f>IF(BuyerTable[[#This Row],[Purchased Bike]]="Yes",1,0)</f>
        <v>1</v>
      </c>
      <c r="R202" t="s">
        <v>15</v>
      </c>
      <c r="S202" s="8">
        <f>_xlfn.SWITCH(BuyerTable[[#This Row],[Commute Distance]],"0-1 Miles",1,"1-2 Miles",2,"2-5 Miles",5,"5-10 Miles",10,"More than 10 Miles",12)</f>
        <v>1</v>
      </c>
    </row>
    <row r="203" spans="1:19" x14ac:dyDescent="0.3">
      <c r="A203">
        <v>19255</v>
      </c>
      <c r="B203" t="s">
        <v>37</v>
      </c>
      <c r="C203" t="s">
        <v>38</v>
      </c>
      <c r="D203" t="str" cm="1">
        <f t="array" ref="D203">_xlfn.IFS(
  BuyerTable[[#This Row],[Income]]&lt;40000,"&lt;40k",
  BuyerTable[[#This Row],[Income]]&lt;80000,"40–80k",
  BuyerTable[[#This Row],[Income]]&lt;120000,"80–120k",
  TRUE,"120k+"
)</f>
        <v>&lt;40k</v>
      </c>
      <c r="E203" s="3">
        <v>10000</v>
      </c>
      <c r="F203">
        <v>2</v>
      </c>
      <c r="G203" t="s">
        <v>19</v>
      </c>
      <c r="H203" t="s">
        <v>25</v>
      </c>
      <c r="I203" t="s">
        <v>15</v>
      </c>
      <c r="J203" t="str">
        <f>IF(BuyerTable[[#This Row],[Cars]]&gt;0,"car","No cars")</f>
        <v>car</v>
      </c>
      <c r="K203">
        <v>1</v>
      </c>
      <c r="L203" t="s">
        <v>16</v>
      </c>
      <c r="M203" t="s">
        <v>17</v>
      </c>
      <c r="N203" t="str">
        <f t="shared" si="3"/>
        <v>Middle age</v>
      </c>
      <c r="O203" t="str" cm="1">
        <f t="array" ref="O203">_xlfn.IFS(
  BuyerTable[[#This Row],[Age]]&lt;25,"&lt;25",
  BuyerTable[[#This Row],[Age]]&lt;=34,"25-34",
  BuyerTable[[#This Row],[Age]]&lt;=44,"35-44",
  BuyerTable[[#This Row],[Age]]&lt;=54,"45-54",
  TRUE,"55+"
)</f>
        <v>45-54</v>
      </c>
      <c r="P203">
        <v>51</v>
      </c>
      <c r="Q203">
        <f>IF(BuyerTable[[#This Row],[Purchased Bike]]="Yes",1,0)</f>
        <v>1</v>
      </c>
      <c r="R203" t="s">
        <v>15</v>
      </c>
      <c r="S203" s="8">
        <f>_xlfn.SWITCH(BuyerTable[[#This Row],[Commute Distance]],"0-1 Miles",1,"1-2 Miles",2,"2-5 Miles",5,"5-10 Miles",10,"More than 10 Miles",12)</f>
        <v>1</v>
      </c>
    </row>
    <row r="204" spans="1:19" x14ac:dyDescent="0.3">
      <c r="A204">
        <v>14547</v>
      </c>
      <c r="B204" t="s">
        <v>36</v>
      </c>
      <c r="C204" t="s">
        <v>38</v>
      </c>
      <c r="D204" t="str" cm="1">
        <f t="array" ref="D204">_xlfn.IFS(
  BuyerTable[[#This Row],[Income]]&lt;40000,"&lt;40k",
  BuyerTable[[#This Row],[Income]]&lt;80000,"40–80k",
  BuyerTable[[#This Row],[Income]]&lt;120000,"80–120k",
  TRUE,"120k+"
)</f>
        <v>&lt;40k</v>
      </c>
      <c r="E204" s="3">
        <v>10000</v>
      </c>
      <c r="F204">
        <v>2</v>
      </c>
      <c r="G204" t="s">
        <v>19</v>
      </c>
      <c r="H204" t="s">
        <v>25</v>
      </c>
      <c r="I204" t="s">
        <v>15</v>
      </c>
      <c r="J204" t="str">
        <f>IF(BuyerTable[[#This Row],[Cars]]&gt;0,"car","No cars")</f>
        <v>No cars</v>
      </c>
      <c r="K204">
        <v>0</v>
      </c>
      <c r="L204" t="s">
        <v>26</v>
      </c>
      <c r="M204" t="s">
        <v>17</v>
      </c>
      <c r="N204" t="str">
        <f t="shared" si="3"/>
        <v>Middle age</v>
      </c>
      <c r="O204" t="str" cm="1">
        <f t="array" ref="O204">_xlfn.IFS(
  BuyerTable[[#This Row],[Age]]&lt;25,"&lt;25",
  BuyerTable[[#This Row],[Age]]&lt;=34,"25-34",
  BuyerTable[[#This Row],[Age]]&lt;=44,"35-44",
  BuyerTable[[#This Row],[Age]]&lt;=54,"45-54",
  TRUE,"55+"
)</f>
        <v>45-54</v>
      </c>
      <c r="P204">
        <v>51</v>
      </c>
      <c r="Q204">
        <f>IF(BuyerTable[[#This Row],[Purchased Bike]]="Yes",1,0)</f>
        <v>0</v>
      </c>
      <c r="R204" t="s">
        <v>18</v>
      </c>
      <c r="S204" s="8">
        <f>_xlfn.SWITCH(BuyerTable[[#This Row],[Commute Distance]],"0-1 Miles",1,"1-2 Miles",2,"2-5 Miles",5,"5-10 Miles",10,"More than 10 Miles",12)</f>
        <v>2</v>
      </c>
    </row>
    <row r="205" spans="1:19" x14ac:dyDescent="0.3">
      <c r="A205">
        <v>27169</v>
      </c>
      <c r="B205" t="s">
        <v>37</v>
      </c>
      <c r="C205" t="s">
        <v>38</v>
      </c>
      <c r="D205" t="str" cm="1">
        <f t="array" ref="D205">_xlfn.IFS(
  BuyerTable[[#This Row],[Income]]&lt;40000,"&lt;40k",
  BuyerTable[[#This Row],[Income]]&lt;80000,"40–80k",
  BuyerTable[[#This Row],[Income]]&lt;120000,"80–120k",
  TRUE,"120k+"
)</f>
        <v>&lt;40k</v>
      </c>
      <c r="E205" s="3">
        <v>30000</v>
      </c>
      <c r="F205">
        <v>0</v>
      </c>
      <c r="G205" t="s">
        <v>27</v>
      </c>
      <c r="H205" t="s">
        <v>25</v>
      </c>
      <c r="I205" t="s">
        <v>15</v>
      </c>
      <c r="J205" t="str">
        <f>IF(BuyerTable[[#This Row],[Cars]]&gt;0,"car","No cars")</f>
        <v>car</v>
      </c>
      <c r="K205">
        <v>1</v>
      </c>
      <c r="L205" t="s">
        <v>22</v>
      </c>
      <c r="M205" t="s">
        <v>17</v>
      </c>
      <c r="N205" t="str">
        <f t="shared" si="3"/>
        <v>Middle age</v>
      </c>
      <c r="O205" t="str" cm="1">
        <f t="array" ref="O205">_xlfn.IFS(
  BuyerTable[[#This Row],[Age]]&lt;25,"&lt;25",
  BuyerTable[[#This Row],[Age]]&lt;=34,"25-34",
  BuyerTable[[#This Row],[Age]]&lt;=44,"35-44",
  BuyerTable[[#This Row],[Age]]&lt;=54,"45-54",
  TRUE,"55+"
)</f>
        <v>25-34</v>
      </c>
      <c r="P205">
        <v>34</v>
      </c>
      <c r="Q205">
        <f>IF(BuyerTable[[#This Row],[Purchased Bike]]="Yes",1,0)</f>
        <v>1</v>
      </c>
      <c r="R205" t="s">
        <v>15</v>
      </c>
      <c r="S205" s="8">
        <f>_xlfn.SWITCH(BuyerTable[[#This Row],[Commute Distance]],"0-1 Miles",1,"1-2 Miles",2,"2-5 Miles",5,"5-10 Miles",10,"More than 10 Miles",12)</f>
        <v>5</v>
      </c>
    </row>
    <row r="206" spans="1:19" x14ac:dyDescent="0.3">
      <c r="A206">
        <v>14805</v>
      </c>
      <c r="B206" t="s">
        <v>37</v>
      </c>
      <c r="C206" t="s">
        <v>39</v>
      </c>
      <c r="D206" t="str" cm="1">
        <f t="array" ref="D206">_xlfn.IFS(
  BuyerTable[[#This Row],[Income]]&lt;40000,"&lt;40k",
  BuyerTable[[#This Row],[Income]]&lt;80000,"40–80k",
  BuyerTable[[#This Row],[Income]]&lt;120000,"80–120k",
  TRUE,"120k+"
)</f>
        <v>&lt;40k</v>
      </c>
      <c r="E206" s="3">
        <v>10000</v>
      </c>
      <c r="F206">
        <v>3</v>
      </c>
      <c r="G206" t="s">
        <v>29</v>
      </c>
      <c r="H206" t="s">
        <v>25</v>
      </c>
      <c r="I206" t="s">
        <v>15</v>
      </c>
      <c r="J206" t="str">
        <f>IF(BuyerTable[[#This Row],[Cars]]&gt;0,"car","No cars")</f>
        <v>car</v>
      </c>
      <c r="K206">
        <v>2</v>
      </c>
      <c r="L206" t="s">
        <v>16</v>
      </c>
      <c r="M206" t="s">
        <v>17</v>
      </c>
      <c r="N206" t="str">
        <f t="shared" si="3"/>
        <v>Middle age</v>
      </c>
      <c r="O206" t="str" cm="1">
        <f t="array" ref="O206">_xlfn.IFS(
  BuyerTable[[#This Row],[Age]]&lt;25,"&lt;25",
  BuyerTable[[#This Row],[Age]]&lt;=34,"25-34",
  BuyerTable[[#This Row],[Age]]&lt;=44,"35-44",
  BuyerTable[[#This Row],[Age]]&lt;=54,"45-54",
  TRUE,"55+"
)</f>
        <v>35-44</v>
      </c>
      <c r="P206">
        <v>43</v>
      </c>
      <c r="Q206">
        <f>IF(BuyerTable[[#This Row],[Purchased Bike]]="Yes",1,0)</f>
        <v>0</v>
      </c>
      <c r="R206" t="s">
        <v>18</v>
      </c>
      <c r="S206" s="8">
        <f>_xlfn.SWITCH(BuyerTable[[#This Row],[Commute Distance]],"0-1 Miles",1,"1-2 Miles",2,"2-5 Miles",5,"5-10 Miles",10,"More than 10 Miles",12)</f>
        <v>1</v>
      </c>
    </row>
    <row r="207" spans="1:19" x14ac:dyDescent="0.3">
      <c r="A207">
        <v>19389</v>
      </c>
      <c r="B207" t="s">
        <v>37</v>
      </c>
      <c r="C207" t="s">
        <v>38</v>
      </c>
      <c r="D207" t="str" cm="1">
        <f t="array" ref="D207">_xlfn.IFS(
  BuyerTable[[#This Row],[Income]]&lt;40000,"&lt;40k",
  BuyerTable[[#This Row],[Income]]&lt;80000,"40–80k",
  BuyerTable[[#This Row],[Income]]&lt;120000,"80–120k",
  TRUE,"120k+"
)</f>
        <v>&lt;40k</v>
      </c>
      <c r="E207" s="3">
        <v>30000</v>
      </c>
      <c r="F207">
        <v>0</v>
      </c>
      <c r="G207" t="s">
        <v>19</v>
      </c>
      <c r="H207" t="s">
        <v>20</v>
      </c>
      <c r="I207" t="s">
        <v>18</v>
      </c>
      <c r="J207" t="str">
        <f>IF(BuyerTable[[#This Row],[Cars]]&gt;0,"car","No cars")</f>
        <v>car</v>
      </c>
      <c r="K207">
        <v>1</v>
      </c>
      <c r="L207" t="s">
        <v>22</v>
      </c>
      <c r="M207" t="s">
        <v>17</v>
      </c>
      <c r="N207" t="str">
        <f t="shared" si="3"/>
        <v>Adolescent</v>
      </c>
      <c r="O207" t="str" cm="1">
        <f t="array" ref="O207">_xlfn.IFS(
  BuyerTable[[#This Row],[Age]]&lt;25,"&lt;25",
  BuyerTable[[#This Row],[Age]]&lt;=34,"25-34",
  BuyerTable[[#This Row],[Age]]&lt;=44,"35-44",
  BuyerTable[[#This Row],[Age]]&lt;=54,"45-54",
  TRUE,"55+"
)</f>
        <v>25-34</v>
      </c>
      <c r="P207">
        <v>28</v>
      </c>
      <c r="Q207">
        <f>IF(BuyerTable[[#This Row],[Purchased Bike]]="Yes",1,0)</f>
        <v>0</v>
      </c>
      <c r="R207" t="s">
        <v>18</v>
      </c>
      <c r="S207" s="8">
        <f>_xlfn.SWITCH(BuyerTable[[#This Row],[Commute Distance]],"0-1 Miles",1,"1-2 Miles",2,"2-5 Miles",5,"5-10 Miles",10,"More than 10 Miles",12)</f>
        <v>5</v>
      </c>
    </row>
    <row r="208" spans="1:19" x14ac:dyDescent="0.3">
      <c r="A208">
        <v>12718</v>
      </c>
      <c r="B208" t="s">
        <v>37</v>
      </c>
      <c r="C208" t="s">
        <v>39</v>
      </c>
      <c r="D208" t="str" cm="1">
        <f t="array" ref="D208">_xlfn.IFS(
  BuyerTable[[#This Row],[Income]]&lt;40000,"&lt;40k",
  BuyerTable[[#This Row],[Income]]&lt;80000,"40–80k",
  BuyerTable[[#This Row],[Income]]&lt;120000,"80–120k",
  TRUE,"120k+"
)</f>
        <v>&lt;40k</v>
      </c>
      <c r="E208" s="3">
        <v>30000</v>
      </c>
      <c r="F208">
        <v>0</v>
      </c>
      <c r="G208" t="s">
        <v>19</v>
      </c>
      <c r="H208" t="s">
        <v>20</v>
      </c>
      <c r="I208" t="s">
        <v>15</v>
      </c>
      <c r="J208" t="str">
        <f>IF(BuyerTable[[#This Row],[Cars]]&gt;0,"car","No cars")</f>
        <v>car</v>
      </c>
      <c r="K208">
        <v>1</v>
      </c>
      <c r="L208" t="s">
        <v>22</v>
      </c>
      <c r="M208" t="s">
        <v>17</v>
      </c>
      <c r="N208" t="str">
        <f t="shared" si="3"/>
        <v>Middle age</v>
      </c>
      <c r="O208" t="str" cm="1">
        <f t="array" ref="O208">_xlfn.IFS(
  BuyerTable[[#This Row],[Age]]&lt;25,"&lt;25",
  BuyerTable[[#This Row],[Age]]&lt;=34,"25-34",
  BuyerTable[[#This Row],[Age]]&lt;=44,"35-44",
  BuyerTable[[#This Row],[Age]]&lt;=54,"45-54",
  TRUE,"55+"
)</f>
        <v>25-34</v>
      </c>
      <c r="P208">
        <v>31</v>
      </c>
      <c r="Q208">
        <f>IF(BuyerTable[[#This Row],[Purchased Bike]]="Yes",1,0)</f>
        <v>0</v>
      </c>
      <c r="R208" t="s">
        <v>18</v>
      </c>
      <c r="S208" s="8">
        <f>_xlfn.SWITCH(BuyerTable[[#This Row],[Commute Distance]],"0-1 Miles",1,"1-2 Miles",2,"2-5 Miles",5,"5-10 Miles",10,"More than 10 Miles",12)</f>
        <v>5</v>
      </c>
    </row>
    <row r="209" spans="1:19" x14ac:dyDescent="0.3">
      <c r="A209">
        <v>15019</v>
      </c>
      <c r="B209" t="s">
        <v>37</v>
      </c>
      <c r="C209" t="s">
        <v>39</v>
      </c>
      <c r="D209" t="str" cm="1">
        <f t="array" ref="D209">_xlfn.IFS(
  BuyerTable[[#This Row],[Income]]&lt;40000,"&lt;40k",
  BuyerTable[[#This Row],[Income]]&lt;80000,"40–80k",
  BuyerTable[[#This Row],[Income]]&lt;120000,"80–120k",
  TRUE,"120k+"
)</f>
        <v>&lt;40k</v>
      </c>
      <c r="E209" s="3">
        <v>30000</v>
      </c>
      <c r="F209">
        <v>3</v>
      </c>
      <c r="G209" t="s">
        <v>27</v>
      </c>
      <c r="H209" t="s">
        <v>14</v>
      </c>
      <c r="I209" t="s">
        <v>15</v>
      </c>
      <c r="J209" t="str">
        <f>IF(BuyerTable[[#This Row],[Cars]]&gt;0,"car","No cars")</f>
        <v>car</v>
      </c>
      <c r="K209">
        <v>2</v>
      </c>
      <c r="L209" t="s">
        <v>23</v>
      </c>
      <c r="M209" t="s">
        <v>24</v>
      </c>
      <c r="N209" t="str">
        <f t="shared" si="3"/>
        <v>Old</v>
      </c>
      <c r="O209" t="str" cm="1">
        <f t="array" ref="O209">_xlfn.IFS(
  BuyerTable[[#This Row],[Age]]&lt;25,"&lt;25",
  BuyerTable[[#This Row],[Age]]&lt;=34,"25-34",
  BuyerTable[[#This Row],[Age]]&lt;=44,"35-44",
  BuyerTable[[#This Row],[Age]]&lt;=54,"45-54",
  TRUE,"55+"
)</f>
        <v>55+</v>
      </c>
      <c r="P209">
        <v>55</v>
      </c>
      <c r="Q209">
        <f>IF(BuyerTable[[#This Row],[Purchased Bike]]="Yes",1,0)</f>
        <v>0</v>
      </c>
      <c r="R209" t="s">
        <v>18</v>
      </c>
      <c r="S209" s="8">
        <f>_xlfn.SWITCH(BuyerTable[[#This Row],[Commute Distance]],"0-1 Miles",1,"1-2 Miles",2,"2-5 Miles",5,"5-10 Miles",10,"More than 10 Miles",12)</f>
        <v>10</v>
      </c>
    </row>
    <row r="210" spans="1:19" x14ac:dyDescent="0.3">
      <c r="A210">
        <v>28488</v>
      </c>
      <c r="B210" t="s">
        <v>37</v>
      </c>
      <c r="C210" t="s">
        <v>38</v>
      </c>
      <c r="D210" t="str" cm="1">
        <f t="array" ref="D210">_xlfn.IFS(
  BuyerTable[[#This Row],[Income]]&lt;40000,"&lt;40k",
  BuyerTable[[#This Row],[Income]]&lt;80000,"40–80k",
  BuyerTable[[#This Row],[Income]]&lt;120000,"80–120k",
  TRUE,"120k+"
)</f>
        <v>&lt;40k</v>
      </c>
      <c r="E210" s="3">
        <v>20000</v>
      </c>
      <c r="F210">
        <v>0</v>
      </c>
      <c r="G210" t="s">
        <v>19</v>
      </c>
      <c r="H210" t="s">
        <v>25</v>
      </c>
      <c r="I210" t="s">
        <v>15</v>
      </c>
      <c r="J210" t="str">
        <f>IF(BuyerTable[[#This Row],[Cars]]&gt;0,"car","No cars")</f>
        <v>No cars</v>
      </c>
      <c r="K210">
        <v>0</v>
      </c>
      <c r="L210" t="s">
        <v>16</v>
      </c>
      <c r="M210" t="s">
        <v>24</v>
      </c>
      <c r="N210" t="str">
        <f t="shared" si="3"/>
        <v>Adolescent</v>
      </c>
      <c r="O210" t="str" cm="1">
        <f t="array" ref="O210">_xlfn.IFS(
  BuyerTable[[#This Row],[Age]]&lt;25,"&lt;25",
  BuyerTable[[#This Row],[Age]]&lt;=34,"25-34",
  BuyerTable[[#This Row],[Age]]&lt;=44,"35-44",
  BuyerTable[[#This Row],[Age]]&lt;=54,"45-54",
  TRUE,"55+"
)</f>
        <v>25-34</v>
      </c>
      <c r="P210">
        <v>28</v>
      </c>
      <c r="Q210">
        <f>IF(BuyerTable[[#This Row],[Purchased Bike]]="Yes",1,0)</f>
        <v>1</v>
      </c>
      <c r="R210" t="s">
        <v>15</v>
      </c>
      <c r="S210" s="8">
        <f>_xlfn.SWITCH(BuyerTable[[#This Row],[Commute Distance]],"0-1 Miles",1,"1-2 Miles",2,"2-5 Miles",5,"5-10 Miles",10,"More than 10 Miles",12)</f>
        <v>1</v>
      </c>
    </row>
    <row r="211" spans="1:19" x14ac:dyDescent="0.3">
      <c r="A211">
        <v>27814</v>
      </c>
      <c r="B211" t="s">
        <v>37</v>
      </c>
      <c r="C211" t="s">
        <v>39</v>
      </c>
      <c r="D211" t="str" cm="1">
        <f t="array" ref="D211">_xlfn.IFS(
  BuyerTable[[#This Row],[Income]]&lt;40000,"&lt;40k",
  BuyerTable[[#This Row],[Income]]&lt;80000,"40–80k",
  BuyerTable[[#This Row],[Income]]&lt;120000,"80–120k",
  TRUE,"120k+"
)</f>
        <v>&lt;40k</v>
      </c>
      <c r="E211" s="3">
        <v>30000</v>
      </c>
      <c r="F211">
        <v>3</v>
      </c>
      <c r="G211" t="s">
        <v>19</v>
      </c>
      <c r="H211" t="s">
        <v>20</v>
      </c>
      <c r="I211" t="s">
        <v>18</v>
      </c>
      <c r="J211" t="str">
        <f>IF(BuyerTable[[#This Row],[Cars]]&gt;0,"car","No cars")</f>
        <v>car</v>
      </c>
      <c r="K211">
        <v>1</v>
      </c>
      <c r="L211" t="s">
        <v>16</v>
      </c>
      <c r="M211" t="s">
        <v>17</v>
      </c>
      <c r="N211" t="str">
        <f t="shared" si="3"/>
        <v>Adolescent</v>
      </c>
      <c r="O211" t="str" cm="1">
        <f t="array" ref="O211">_xlfn.IFS(
  BuyerTable[[#This Row],[Age]]&lt;25,"&lt;25",
  BuyerTable[[#This Row],[Age]]&lt;=34,"25-34",
  BuyerTable[[#This Row],[Age]]&lt;=44,"35-44",
  BuyerTable[[#This Row],[Age]]&lt;=54,"45-54",
  TRUE,"55+"
)</f>
        <v>25-34</v>
      </c>
      <c r="P211">
        <v>26</v>
      </c>
      <c r="Q211">
        <f>IF(BuyerTable[[#This Row],[Purchased Bike]]="Yes",1,0)</f>
        <v>0</v>
      </c>
      <c r="R211" t="s">
        <v>18</v>
      </c>
      <c r="S211" s="8">
        <f>_xlfn.SWITCH(BuyerTable[[#This Row],[Commute Distance]],"0-1 Miles",1,"1-2 Miles",2,"2-5 Miles",5,"5-10 Miles",10,"More than 10 Miles",12)</f>
        <v>1</v>
      </c>
    </row>
    <row r="212" spans="1:19" x14ac:dyDescent="0.3">
      <c r="A212">
        <v>22175</v>
      </c>
      <c r="B212" t="s">
        <v>36</v>
      </c>
      <c r="C212" t="s">
        <v>39</v>
      </c>
      <c r="D212" t="str" cm="1">
        <f t="array" ref="D212">_xlfn.IFS(
  BuyerTable[[#This Row],[Income]]&lt;40000,"&lt;40k",
  BuyerTable[[#This Row],[Income]]&lt;80000,"40–80k",
  BuyerTable[[#This Row],[Income]]&lt;120000,"80–120k",
  TRUE,"120k+"
)</f>
        <v>&lt;40k</v>
      </c>
      <c r="E212" s="3">
        <v>30000</v>
      </c>
      <c r="F212">
        <v>3</v>
      </c>
      <c r="G212" t="s">
        <v>27</v>
      </c>
      <c r="H212" t="s">
        <v>14</v>
      </c>
      <c r="I212" t="s">
        <v>15</v>
      </c>
      <c r="J212" t="str">
        <f>IF(BuyerTable[[#This Row],[Cars]]&gt;0,"car","No cars")</f>
        <v>car</v>
      </c>
      <c r="K212">
        <v>2</v>
      </c>
      <c r="L212" t="s">
        <v>23</v>
      </c>
      <c r="M212" t="s">
        <v>24</v>
      </c>
      <c r="N212" t="str">
        <f t="shared" si="3"/>
        <v>Middle age</v>
      </c>
      <c r="O212" t="str" cm="1">
        <f t="array" ref="O212">_xlfn.IFS(
  BuyerTable[[#This Row],[Age]]&lt;25,"&lt;25",
  BuyerTable[[#This Row],[Age]]&lt;=34,"25-34",
  BuyerTable[[#This Row],[Age]]&lt;=44,"35-44",
  BuyerTable[[#This Row],[Age]]&lt;=54,"45-54",
  TRUE,"55+"
)</f>
        <v>45-54</v>
      </c>
      <c r="P212">
        <v>53</v>
      </c>
      <c r="Q212">
        <f>IF(BuyerTable[[#This Row],[Purchased Bike]]="Yes",1,0)</f>
        <v>1</v>
      </c>
      <c r="R212" t="s">
        <v>15</v>
      </c>
      <c r="S212" s="8">
        <f>_xlfn.SWITCH(BuyerTable[[#This Row],[Commute Distance]],"0-1 Miles",1,"1-2 Miles",2,"2-5 Miles",5,"5-10 Miles",10,"More than 10 Miles",12)</f>
        <v>10</v>
      </c>
    </row>
    <row r="213" spans="1:19" x14ac:dyDescent="0.3">
      <c r="A213">
        <v>29447</v>
      </c>
      <c r="B213" t="s">
        <v>37</v>
      </c>
      <c r="C213" t="s">
        <v>39</v>
      </c>
      <c r="D213" t="str" cm="1">
        <f t="array" ref="D213">_xlfn.IFS(
  BuyerTable[[#This Row],[Income]]&lt;40000,"&lt;40k",
  BuyerTable[[#This Row],[Income]]&lt;80000,"40–80k",
  BuyerTable[[#This Row],[Income]]&lt;120000,"80–120k",
  TRUE,"120k+"
)</f>
        <v>&lt;40k</v>
      </c>
      <c r="E213" s="3">
        <v>10000</v>
      </c>
      <c r="F213">
        <v>2</v>
      </c>
      <c r="G213" t="s">
        <v>13</v>
      </c>
      <c r="H213" t="s">
        <v>20</v>
      </c>
      <c r="I213" t="s">
        <v>18</v>
      </c>
      <c r="J213" t="str">
        <f>IF(BuyerTable[[#This Row],[Cars]]&gt;0,"car","No cars")</f>
        <v>car</v>
      </c>
      <c r="K213">
        <v>1</v>
      </c>
      <c r="L213" t="s">
        <v>22</v>
      </c>
      <c r="M213" t="s">
        <v>17</v>
      </c>
      <c r="N213" t="str">
        <f t="shared" si="3"/>
        <v>Old</v>
      </c>
      <c r="O213" t="str" cm="1">
        <f t="array" ref="O213">_xlfn.IFS(
  BuyerTable[[#This Row],[Age]]&lt;25,"&lt;25",
  BuyerTable[[#This Row],[Age]]&lt;=34,"25-34",
  BuyerTable[[#This Row],[Age]]&lt;=44,"35-44",
  BuyerTable[[#This Row],[Age]]&lt;=54,"45-54",
  TRUE,"55+"
)</f>
        <v>55+</v>
      </c>
      <c r="P213">
        <v>68</v>
      </c>
      <c r="Q213">
        <f>IF(BuyerTable[[#This Row],[Purchased Bike]]="Yes",1,0)</f>
        <v>0</v>
      </c>
      <c r="R213" t="s">
        <v>18</v>
      </c>
      <c r="S213" s="8">
        <f>_xlfn.SWITCH(BuyerTable[[#This Row],[Commute Distance]],"0-1 Miles",1,"1-2 Miles",2,"2-5 Miles",5,"5-10 Miles",10,"More than 10 Miles",12)</f>
        <v>5</v>
      </c>
    </row>
    <row r="214" spans="1:19" x14ac:dyDescent="0.3">
      <c r="A214">
        <v>27824</v>
      </c>
      <c r="B214" t="s">
        <v>37</v>
      </c>
      <c r="C214" t="s">
        <v>39</v>
      </c>
      <c r="D214" t="str" cm="1">
        <f t="array" ref="D214">_xlfn.IFS(
  BuyerTable[[#This Row],[Income]]&lt;40000,"&lt;40k",
  BuyerTable[[#This Row],[Income]]&lt;80000,"40–80k",
  BuyerTable[[#This Row],[Income]]&lt;120000,"80–120k",
  TRUE,"120k+"
)</f>
        <v>&lt;40k</v>
      </c>
      <c r="E214" s="3">
        <v>30000</v>
      </c>
      <c r="F214">
        <v>3</v>
      </c>
      <c r="G214" t="s">
        <v>19</v>
      </c>
      <c r="H214" t="s">
        <v>20</v>
      </c>
      <c r="I214" t="s">
        <v>15</v>
      </c>
      <c r="J214" t="str">
        <f>IF(BuyerTable[[#This Row],[Cars]]&gt;0,"car","No cars")</f>
        <v>car</v>
      </c>
      <c r="K214">
        <v>2</v>
      </c>
      <c r="L214" t="s">
        <v>16</v>
      </c>
      <c r="M214" t="s">
        <v>17</v>
      </c>
      <c r="N214" t="str">
        <f t="shared" si="3"/>
        <v>Adolescent</v>
      </c>
      <c r="O214" t="str" cm="1">
        <f t="array" ref="O214">_xlfn.IFS(
  BuyerTable[[#This Row],[Age]]&lt;25,"&lt;25",
  BuyerTable[[#This Row],[Age]]&lt;=34,"25-34",
  BuyerTable[[#This Row],[Age]]&lt;=44,"35-44",
  BuyerTable[[#This Row],[Age]]&lt;=54,"45-54",
  TRUE,"55+"
)</f>
        <v>25-34</v>
      </c>
      <c r="P214">
        <v>28</v>
      </c>
      <c r="Q214">
        <f>IF(BuyerTable[[#This Row],[Purchased Bike]]="Yes",1,0)</f>
        <v>1</v>
      </c>
      <c r="R214" t="s">
        <v>15</v>
      </c>
      <c r="S214" s="8">
        <f>_xlfn.SWITCH(BuyerTable[[#This Row],[Commute Distance]],"0-1 Miles",1,"1-2 Miles",2,"2-5 Miles",5,"5-10 Miles",10,"More than 10 Miles",12)</f>
        <v>1</v>
      </c>
    </row>
    <row r="215" spans="1:19" x14ac:dyDescent="0.3">
      <c r="A215">
        <v>12731</v>
      </c>
      <c r="B215" t="s">
        <v>37</v>
      </c>
      <c r="C215" t="s">
        <v>38</v>
      </c>
      <c r="D215" t="str" cm="1">
        <f t="array" ref="D215">_xlfn.IFS(
  BuyerTable[[#This Row],[Income]]&lt;40000,"&lt;40k",
  BuyerTable[[#This Row],[Income]]&lt;80000,"40–80k",
  BuyerTable[[#This Row],[Income]]&lt;120000,"80–120k",
  TRUE,"120k+"
)</f>
        <v>&lt;40k</v>
      </c>
      <c r="E215" s="3">
        <v>30000</v>
      </c>
      <c r="F215">
        <v>0</v>
      </c>
      <c r="G215" t="s">
        <v>27</v>
      </c>
      <c r="H215" t="s">
        <v>25</v>
      </c>
      <c r="I215" t="s">
        <v>18</v>
      </c>
      <c r="J215" t="str">
        <f>IF(BuyerTable[[#This Row],[Cars]]&gt;0,"car","No cars")</f>
        <v>car</v>
      </c>
      <c r="K215">
        <v>1</v>
      </c>
      <c r="L215" t="s">
        <v>26</v>
      </c>
      <c r="M215" t="s">
        <v>17</v>
      </c>
      <c r="N215" t="str">
        <f t="shared" si="3"/>
        <v>Middle age</v>
      </c>
      <c r="O215" t="str" cm="1">
        <f t="array" ref="O215">_xlfn.IFS(
  BuyerTable[[#This Row],[Age]]&lt;25,"&lt;25",
  BuyerTable[[#This Row],[Age]]&lt;=34,"25-34",
  BuyerTable[[#This Row],[Age]]&lt;=44,"35-44",
  BuyerTable[[#This Row],[Age]]&lt;=54,"45-54",
  TRUE,"55+"
)</f>
        <v>25-34</v>
      </c>
      <c r="P215">
        <v>32</v>
      </c>
      <c r="Q215">
        <f>IF(BuyerTable[[#This Row],[Purchased Bike]]="Yes",1,0)</f>
        <v>0</v>
      </c>
      <c r="R215" t="s">
        <v>18</v>
      </c>
      <c r="S215" s="8">
        <f>_xlfn.SWITCH(BuyerTable[[#This Row],[Commute Distance]],"0-1 Miles",1,"1-2 Miles",2,"2-5 Miles",5,"5-10 Miles",10,"More than 10 Miles",12)</f>
        <v>2</v>
      </c>
    </row>
    <row r="216" spans="1:19" x14ac:dyDescent="0.3">
      <c r="A216">
        <v>11383</v>
      </c>
      <c r="B216" t="s">
        <v>36</v>
      </c>
      <c r="C216" t="s">
        <v>39</v>
      </c>
      <c r="D216" t="str" cm="1">
        <f t="array" ref="D216">_xlfn.IFS(
  BuyerTable[[#This Row],[Income]]&lt;40000,"&lt;40k",
  BuyerTable[[#This Row],[Income]]&lt;80000,"40–80k",
  BuyerTable[[#This Row],[Income]]&lt;120000,"80–120k",
  TRUE,"120k+"
)</f>
        <v>&lt;40k</v>
      </c>
      <c r="E216" s="3">
        <v>30000</v>
      </c>
      <c r="F216">
        <v>3</v>
      </c>
      <c r="G216" t="s">
        <v>31</v>
      </c>
      <c r="H216" t="s">
        <v>20</v>
      </c>
      <c r="I216" t="s">
        <v>15</v>
      </c>
      <c r="J216" t="str">
        <f>IF(BuyerTable[[#This Row],[Cars]]&gt;0,"car","No cars")</f>
        <v>No cars</v>
      </c>
      <c r="K216">
        <v>0</v>
      </c>
      <c r="L216" t="s">
        <v>16</v>
      </c>
      <c r="M216" t="s">
        <v>17</v>
      </c>
      <c r="N216" t="str">
        <f t="shared" si="3"/>
        <v>Middle age</v>
      </c>
      <c r="O216" t="str" cm="1">
        <f t="array" ref="O216">_xlfn.IFS(
  BuyerTable[[#This Row],[Age]]&lt;25,"&lt;25",
  BuyerTable[[#This Row],[Age]]&lt;=34,"25-34",
  BuyerTable[[#This Row],[Age]]&lt;=44,"35-44",
  BuyerTable[[#This Row],[Age]]&lt;=54,"45-54",
  TRUE,"55+"
)</f>
        <v>45-54</v>
      </c>
      <c r="P216">
        <v>46</v>
      </c>
      <c r="Q216">
        <f>IF(BuyerTable[[#This Row],[Purchased Bike]]="Yes",1,0)</f>
        <v>0</v>
      </c>
      <c r="R216" t="s">
        <v>18</v>
      </c>
      <c r="S216" s="8">
        <f>_xlfn.SWITCH(BuyerTable[[#This Row],[Commute Distance]],"0-1 Miles",1,"1-2 Miles",2,"2-5 Miles",5,"5-10 Miles",10,"More than 10 Miles",12)</f>
        <v>1</v>
      </c>
    </row>
    <row r="217" spans="1:19" x14ac:dyDescent="0.3">
      <c r="A217">
        <v>16559</v>
      </c>
      <c r="B217" t="s">
        <v>37</v>
      </c>
      <c r="C217" t="s">
        <v>39</v>
      </c>
      <c r="D217" t="str" cm="1">
        <f t="array" ref="D217">_xlfn.IFS(
  BuyerTable[[#This Row],[Income]]&lt;40000,"&lt;40k",
  BuyerTable[[#This Row],[Income]]&lt;80000,"40–80k",
  BuyerTable[[#This Row],[Income]]&lt;120000,"80–120k",
  TRUE,"120k+"
)</f>
        <v>&lt;40k</v>
      </c>
      <c r="E217" s="3">
        <v>10000</v>
      </c>
      <c r="F217">
        <v>2</v>
      </c>
      <c r="G217" t="s">
        <v>27</v>
      </c>
      <c r="H217" t="s">
        <v>25</v>
      </c>
      <c r="I217" t="s">
        <v>15</v>
      </c>
      <c r="J217" t="str">
        <f>IF(BuyerTable[[#This Row],[Cars]]&gt;0,"car","No cars")</f>
        <v>No cars</v>
      </c>
      <c r="K217">
        <v>0</v>
      </c>
      <c r="L217" t="s">
        <v>16</v>
      </c>
      <c r="M217" t="s">
        <v>17</v>
      </c>
      <c r="N217" t="str">
        <f t="shared" si="3"/>
        <v>Middle age</v>
      </c>
      <c r="O217" t="str" cm="1">
        <f t="array" ref="O217">_xlfn.IFS(
  BuyerTable[[#This Row],[Age]]&lt;25,"&lt;25",
  BuyerTable[[#This Row],[Age]]&lt;=34,"25-34",
  BuyerTable[[#This Row],[Age]]&lt;=44,"35-44",
  BuyerTable[[#This Row],[Age]]&lt;=54,"45-54",
  TRUE,"55+"
)</f>
        <v>35-44</v>
      </c>
      <c r="P217">
        <v>36</v>
      </c>
      <c r="Q217">
        <f>IF(BuyerTable[[#This Row],[Purchased Bike]]="Yes",1,0)</f>
        <v>1</v>
      </c>
      <c r="R217" t="s">
        <v>15</v>
      </c>
      <c r="S217" s="8">
        <f>_xlfn.SWITCH(BuyerTable[[#This Row],[Commute Distance]],"0-1 Miles",1,"1-2 Miles",2,"2-5 Miles",5,"5-10 Miles",10,"More than 10 Miles",12)</f>
        <v>1</v>
      </c>
    </row>
    <row r="218" spans="1:19" x14ac:dyDescent="0.3">
      <c r="A218">
        <v>20277</v>
      </c>
      <c r="B218" t="s">
        <v>36</v>
      </c>
      <c r="C218" t="s">
        <v>39</v>
      </c>
      <c r="D218" t="str" cm="1">
        <f t="array" ref="D218">_xlfn.IFS(
  BuyerTable[[#This Row],[Income]]&lt;40000,"&lt;40k",
  BuyerTable[[#This Row],[Income]]&lt;80000,"40–80k",
  BuyerTable[[#This Row],[Income]]&lt;120000,"80–120k",
  TRUE,"120k+"
)</f>
        <v>&lt;40k</v>
      </c>
      <c r="E218" s="3">
        <v>30000</v>
      </c>
      <c r="F218">
        <v>2</v>
      </c>
      <c r="G218" t="s">
        <v>19</v>
      </c>
      <c r="H218" t="s">
        <v>20</v>
      </c>
      <c r="I218" t="s">
        <v>18</v>
      </c>
      <c r="J218" t="str">
        <f>IF(BuyerTable[[#This Row],[Cars]]&gt;0,"car","No cars")</f>
        <v>car</v>
      </c>
      <c r="K218">
        <v>2</v>
      </c>
      <c r="L218" t="s">
        <v>16</v>
      </c>
      <c r="M218" t="s">
        <v>24</v>
      </c>
      <c r="N218" t="str">
        <f t="shared" si="3"/>
        <v>Old</v>
      </c>
      <c r="O218" t="str" cm="1">
        <f t="array" ref="O218">_xlfn.IFS(
  BuyerTable[[#This Row],[Age]]&lt;25,"&lt;25",
  BuyerTable[[#This Row],[Age]]&lt;=34,"25-34",
  BuyerTable[[#This Row],[Age]]&lt;=44,"35-44",
  BuyerTable[[#This Row],[Age]]&lt;=54,"45-54",
  TRUE,"55+"
)</f>
        <v>55+</v>
      </c>
      <c r="P218">
        <v>69</v>
      </c>
      <c r="Q218">
        <f>IF(BuyerTable[[#This Row],[Purchased Bike]]="Yes",1,0)</f>
        <v>0</v>
      </c>
      <c r="R218" t="s">
        <v>18</v>
      </c>
      <c r="S218" s="8">
        <f>_xlfn.SWITCH(BuyerTable[[#This Row],[Commute Distance]],"0-1 Miles",1,"1-2 Miles",2,"2-5 Miles",5,"5-10 Miles",10,"More than 10 Miles",12)</f>
        <v>1</v>
      </c>
    </row>
    <row r="219" spans="1:19" x14ac:dyDescent="0.3">
      <c r="A219">
        <v>12389</v>
      </c>
      <c r="B219" t="s">
        <v>37</v>
      </c>
      <c r="C219" t="s">
        <v>38</v>
      </c>
      <c r="D219" t="str" cm="1">
        <f t="array" ref="D219">_xlfn.IFS(
  BuyerTable[[#This Row],[Income]]&lt;40000,"&lt;40k",
  BuyerTable[[#This Row],[Income]]&lt;80000,"40–80k",
  BuyerTable[[#This Row],[Income]]&lt;120000,"80–120k",
  TRUE,"120k+"
)</f>
        <v>&lt;40k</v>
      </c>
      <c r="E219" s="3">
        <v>30000</v>
      </c>
      <c r="F219">
        <v>0</v>
      </c>
      <c r="G219" t="s">
        <v>27</v>
      </c>
      <c r="H219" t="s">
        <v>25</v>
      </c>
      <c r="I219" t="s">
        <v>18</v>
      </c>
      <c r="J219" t="str">
        <f>IF(BuyerTable[[#This Row],[Cars]]&gt;0,"car","No cars")</f>
        <v>car</v>
      </c>
      <c r="K219">
        <v>1</v>
      </c>
      <c r="L219" t="s">
        <v>22</v>
      </c>
      <c r="M219" t="s">
        <v>17</v>
      </c>
      <c r="N219" t="str">
        <f t="shared" si="3"/>
        <v>Middle age</v>
      </c>
      <c r="O219" t="str" cm="1">
        <f t="array" ref="O219">_xlfn.IFS(
  BuyerTable[[#This Row],[Age]]&lt;25,"&lt;25",
  BuyerTable[[#This Row],[Age]]&lt;=34,"25-34",
  BuyerTable[[#This Row],[Age]]&lt;=44,"35-44",
  BuyerTable[[#This Row],[Age]]&lt;=54,"45-54",
  TRUE,"55+"
)</f>
        <v>25-34</v>
      </c>
      <c r="P219">
        <v>34</v>
      </c>
      <c r="Q219">
        <f>IF(BuyerTable[[#This Row],[Purchased Bike]]="Yes",1,0)</f>
        <v>0</v>
      </c>
      <c r="R219" t="s">
        <v>18</v>
      </c>
      <c r="S219" s="8">
        <f>_xlfn.SWITCH(BuyerTable[[#This Row],[Commute Distance]],"0-1 Miles",1,"1-2 Miles",2,"2-5 Miles",5,"5-10 Miles",10,"More than 10 Miles",12)</f>
        <v>5</v>
      </c>
    </row>
    <row r="220" spans="1:19" x14ac:dyDescent="0.3">
      <c r="A220">
        <v>12236</v>
      </c>
      <c r="B220" t="s">
        <v>36</v>
      </c>
      <c r="C220" t="s">
        <v>39</v>
      </c>
      <c r="D220" t="str" cm="1">
        <f t="array" ref="D220">_xlfn.IFS(
  BuyerTable[[#This Row],[Income]]&lt;40000,"&lt;40k",
  BuyerTable[[#This Row],[Income]]&lt;80000,"40–80k",
  BuyerTable[[#This Row],[Income]]&lt;120000,"80–120k",
  TRUE,"120k+"
)</f>
        <v>&lt;40k</v>
      </c>
      <c r="E220" s="3">
        <v>20000</v>
      </c>
      <c r="F220">
        <v>1</v>
      </c>
      <c r="G220" t="s">
        <v>19</v>
      </c>
      <c r="H220" t="s">
        <v>25</v>
      </c>
      <c r="I220" t="s">
        <v>15</v>
      </c>
      <c r="J220" t="str">
        <f>IF(BuyerTable[[#This Row],[Cars]]&gt;0,"car","No cars")</f>
        <v>No cars</v>
      </c>
      <c r="K220">
        <v>0</v>
      </c>
      <c r="L220" t="s">
        <v>16</v>
      </c>
      <c r="M220" t="s">
        <v>17</v>
      </c>
      <c r="N220" t="str">
        <f t="shared" si="3"/>
        <v>Old</v>
      </c>
      <c r="O220" t="str" cm="1">
        <f t="array" ref="O220">_xlfn.IFS(
  BuyerTable[[#This Row],[Age]]&lt;25,"&lt;25",
  BuyerTable[[#This Row],[Age]]&lt;=34,"25-34",
  BuyerTable[[#This Row],[Age]]&lt;=44,"35-44",
  BuyerTable[[#This Row],[Age]]&lt;=54,"45-54",
  TRUE,"55+"
)</f>
        <v>55+</v>
      </c>
      <c r="P220">
        <v>65</v>
      </c>
      <c r="Q220">
        <f>IF(BuyerTable[[#This Row],[Purchased Bike]]="Yes",1,0)</f>
        <v>0</v>
      </c>
      <c r="R220" t="s">
        <v>18</v>
      </c>
      <c r="S220" s="8">
        <f>_xlfn.SWITCH(BuyerTable[[#This Row],[Commute Distance]],"0-1 Miles",1,"1-2 Miles",2,"2-5 Miles",5,"5-10 Miles",10,"More than 10 Miles",12)</f>
        <v>1</v>
      </c>
    </row>
    <row r="221" spans="1:19" x14ac:dyDescent="0.3">
      <c r="A221">
        <v>13662</v>
      </c>
      <c r="B221" t="s">
        <v>37</v>
      </c>
      <c r="C221" t="s">
        <v>38</v>
      </c>
      <c r="D221" t="str" cm="1">
        <f t="array" ref="D221">_xlfn.IFS(
  BuyerTable[[#This Row],[Income]]&lt;40000,"&lt;40k",
  BuyerTable[[#This Row],[Income]]&lt;80000,"40–80k",
  BuyerTable[[#This Row],[Income]]&lt;120000,"80–120k",
  TRUE,"120k+"
)</f>
        <v>&lt;40k</v>
      </c>
      <c r="E221" s="3">
        <v>20000</v>
      </c>
      <c r="F221">
        <v>0</v>
      </c>
      <c r="G221" t="s">
        <v>29</v>
      </c>
      <c r="H221" t="s">
        <v>25</v>
      </c>
      <c r="I221" t="s">
        <v>15</v>
      </c>
      <c r="J221" t="str">
        <f>IF(BuyerTable[[#This Row],[Cars]]&gt;0,"car","No cars")</f>
        <v>car</v>
      </c>
      <c r="K221">
        <v>2</v>
      </c>
      <c r="L221" t="s">
        <v>26</v>
      </c>
      <c r="M221" t="s">
        <v>17</v>
      </c>
      <c r="N221" t="str">
        <f t="shared" si="3"/>
        <v>Middle age</v>
      </c>
      <c r="O221" t="str" cm="1">
        <f t="array" ref="O221">_xlfn.IFS(
  BuyerTable[[#This Row],[Age]]&lt;25,"&lt;25",
  BuyerTable[[#This Row],[Age]]&lt;=34,"25-34",
  BuyerTable[[#This Row],[Age]]&lt;=44,"35-44",
  BuyerTable[[#This Row],[Age]]&lt;=54,"45-54",
  TRUE,"55+"
)</f>
        <v>25-34</v>
      </c>
      <c r="P221">
        <v>31</v>
      </c>
      <c r="Q221">
        <f>IF(BuyerTable[[#This Row],[Purchased Bike]]="Yes",1,0)</f>
        <v>1</v>
      </c>
      <c r="R221" t="s">
        <v>15</v>
      </c>
      <c r="S221" s="8">
        <f>_xlfn.SWITCH(BuyerTable[[#This Row],[Commute Distance]],"0-1 Miles",1,"1-2 Miles",2,"2-5 Miles",5,"5-10 Miles",10,"More than 10 Miles",12)</f>
        <v>2</v>
      </c>
    </row>
    <row r="222" spans="1:19" x14ac:dyDescent="0.3">
      <c r="A222">
        <v>19331</v>
      </c>
      <c r="B222" t="s">
        <v>37</v>
      </c>
      <c r="C222" t="s">
        <v>38</v>
      </c>
      <c r="D222" t="str" cm="1">
        <f t="array" ref="D222">_xlfn.IFS(
  BuyerTable[[#This Row],[Income]]&lt;40000,"&lt;40k",
  BuyerTable[[#This Row],[Income]]&lt;80000,"40–80k",
  BuyerTable[[#This Row],[Income]]&lt;120000,"80–120k",
  TRUE,"120k+"
)</f>
        <v>&lt;40k</v>
      </c>
      <c r="E222" s="3">
        <v>20000</v>
      </c>
      <c r="F222">
        <v>2</v>
      </c>
      <c r="G222" t="s">
        <v>27</v>
      </c>
      <c r="H222" t="s">
        <v>25</v>
      </c>
      <c r="I222" t="s">
        <v>15</v>
      </c>
      <c r="J222" t="str">
        <f>IF(BuyerTable[[#This Row],[Cars]]&gt;0,"car","No cars")</f>
        <v>car</v>
      </c>
      <c r="K222">
        <v>1</v>
      </c>
      <c r="L222" t="s">
        <v>16</v>
      </c>
      <c r="M222" t="s">
        <v>17</v>
      </c>
      <c r="N222" t="str">
        <f t="shared" si="3"/>
        <v>Middle age</v>
      </c>
      <c r="O222" t="str" cm="1">
        <f t="array" ref="O222">_xlfn.IFS(
  BuyerTable[[#This Row],[Age]]&lt;25,"&lt;25",
  BuyerTable[[#This Row],[Age]]&lt;=34,"25-34",
  BuyerTable[[#This Row],[Age]]&lt;=44,"35-44",
  BuyerTable[[#This Row],[Age]]&lt;=54,"45-54",
  TRUE,"55+"
)</f>
        <v>35-44</v>
      </c>
      <c r="P222">
        <v>40</v>
      </c>
      <c r="Q222">
        <f>IF(BuyerTable[[#This Row],[Purchased Bike]]="Yes",1,0)</f>
        <v>0</v>
      </c>
      <c r="R222" t="s">
        <v>18</v>
      </c>
      <c r="S222" s="8">
        <f>_xlfn.SWITCH(BuyerTable[[#This Row],[Commute Distance]],"0-1 Miles",1,"1-2 Miles",2,"2-5 Miles",5,"5-10 Miles",10,"More than 10 Miles",12)</f>
        <v>1</v>
      </c>
    </row>
    <row r="223" spans="1:19" x14ac:dyDescent="0.3">
      <c r="A223">
        <v>17754</v>
      </c>
      <c r="B223" t="s">
        <v>37</v>
      </c>
      <c r="C223" t="s">
        <v>39</v>
      </c>
      <c r="D223" t="str" cm="1">
        <f t="array" ref="D223">_xlfn.IFS(
  BuyerTable[[#This Row],[Income]]&lt;40000,"&lt;40k",
  BuyerTable[[#This Row],[Income]]&lt;80000,"40–80k",
  BuyerTable[[#This Row],[Income]]&lt;120000,"80–120k",
  TRUE,"120k+"
)</f>
        <v>&lt;40k</v>
      </c>
      <c r="E223" s="3">
        <v>30000</v>
      </c>
      <c r="F223">
        <v>3</v>
      </c>
      <c r="G223" t="s">
        <v>13</v>
      </c>
      <c r="H223" t="s">
        <v>20</v>
      </c>
      <c r="I223" t="s">
        <v>15</v>
      </c>
      <c r="J223" t="str">
        <f>IF(BuyerTable[[#This Row],[Cars]]&gt;0,"car","No cars")</f>
        <v>No cars</v>
      </c>
      <c r="K223">
        <v>0</v>
      </c>
      <c r="L223" t="s">
        <v>16</v>
      </c>
      <c r="M223" t="s">
        <v>17</v>
      </c>
      <c r="N223" t="str">
        <f t="shared" si="3"/>
        <v>Middle age</v>
      </c>
      <c r="O223" t="str" cm="1">
        <f t="array" ref="O223">_xlfn.IFS(
  BuyerTable[[#This Row],[Age]]&lt;25,"&lt;25",
  BuyerTable[[#This Row],[Age]]&lt;=34,"25-34",
  BuyerTable[[#This Row],[Age]]&lt;=44,"35-44",
  BuyerTable[[#This Row],[Age]]&lt;=54,"45-54",
  TRUE,"55+"
)</f>
        <v>45-54</v>
      </c>
      <c r="P223">
        <v>46</v>
      </c>
      <c r="Q223">
        <f>IF(BuyerTable[[#This Row],[Purchased Bike]]="Yes",1,0)</f>
        <v>1</v>
      </c>
      <c r="R223" t="s">
        <v>15</v>
      </c>
      <c r="S223" s="8">
        <f>_xlfn.SWITCH(BuyerTable[[#This Row],[Commute Distance]],"0-1 Miles",1,"1-2 Miles",2,"2-5 Miles",5,"5-10 Miles",10,"More than 10 Miles",12)</f>
        <v>1</v>
      </c>
    </row>
    <row r="224" spans="1:19" x14ac:dyDescent="0.3">
      <c r="A224">
        <v>16549</v>
      </c>
      <c r="B224" t="s">
        <v>37</v>
      </c>
      <c r="C224" t="s">
        <v>39</v>
      </c>
      <c r="D224" t="str" cm="1">
        <f t="array" ref="D224">_xlfn.IFS(
  BuyerTable[[#This Row],[Income]]&lt;40000,"&lt;40k",
  BuyerTable[[#This Row],[Income]]&lt;80000,"40–80k",
  BuyerTable[[#This Row],[Income]]&lt;120000,"80–120k",
  TRUE,"120k+"
)</f>
        <v>&lt;40k</v>
      </c>
      <c r="E224" s="3">
        <v>30000</v>
      </c>
      <c r="F224">
        <v>3</v>
      </c>
      <c r="G224" t="s">
        <v>13</v>
      </c>
      <c r="H224" t="s">
        <v>20</v>
      </c>
      <c r="I224" t="s">
        <v>15</v>
      </c>
      <c r="J224" t="str">
        <f>IF(BuyerTable[[#This Row],[Cars]]&gt;0,"car","No cars")</f>
        <v>No cars</v>
      </c>
      <c r="K224">
        <v>0</v>
      </c>
      <c r="L224" t="s">
        <v>16</v>
      </c>
      <c r="M224" t="s">
        <v>17</v>
      </c>
      <c r="N224" t="str">
        <f t="shared" si="3"/>
        <v>Middle age</v>
      </c>
      <c r="O224" t="str" cm="1">
        <f t="array" ref="O224">_xlfn.IFS(
  BuyerTable[[#This Row],[Age]]&lt;25,"&lt;25",
  BuyerTable[[#This Row],[Age]]&lt;=34,"25-34",
  BuyerTable[[#This Row],[Age]]&lt;=44,"35-44",
  BuyerTable[[#This Row],[Age]]&lt;=54,"45-54",
  TRUE,"55+"
)</f>
        <v>45-54</v>
      </c>
      <c r="P224">
        <v>47</v>
      </c>
      <c r="Q224">
        <f>IF(BuyerTable[[#This Row],[Purchased Bike]]="Yes",1,0)</f>
        <v>1</v>
      </c>
      <c r="R224" t="s">
        <v>15</v>
      </c>
      <c r="S224" s="8">
        <f>_xlfn.SWITCH(BuyerTable[[#This Row],[Commute Distance]],"0-1 Miles",1,"1-2 Miles",2,"2-5 Miles",5,"5-10 Miles",10,"More than 10 Miles",12)</f>
        <v>1</v>
      </c>
    </row>
    <row r="225" spans="1:19" x14ac:dyDescent="0.3">
      <c r="A225">
        <v>20147</v>
      </c>
      <c r="B225" t="s">
        <v>36</v>
      </c>
      <c r="C225" t="s">
        <v>39</v>
      </c>
      <c r="D225" t="str" cm="1">
        <f t="array" ref="D225">_xlfn.IFS(
  BuyerTable[[#This Row],[Income]]&lt;40000,"&lt;40k",
  BuyerTable[[#This Row],[Income]]&lt;80000,"40–80k",
  BuyerTable[[#This Row],[Income]]&lt;120000,"80–120k",
  TRUE,"120k+"
)</f>
        <v>&lt;40k</v>
      </c>
      <c r="E225" s="3">
        <v>30000</v>
      </c>
      <c r="F225">
        <v>1</v>
      </c>
      <c r="G225" t="s">
        <v>13</v>
      </c>
      <c r="H225" t="s">
        <v>20</v>
      </c>
      <c r="I225" t="s">
        <v>15</v>
      </c>
      <c r="J225" t="str">
        <f>IF(BuyerTable[[#This Row],[Cars]]&gt;0,"car","No cars")</f>
        <v>No cars</v>
      </c>
      <c r="K225">
        <v>0</v>
      </c>
      <c r="L225" t="s">
        <v>16</v>
      </c>
      <c r="M225" t="s">
        <v>17</v>
      </c>
      <c r="N225" t="str">
        <f t="shared" si="3"/>
        <v>Old</v>
      </c>
      <c r="O225" t="str" cm="1">
        <f t="array" ref="O225">_xlfn.IFS(
  BuyerTable[[#This Row],[Age]]&lt;25,"&lt;25",
  BuyerTable[[#This Row],[Age]]&lt;=34,"25-34",
  BuyerTable[[#This Row],[Age]]&lt;=44,"35-44",
  BuyerTable[[#This Row],[Age]]&lt;=54,"45-54",
  TRUE,"55+"
)</f>
        <v>55+</v>
      </c>
      <c r="P225">
        <v>65</v>
      </c>
      <c r="Q225">
        <f>IF(BuyerTable[[#This Row],[Purchased Bike]]="Yes",1,0)</f>
        <v>0</v>
      </c>
      <c r="R225" t="s">
        <v>18</v>
      </c>
      <c r="S225" s="8">
        <f>_xlfn.SWITCH(BuyerTable[[#This Row],[Commute Distance]],"0-1 Miles",1,"1-2 Miles",2,"2-5 Miles",5,"5-10 Miles",10,"More than 10 Miles",12)</f>
        <v>1</v>
      </c>
    </row>
    <row r="226" spans="1:19" x14ac:dyDescent="0.3">
      <c r="A226">
        <v>15612</v>
      </c>
      <c r="B226" t="s">
        <v>37</v>
      </c>
      <c r="C226" t="s">
        <v>38</v>
      </c>
      <c r="D226" t="str" cm="1">
        <f t="array" ref="D226">_xlfn.IFS(
  BuyerTable[[#This Row],[Income]]&lt;40000,"&lt;40k",
  BuyerTable[[#This Row],[Income]]&lt;80000,"40–80k",
  BuyerTable[[#This Row],[Income]]&lt;120000,"80–120k",
  TRUE,"120k+"
)</f>
        <v>&lt;40k</v>
      </c>
      <c r="E226" s="3">
        <v>30000</v>
      </c>
      <c r="F226">
        <v>0</v>
      </c>
      <c r="G226" t="s">
        <v>27</v>
      </c>
      <c r="H226" t="s">
        <v>25</v>
      </c>
      <c r="I226" t="s">
        <v>18</v>
      </c>
      <c r="J226" t="str">
        <f>IF(BuyerTable[[#This Row],[Cars]]&gt;0,"car","No cars")</f>
        <v>car</v>
      </c>
      <c r="K226">
        <v>1</v>
      </c>
      <c r="L226" t="s">
        <v>26</v>
      </c>
      <c r="M226" t="s">
        <v>17</v>
      </c>
      <c r="N226" t="str">
        <f t="shared" si="3"/>
        <v>Adolescent</v>
      </c>
      <c r="O226" t="str" cm="1">
        <f t="array" ref="O226">_xlfn.IFS(
  BuyerTable[[#This Row],[Age]]&lt;25,"&lt;25",
  BuyerTable[[#This Row],[Age]]&lt;=34,"25-34",
  BuyerTable[[#This Row],[Age]]&lt;=44,"35-44",
  BuyerTable[[#This Row],[Age]]&lt;=54,"45-54",
  TRUE,"55+"
)</f>
        <v>25-34</v>
      </c>
      <c r="P226">
        <v>28</v>
      </c>
      <c r="Q226">
        <f>IF(BuyerTable[[#This Row],[Purchased Bike]]="Yes",1,0)</f>
        <v>0</v>
      </c>
      <c r="R226" t="s">
        <v>18</v>
      </c>
      <c r="S226" s="8">
        <f>_xlfn.SWITCH(BuyerTable[[#This Row],[Commute Distance]],"0-1 Miles",1,"1-2 Miles",2,"2-5 Miles",5,"5-10 Miles",10,"More than 10 Miles",12)</f>
        <v>2</v>
      </c>
    </row>
    <row r="227" spans="1:19" x14ac:dyDescent="0.3">
      <c r="A227">
        <v>15665</v>
      </c>
      <c r="B227" t="s">
        <v>36</v>
      </c>
      <c r="C227" t="s">
        <v>39</v>
      </c>
      <c r="D227" t="str" cm="1">
        <f t="array" ref="D227">_xlfn.IFS(
  BuyerTable[[#This Row],[Income]]&lt;40000,"&lt;40k",
  BuyerTable[[#This Row],[Income]]&lt;80000,"40–80k",
  BuyerTable[[#This Row],[Income]]&lt;120000,"80–120k",
  TRUE,"120k+"
)</f>
        <v>&lt;40k</v>
      </c>
      <c r="E227" s="3">
        <v>30000</v>
      </c>
      <c r="F227">
        <v>0</v>
      </c>
      <c r="G227" t="s">
        <v>13</v>
      </c>
      <c r="H227" t="s">
        <v>20</v>
      </c>
      <c r="I227" t="s">
        <v>15</v>
      </c>
      <c r="J227" t="str">
        <f>IF(BuyerTable[[#This Row],[Cars]]&gt;0,"car","No cars")</f>
        <v>No cars</v>
      </c>
      <c r="K227">
        <v>0</v>
      </c>
      <c r="L227" t="s">
        <v>16</v>
      </c>
      <c r="M227" t="s">
        <v>17</v>
      </c>
      <c r="N227" t="str">
        <f t="shared" si="3"/>
        <v>Middle age</v>
      </c>
      <c r="O227" t="str" cm="1">
        <f t="array" ref="O227">_xlfn.IFS(
  BuyerTable[[#This Row],[Age]]&lt;25,"&lt;25",
  BuyerTable[[#This Row],[Age]]&lt;=34,"25-34",
  BuyerTable[[#This Row],[Age]]&lt;=44,"35-44",
  BuyerTable[[#This Row],[Age]]&lt;=54,"45-54",
  TRUE,"55+"
)</f>
        <v>45-54</v>
      </c>
      <c r="P227">
        <v>47</v>
      </c>
      <c r="Q227">
        <f>IF(BuyerTable[[#This Row],[Purchased Bike]]="Yes",1,0)</f>
        <v>1</v>
      </c>
      <c r="R227" t="s">
        <v>15</v>
      </c>
      <c r="S227" s="8">
        <f>_xlfn.SWITCH(BuyerTable[[#This Row],[Commute Distance]],"0-1 Miles",1,"1-2 Miles",2,"2-5 Miles",5,"5-10 Miles",10,"More than 10 Miles",12)</f>
        <v>1</v>
      </c>
    </row>
    <row r="228" spans="1:19" x14ac:dyDescent="0.3">
      <c r="A228">
        <v>19748</v>
      </c>
      <c r="B228" t="s">
        <v>36</v>
      </c>
      <c r="C228" t="s">
        <v>38</v>
      </c>
      <c r="D228" t="str" cm="1">
        <f t="array" ref="D228">_xlfn.IFS(
  BuyerTable[[#This Row],[Income]]&lt;40000,"&lt;40k",
  BuyerTable[[#This Row],[Income]]&lt;80000,"40–80k",
  BuyerTable[[#This Row],[Income]]&lt;120000,"80–120k",
  TRUE,"120k+"
)</f>
        <v>&lt;40k</v>
      </c>
      <c r="E228" s="3">
        <v>20000</v>
      </c>
      <c r="F228">
        <v>4</v>
      </c>
      <c r="G228" t="s">
        <v>27</v>
      </c>
      <c r="H228" t="s">
        <v>14</v>
      </c>
      <c r="I228" t="s">
        <v>18</v>
      </c>
      <c r="J228" t="str">
        <f>IF(BuyerTable[[#This Row],[Cars]]&gt;0,"car","No cars")</f>
        <v>car</v>
      </c>
      <c r="K228">
        <v>2</v>
      </c>
      <c r="L228" t="s">
        <v>26</v>
      </c>
      <c r="M228" t="s">
        <v>24</v>
      </c>
      <c r="N228" t="str">
        <f t="shared" si="3"/>
        <v>Old</v>
      </c>
      <c r="O228" t="str" cm="1">
        <f t="array" ref="O228">_xlfn.IFS(
  BuyerTable[[#This Row],[Age]]&lt;25,"&lt;25",
  BuyerTable[[#This Row],[Age]]&lt;=34,"25-34",
  BuyerTable[[#This Row],[Age]]&lt;=44,"35-44",
  BuyerTable[[#This Row],[Age]]&lt;=54,"45-54",
  TRUE,"55+"
)</f>
        <v>55+</v>
      </c>
      <c r="P228">
        <v>60</v>
      </c>
      <c r="Q228">
        <f>IF(BuyerTable[[#This Row],[Purchased Bike]]="Yes",1,0)</f>
        <v>0</v>
      </c>
      <c r="R228" t="s">
        <v>18</v>
      </c>
      <c r="S228" s="8">
        <f>_xlfn.SWITCH(BuyerTable[[#This Row],[Commute Distance]],"0-1 Miles",1,"1-2 Miles",2,"2-5 Miles",5,"5-10 Miles",10,"More than 10 Miles",12)</f>
        <v>2</v>
      </c>
    </row>
    <row r="229" spans="1:19" x14ac:dyDescent="0.3">
      <c r="A229">
        <v>22610</v>
      </c>
      <c r="B229" t="s">
        <v>36</v>
      </c>
      <c r="C229" t="s">
        <v>38</v>
      </c>
      <c r="D229" t="str" cm="1">
        <f t="array" ref="D229">_xlfn.IFS(
  BuyerTable[[#This Row],[Income]]&lt;40000,"&lt;40k",
  BuyerTable[[#This Row],[Income]]&lt;80000,"40–80k",
  BuyerTable[[#This Row],[Income]]&lt;120000,"80–120k",
  TRUE,"120k+"
)</f>
        <v>&lt;40k</v>
      </c>
      <c r="E229" s="3">
        <v>30000</v>
      </c>
      <c r="F229">
        <v>0</v>
      </c>
      <c r="G229" t="s">
        <v>13</v>
      </c>
      <c r="H229" t="s">
        <v>20</v>
      </c>
      <c r="I229" t="s">
        <v>15</v>
      </c>
      <c r="J229" t="str">
        <f>IF(BuyerTable[[#This Row],[Cars]]&gt;0,"car","No cars")</f>
        <v>No cars</v>
      </c>
      <c r="K229">
        <v>0</v>
      </c>
      <c r="L229" t="s">
        <v>16</v>
      </c>
      <c r="M229" t="s">
        <v>17</v>
      </c>
      <c r="N229" t="str">
        <f t="shared" si="3"/>
        <v>Middle age</v>
      </c>
      <c r="O229" t="str" cm="1">
        <f t="array" ref="O229">_xlfn.IFS(
  BuyerTable[[#This Row],[Age]]&lt;25,"&lt;25",
  BuyerTable[[#This Row],[Age]]&lt;=34,"25-34",
  BuyerTable[[#This Row],[Age]]&lt;=44,"35-44",
  BuyerTable[[#This Row],[Age]]&lt;=54,"45-54",
  TRUE,"55+"
)</f>
        <v>35-44</v>
      </c>
      <c r="P229">
        <v>35</v>
      </c>
      <c r="Q229">
        <f>IF(BuyerTable[[#This Row],[Purchased Bike]]="Yes",1,0)</f>
        <v>1</v>
      </c>
      <c r="R229" t="s">
        <v>15</v>
      </c>
      <c r="S229" s="8">
        <f>_xlfn.SWITCH(BuyerTable[[#This Row],[Commute Distance]],"0-1 Miles",1,"1-2 Miles",2,"2-5 Miles",5,"5-10 Miles",10,"More than 10 Miles",12)</f>
        <v>1</v>
      </c>
    </row>
    <row r="230" spans="1:19" x14ac:dyDescent="0.3">
      <c r="A230">
        <v>15450</v>
      </c>
      <c r="B230" t="s">
        <v>36</v>
      </c>
      <c r="C230" t="s">
        <v>38</v>
      </c>
      <c r="D230" t="str" cm="1">
        <f t="array" ref="D230">_xlfn.IFS(
  BuyerTable[[#This Row],[Income]]&lt;40000,"&lt;40k",
  BuyerTable[[#This Row],[Income]]&lt;80000,"40–80k",
  BuyerTable[[#This Row],[Income]]&lt;120000,"80–120k",
  TRUE,"120k+"
)</f>
        <v>&lt;40k</v>
      </c>
      <c r="E230" s="3">
        <v>10000</v>
      </c>
      <c r="F230">
        <v>1</v>
      </c>
      <c r="G230" t="s">
        <v>31</v>
      </c>
      <c r="H230" t="s">
        <v>20</v>
      </c>
      <c r="I230" t="s">
        <v>15</v>
      </c>
      <c r="J230" t="str">
        <f>IF(BuyerTable[[#This Row],[Cars]]&gt;0,"car","No cars")</f>
        <v>No cars</v>
      </c>
      <c r="K230">
        <v>0</v>
      </c>
      <c r="L230" t="s">
        <v>16</v>
      </c>
      <c r="M230" t="s">
        <v>17</v>
      </c>
      <c r="N230" t="str">
        <f t="shared" si="3"/>
        <v>Old</v>
      </c>
      <c r="O230" t="str" cm="1">
        <f t="array" ref="O230">_xlfn.IFS(
  BuyerTable[[#This Row],[Age]]&lt;25,"&lt;25",
  BuyerTable[[#This Row],[Age]]&lt;=34,"25-34",
  BuyerTable[[#This Row],[Age]]&lt;=44,"35-44",
  BuyerTable[[#This Row],[Age]]&lt;=54,"45-54",
  TRUE,"55+"
)</f>
        <v>55+</v>
      </c>
      <c r="P230">
        <v>70</v>
      </c>
      <c r="Q230">
        <f>IF(BuyerTable[[#This Row],[Purchased Bike]]="Yes",1,0)</f>
        <v>0</v>
      </c>
      <c r="R230" t="s">
        <v>18</v>
      </c>
      <c r="S230" s="8">
        <f>_xlfn.SWITCH(BuyerTable[[#This Row],[Commute Distance]],"0-1 Miles",1,"1-2 Miles",2,"2-5 Miles",5,"5-10 Miles",10,"More than 10 Miles",12)</f>
        <v>1</v>
      </c>
    </row>
    <row r="231" spans="1:19" x14ac:dyDescent="0.3">
      <c r="A231">
        <v>25681</v>
      </c>
      <c r="B231" t="s">
        <v>37</v>
      </c>
      <c r="C231" t="s">
        <v>39</v>
      </c>
      <c r="D231" t="str" cm="1">
        <f t="array" ref="D231">_xlfn.IFS(
  BuyerTable[[#This Row],[Income]]&lt;40000,"&lt;40k",
  BuyerTable[[#This Row],[Income]]&lt;80000,"40–80k",
  BuyerTable[[#This Row],[Income]]&lt;120000,"80–120k",
  TRUE,"120k+"
)</f>
        <v>&lt;40k</v>
      </c>
      <c r="E231" s="3">
        <v>30000</v>
      </c>
      <c r="F231">
        <v>0</v>
      </c>
      <c r="G231" t="s">
        <v>19</v>
      </c>
      <c r="H231" t="s">
        <v>20</v>
      </c>
      <c r="I231" t="s">
        <v>18</v>
      </c>
      <c r="J231" t="str">
        <f>IF(BuyerTable[[#This Row],[Cars]]&gt;0,"car","No cars")</f>
        <v>car</v>
      </c>
      <c r="K231">
        <v>1</v>
      </c>
      <c r="L231" t="s">
        <v>22</v>
      </c>
      <c r="M231" t="s">
        <v>17</v>
      </c>
      <c r="N231" t="str">
        <f t="shared" si="3"/>
        <v>Middle age</v>
      </c>
      <c r="O231" t="str" cm="1">
        <f t="array" ref="O231">_xlfn.IFS(
  BuyerTable[[#This Row],[Age]]&lt;25,"&lt;25",
  BuyerTable[[#This Row],[Age]]&lt;=34,"25-34",
  BuyerTable[[#This Row],[Age]]&lt;=44,"35-44",
  BuyerTable[[#This Row],[Age]]&lt;=54,"45-54",
  TRUE,"55+"
)</f>
        <v>25-34</v>
      </c>
      <c r="P231">
        <v>31</v>
      </c>
      <c r="Q231">
        <f>IF(BuyerTable[[#This Row],[Purchased Bike]]="Yes",1,0)</f>
        <v>1</v>
      </c>
      <c r="R231" t="s">
        <v>15</v>
      </c>
      <c r="S231" s="8">
        <f>_xlfn.SWITCH(BuyerTable[[#This Row],[Commute Distance]],"0-1 Miles",1,"1-2 Miles",2,"2-5 Miles",5,"5-10 Miles",10,"More than 10 Miles",12)</f>
        <v>5</v>
      </c>
    </row>
    <row r="232" spans="1:19" x14ac:dyDescent="0.3">
      <c r="A232">
        <v>19491</v>
      </c>
      <c r="B232" t="s">
        <v>37</v>
      </c>
      <c r="C232" t="s">
        <v>38</v>
      </c>
      <c r="D232" t="str" cm="1">
        <f t="array" ref="D232">_xlfn.IFS(
  BuyerTable[[#This Row],[Income]]&lt;40000,"&lt;40k",
  BuyerTable[[#This Row],[Income]]&lt;80000,"40–80k",
  BuyerTable[[#This Row],[Income]]&lt;120000,"80–120k",
  TRUE,"120k+"
)</f>
        <v>&lt;40k</v>
      </c>
      <c r="E232" s="3">
        <v>30000</v>
      </c>
      <c r="F232">
        <v>2</v>
      </c>
      <c r="G232" t="s">
        <v>19</v>
      </c>
      <c r="H232" t="s">
        <v>20</v>
      </c>
      <c r="I232" t="s">
        <v>15</v>
      </c>
      <c r="J232" t="str">
        <f>IF(BuyerTable[[#This Row],[Cars]]&gt;0,"car","No cars")</f>
        <v>car</v>
      </c>
      <c r="K232">
        <v>2</v>
      </c>
      <c r="L232" t="s">
        <v>16</v>
      </c>
      <c r="M232" t="s">
        <v>17</v>
      </c>
      <c r="N232" t="str">
        <f t="shared" si="3"/>
        <v>Middle age</v>
      </c>
      <c r="O232" t="str" cm="1">
        <f t="array" ref="O232">_xlfn.IFS(
  BuyerTable[[#This Row],[Age]]&lt;25,"&lt;25",
  BuyerTable[[#This Row],[Age]]&lt;=34,"25-34",
  BuyerTable[[#This Row],[Age]]&lt;=44,"35-44",
  BuyerTable[[#This Row],[Age]]&lt;=54,"45-54",
  TRUE,"55+"
)</f>
        <v>35-44</v>
      </c>
      <c r="P232">
        <v>42</v>
      </c>
      <c r="Q232">
        <f>IF(BuyerTable[[#This Row],[Purchased Bike]]="Yes",1,0)</f>
        <v>0</v>
      </c>
      <c r="R232" t="s">
        <v>18</v>
      </c>
      <c r="S232" s="8">
        <f>_xlfn.SWITCH(BuyerTable[[#This Row],[Commute Distance]],"0-1 Miles",1,"1-2 Miles",2,"2-5 Miles",5,"5-10 Miles",10,"More than 10 Miles",12)</f>
        <v>1</v>
      </c>
    </row>
    <row r="233" spans="1:19" x14ac:dyDescent="0.3">
      <c r="A233">
        <v>15629</v>
      </c>
      <c r="B233" t="s">
        <v>37</v>
      </c>
      <c r="C233" t="s">
        <v>39</v>
      </c>
      <c r="D233" t="str" cm="1">
        <f t="array" ref="D233">_xlfn.IFS(
  BuyerTable[[#This Row],[Income]]&lt;40000,"&lt;40k",
  BuyerTable[[#This Row],[Income]]&lt;80000,"40–80k",
  BuyerTable[[#This Row],[Income]]&lt;120000,"80–120k",
  TRUE,"120k+"
)</f>
        <v>&lt;40k</v>
      </c>
      <c r="E233" s="3">
        <v>10000</v>
      </c>
      <c r="F233">
        <v>0</v>
      </c>
      <c r="G233" t="s">
        <v>29</v>
      </c>
      <c r="H233" t="s">
        <v>25</v>
      </c>
      <c r="I233" t="s">
        <v>15</v>
      </c>
      <c r="J233" t="str">
        <f>IF(BuyerTable[[#This Row],[Cars]]&gt;0,"car","No cars")</f>
        <v>car</v>
      </c>
      <c r="K233">
        <v>2</v>
      </c>
      <c r="L233" t="s">
        <v>26</v>
      </c>
      <c r="M233" t="s">
        <v>17</v>
      </c>
      <c r="N233" t="str">
        <f t="shared" si="3"/>
        <v>Middle age</v>
      </c>
      <c r="O233" t="str" cm="1">
        <f t="array" ref="O233">_xlfn.IFS(
  BuyerTable[[#This Row],[Age]]&lt;25,"&lt;25",
  BuyerTable[[#This Row],[Age]]&lt;=34,"25-34",
  BuyerTable[[#This Row],[Age]]&lt;=44,"35-44",
  BuyerTable[[#This Row],[Age]]&lt;=54,"45-54",
  TRUE,"55+"
)</f>
        <v>25-34</v>
      </c>
      <c r="P233">
        <v>34</v>
      </c>
      <c r="Q233">
        <f>IF(BuyerTable[[#This Row],[Purchased Bike]]="Yes",1,0)</f>
        <v>0</v>
      </c>
      <c r="R233" t="s">
        <v>18</v>
      </c>
      <c r="S233" s="8">
        <f>_xlfn.SWITCH(BuyerTable[[#This Row],[Commute Distance]],"0-1 Miles",1,"1-2 Miles",2,"2-5 Miles",5,"5-10 Miles",10,"More than 10 Miles",12)</f>
        <v>2</v>
      </c>
    </row>
    <row r="234" spans="1:19" x14ac:dyDescent="0.3">
      <c r="A234">
        <v>27835</v>
      </c>
      <c r="B234" t="s">
        <v>36</v>
      </c>
      <c r="C234" t="s">
        <v>38</v>
      </c>
      <c r="D234" t="str" cm="1">
        <f t="array" ref="D234">_xlfn.IFS(
  BuyerTable[[#This Row],[Income]]&lt;40000,"&lt;40k",
  BuyerTable[[#This Row],[Income]]&lt;80000,"40–80k",
  BuyerTable[[#This Row],[Income]]&lt;120000,"80–120k",
  TRUE,"120k+"
)</f>
        <v>&lt;40k</v>
      </c>
      <c r="E234" s="3">
        <v>20000</v>
      </c>
      <c r="F234">
        <v>0</v>
      </c>
      <c r="G234" t="s">
        <v>29</v>
      </c>
      <c r="H234" t="s">
        <v>25</v>
      </c>
      <c r="I234" t="s">
        <v>15</v>
      </c>
      <c r="J234" t="str">
        <f>IF(BuyerTable[[#This Row],[Cars]]&gt;0,"car","No cars")</f>
        <v>car</v>
      </c>
      <c r="K234">
        <v>2</v>
      </c>
      <c r="L234" t="s">
        <v>16</v>
      </c>
      <c r="M234" t="s">
        <v>17</v>
      </c>
      <c r="N234" t="str">
        <f t="shared" si="3"/>
        <v>Middle age</v>
      </c>
      <c r="O234" t="str" cm="1">
        <f t="array" ref="O234">_xlfn.IFS(
  BuyerTable[[#This Row],[Age]]&lt;25,"&lt;25",
  BuyerTable[[#This Row],[Age]]&lt;=34,"25-34",
  BuyerTable[[#This Row],[Age]]&lt;=44,"35-44",
  BuyerTable[[#This Row],[Age]]&lt;=54,"45-54",
  TRUE,"55+"
)</f>
        <v>25-34</v>
      </c>
      <c r="P234">
        <v>32</v>
      </c>
      <c r="Q234">
        <f>IF(BuyerTable[[#This Row],[Purchased Bike]]="Yes",1,0)</f>
        <v>0</v>
      </c>
      <c r="R234" t="s">
        <v>18</v>
      </c>
      <c r="S234" s="8">
        <f>_xlfn.SWITCH(BuyerTable[[#This Row],[Commute Distance]],"0-1 Miles",1,"1-2 Miles",2,"2-5 Miles",5,"5-10 Miles",10,"More than 10 Miles",12)</f>
        <v>1</v>
      </c>
    </row>
    <row r="235" spans="1:19" x14ac:dyDescent="0.3">
      <c r="A235">
        <v>11935</v>
      </c>
      <c r="B235" t="s">
        <v>37</v>
      </c>
      <c r="C235" t="s">
        <v>39</v>
      </c>
      <c r="D235" t="str" cm="1">
        <f t="array" ref="D235">_xlfn.IFS(
  BuyerTable[[#This Row],[Income]]&lt;40000,"&lt;40k",
  BuyerTable[[#This Row],[Income]]&lt;80000,"40–80k",
  BuyerTable[[#This Row],[Income]]&lt;120000,"80–120k",
  TRUE,"120k+"
)</f>
        <v>&lt;40k</v>
      </c>
      <c r="E235" s="3">
        <v>30000</v>
      </c>
      <c r="F235">
        <v>0</v>
      </c>
      <c r="G235" t="s">
        <v>19</v>
      </c>
      <c r="H235" t="s">
        <v>14</v>
      </c>
      <c r="I235" t="s">
        <v>15</v>
      </c>
      <c r="J235" t="str">
        <f>IF(BuyerTable[[#This Row],[Cars]]&gt;0,"car","No cars")</f>
        <v>car</v>
      </c>
      <c r="K235">
        <v>1</v>
      </c>
      <c r="L235" t="s">
        <v>23</v>
      </c>
      <c r="M235" t="s">
        <v>32</v>
      </c>
      <c r="N235" t="str">
        <f t="shared" si="3"/>
        <v>Adolescent</v>
      </c>
      <c r="O235" t="str" cm="1">
        <f t="array" ref="O235">_xlfn.IFS(
  BuyerTable[[#This Row],[Age]]&lt;25,"&lt;25",
  BuyerTable[[#This Row],[Age]]&lt;=34,"25-34",
  BuyerTable[[#This Row],[Age]]&lt;=44,"35-44",
  BuyerTable[[#This Row],[Age]]&lt;=54,"45-54",
  TRUE,"55+"
)</f>
        <v>25-34</v>
      </c>
      <c r="P235">
        <v>28</v>
      </c>
      <c r="Q235">
        <f>IF(BuyerTable[[#This Row],[Purchased Bike]]="Yes",1,0)</f>
        <v>0</v>
      </c>
      <c r="R235" t="s">
        <v>18</v>
      </c>
      <c r="S235" s="8">
        <f>_xlfn.SWITCH(BuyerTable[[#This Row],[Commute Distance]],"0-1 Miles",1,"1-2 Miles",2,"2-5 Miles",5,"5-10 Miles",10,"More than 10 Miles",12)</f>
        <v>10</v>
      </c>
    </row>
    <row r="236" spans="1:19" x14ac:dyDescent="0.3">
      <c r="A236">
        <v>14092</v>
      </c>
      <c r="B236" t="s">
        <v>37</v>
      </c>
      <c r="C236" t="s">
        <v>38</v>
      </c>
      <c r="D236" t="str" cm="1">
        <f t="array" ref="D236">_xlfn.IFS(
  BuyerTable[[#This Row],[Income]]&lt;40000,"&lt;40k",
  BuyerTable[[#This Row],[Income]]&lt;80000,"40–80k",
  BuyerTable[[#This Row],[Income]]&lt;120000,"80–120k",
  TRUE,"120k+"
)</f>
        <v>&lt;40k</v>
      </c>
      <c r="E236" s="3">
        <v>30000</v>
      </c>
      <c r="F236">
        <v>0</v>
      </c>
      <c r="G236" t="s">
        <v>29</v>
      </c>
      <c r="H236" t="s">
        <v>20</v>
      </c>
      <c r="I236" t="s">
        <v>15</v>
      </c>
      <c r="J236" t="str">
        <f>IF(BuyerTable[[#This Row],[Cars]]&gt;0,"car","No cars")</f>
        <v>car</v>
      </c>
      <c r="K236">
        <v>2</v>
      </c>
      <c r="L236" t="s">
        <v>23</v>
      </c>
      <c r="M236" t="s">
        <v>32</v>
      </c>
      <c r="N236" t="str">
        <f t="shared" si="3"/>
        <v>Adolescent</v>
      </c>
      <c r="O236" t="str" cm="1">
        <f t="array" ref="O236">_xlfn.IFS(
  BuyerTable[[#This Row],[Age]]&lt;25,"&lt;25",
  BuyerTable[[#This Row],[Age]]&lt;=34,"25-34",
  BuyerTable[[#This Row],[Age]]&lt;=44,"35-44",
  BuyerTable[[#This Row],[Age]]&lt;=54,"45-54",
  TRUE,"55+"
)</f>
        <v>25-34</v>
      </c>
      <c r="P236">
        <v>28</v>
      </c>
      <c r="Q236">
        <f>IF(BuyerTable[[#This Row],[Purchased Bike]]="Yes",1,0)</f>
        <v>0</v>
      </c>
      <c r="R236" t="s">
        <v>18</v>
      </c>
      <c r="S236" s="8">
        <f>_xlfn.SWITCH(BuyerTable[[#This Row],[Commute Distance]],"0-1 Miles",1,"1-2 Miles",2,"2-5 Miles",5,"5-10 Miles",10,"More than 10 Miles",12)</f>
        <v>10</v>
      </c>
    </row>
    <row r="237" spans="1:19" x14ac:dyDescent="0.3">
      <c r="A237">
        <v>27218</v>
      </c>
      <c r="B237" t="s">
        <v>36</v>
      </c>
      <c r="C237" t="s">
        <v>39</v>
      </c>
      <c r="D237" t="str" cm="1">
        <f t="array" ref="D237">_xlfn.IFS(
  BuyerTable[[#This Row],[Income]]&lt;40000,"&lt;40k",
  BuyerTable[[#This Row],[Income]]&lt;80000,"40–80k",
  BuyerTable[[#This Row],[Income]]&lt;120000,"80–120k",
  TRUE,"120k+"
)</f>
        <v>&lt;40k</v>
      </c>
      <c r="E237" s="3">
        <v>20000</v>
      </c>
      <c r="F237">
        <v>2</v>
      </c>
      <c r="G237" t="s">
        <v>29</v>
      </c>
      <c r="H237" t="s">
        <v>20</v>
      </c>
      <c r="I237" t="s">
        <v>18</v>
      </c>
      <c r="J237" t="str">
        <f>IF(BuyerTable[[#This Row],[Cars]]&gt;0,"car","No cars")</f>
        <v>No cars</v>
      </c>
      <c r="K237">
        <v>0</v>
      </c>
      <c r="L237" t="s">
        <v>16</v>
      </c>
      <c r="M237" t="s">
        <v>32</v>
      </c>
      <c r="N237" t="str">
        <f t="shared" si="3"/>
        <v>Middle age</v>
      </c>
      <c r="O237" t="str" cm="1">
        <f t="array" ref="O237">_xlfn.IFS(
  BuyerTable[[#This Row],[Age]]&lt;25,"&lt;25",
  BuyerTable[[#This Row],[Age]]&lt;=34,"25-34",
  BuyerTable[[#This Row],[Age]]&lt;=44,"35-44",
  BuyerTable[[#This Row],[Age]]&lt;=54,"45-54",
  TRUE,"55+"
)</f>
        <v>45-54</v>
      </c>
      <c r="P237">
        <v>48</v>
      </c>
      <c r="Q237">
        <f>IF(BuyerTable[[#This Row],[Purchased Bike]]="Yes",1,0)</f>
        <v>0</v>
      </c>
      <c r="R237" t="s">
        <v>18</v>
      </c>
      <c r="S237" s="8">
        <f>_xlfn.SWITCH(BuyerTable[[#This Row],[Commute Distance]],"0-1 Miles",1,"1-2 Miles",2,"2-5 Miles",5,"5-10 Miles",10,"More than 10 Miles",12)</f>
        <v>1</v>
      </c>
    </row>
    <row r="238" spans="1:19" x14ac:dyDescent="0.3">
      <c r="A238">
        <v>25006</v>
      </c>
      <c r="B238" t="s">
        <v>37</v>
      </c>
      <c r="C238" t="s">
        <v>39</v>
      </c>
      <c r="D238" t="str" cm="1">
        <f t="array" ref="D238">_xlfn.IFS(
  BuyerTable[[#This Row],[Income]]&lt;40000,"&lt;40k",
  BuyerTable[[#This Row],[Income]]&lt;80000,"40–80k",
  BuyerTable[[#This Row],[Income]]&lt;120000,"80–120k",
  TRUE,"120k+"
)</f>
        <v>&lt;40k</v>
      </c>
      <c r="E238" s="3">
        <v>30000</v>
      </c>
      <c r="F238">
        <v>0</v>
      </c>
      <c r="G238" t="s">
        <v>19</v>
      </c>
      <c r="H238" t="s">
        <v>14</v>
      </c>
      <c r="I238" t="s">
        <v>15</v>
      </c>
      <c r="J238" t="str">
        <f>IF(BuyerTable[[#This Row],[Cars]]&gt;0,"car","No cars")</f>
        <v>car</v>
      </c>
      <c r="K238">
        <v>1</v>
      </c>
      <c r="L238" t="s">
        <v>23</v>
      </c>
      <c r="M238" t="s">
        <v>32</v>
      </c>
      <c r="N238" t="str">
        <f t="shared" si="3"/>
        <v>Adolescent</v>
      </c>
      <c r="O238" t="str" cm="1">
        <f t="array" ref="O238">_xlfn.IFS(
  BuyerTable[[#This Row],[Age]]&lt;25,"&lt;25",
  BuyerTable[[#This Row],[Age]]&lt;=34,"25-34",
  BuyerTable[[#This Row],[Age]]&lt;=44,"35-44",
  BuyerTable[[#This Row],[Age]]&lt;=54,"45-54",
  TRUE,"55+"
)</f>
        <v>25-34</v>
      </c>
      <c r="P238">
        <v>28</v>
      </c>
      <c r="Q238">
        <f>IF(BuyerTable[[#This Row],[Purchased Bike]]="Yes",1,0)</f>
        <v>0</v>
      </c>
      <c r="R238" t="s">
        <v>18</v>
      </c>
      <c r="S238" s="8">
        <f>_xlfn.SWITCH(BuyerTable[[#This Row],[Commute Distance]],"0-1 Miles",1,"1-2 Miles",2,"2-5 Miles",5,"5-10 Miles",10,"More than 10 Miles",12)</f>
        <v>10</v>
      </c>
    </row>
    <row r="239" spans="1:19" x14ac:dyDescent="0.3">
      <c r="A239">
        <v>17369</v>
      </c>
      <c r="B239" t="s">
        <v>37</v>
      </c>
      <c r="C239" t="s">
        <v>38</v>
      </c>
      <c r="D239" t="str" cm="1">
        <f t="array" ref="D239">_xlfn.IFS(
  BuyerTable[[#This Row],[Income]]&lt;40000,"&lt;40k",
  BuyerTable[[#This Row],[Income]]&lt;80000,"40–80k",
  BuyerTable[[#This Row],[Income]]&lt;120000,"80–120k",
  TRUE,"120k+"
)</f>
        <v>&lt;40k</v>
      </c>
      <c r="E239" s="3">
        <v>30000</v>
      </c>
      <c r="F239">
        <v>0</v>
      </c>
      <c r="G239" t="s">
        <v>19</v>
      </c>
      <c r="H239" t="s">
        <v>14</v>
      </c>
      <c r="I239" t="s">
        <v>15</v>
      </c>
      <c r="J239" t="str">
        <f>IF(BuyerTable[[#This Row],[Cars]]&gt;0,"car","No cars")</f>
        <v>car</v>
      </c>
      <c r="K239">
        <v>1</v>
      </c>
      <c r="L239" t="s">
        <v>23</v>
      </c>
      <c r="M239" t="s">
        <v>32</v>
      </c>
      <c r="N239" t="str">
        <f t="shared" si="3"/>
        <v>Adolescent</v>
      </c>
      <c r="O239" t="str" cm="1">
        <f t="array" ref="O239">_xlfn.IFS(
  BuyerTable[[#This Row],[Age]]&lt;25,"&lt;25",
  BuyerTable[[#This Row],[Age]]&lt;=34,"25-34",
  BuyerTable[[#This Row],[Age]]&lt;=44,"35-44",
  BuyerTable[[#This Row],[Age]]&lt;=54,"45-54",
  TRUE,"55+"
)</f>
        <v>25-34</v>
      </c>
      <c r="P239">
        <v>27</v>
      </c>
      <c r="Q239">
        <f>IF(BuyerTable[[#This Row],[Purchased Bike]]="Yes",1,0)</f>
        <v>0</v>
      </c>
      <c r="R239" t="s">
        <v>18</v>
      </c>
      <c r="S239" s="8">
        <f>_xlfn.SWITCH(BuyerTable[[#This Row],[Commute Distance]],"0-1 Miles",1,"1-2 Miles",2,"2-5 Miles",5,"5-10 Miles",10,"More than 10 Miles",12)</f>
        <v>10</v>
      </c>
    </row>
    <row r="240" spans="1:19" x14ac:dyDescent="0.3">
      <c r="A240">
        <v>23549</v>
      </c>
      <c r="B240" t="s">
        <v>37</v>
      </c>
      <c r="C240" t="s">
        <v>38</v>
      </c>
      <c r="D240" t="str" cm="1">
        <f t="array" ref="D240">_xlfn.IFS(
  BuyerTable[[#This Row],[Income]]&lt;40000,"&lt;40k",
  BuyerTable[[#This Row],[Income]]&lt;80000,"40–80k",
  BuyerTable[[#This Row],[Income]]&lt;120000,"80–120k",
  TRUE,"120k+"
)</f>
        <v>&lt;40k</v>
      </c>
      <c r="E240" s="3">
        <v>30000</v>
      </c>
      <c r="F240">
        <v>0</v>
      </c>
      <c r="G240" t="s">
        <v>27</v>
      </c>
      <c r="H240" t="s">
        <v>14</v>
      </c>
      <c r="I240" t="s">
        <v>15</v>
      </c>
      <c r="J240" t="str">
        <f>IF(BuyerTable[[#This Row],[Cars]]&gt;0,"car","No cars")</f>
        <v>car</v>
      </c>
      <c r="K240">
        <v>2</v>
      </c>
      <c r="L240" t="s">
        <v>23</v>
      </c>
      <c r="M240" t="s">
        <v>32</v>
      </c>
      <c r="N240" t="str">
        <f t="shared" si="3"/>
        <v>Adolescent</v>
      </c>
      <c r="O240" t="str" cm="1">
        <f t="array" ref="O240">_xlfn.IFS(
  BuyerTable[[#This Row],[Age]]&lt;25,"&lt;25",
  BuyerTable[[#This Row],[Age]]&lt;=34,"25-34",
  BuyerTable[[#This Row],[Age]]&lt;=44,"35-44",
  BuyerTable[[#This Row],[Age]]&lt;=54,"45-54",
  TRUE,"55+"
)</f>
        <v>25-34</v>
      </c>
      <c r="P240">
        <v>30</v>
      </c>
      <c r="Q240">
        <f>IF(BuyerTable[[#This Row],[Purchased Bike]]="Yes",1,0)</f>
        <v>0</v>
      </c>
      <c r="R240" t="s">
        <v>18</v>
      </c>
      <c r="S240" s="8">
        <f>_xlfn.SWITCH(BuyerTable[[#This Row],[Commute Distance]],"0-1 Miles",1,"1-2 Miles",2,"2-5 Miles",5,"5-10 Miles",10,"More than 10 Miles",12)</f>
        <v>10</v>
      </c>
    </row>
    <row r="241" spans="1:19" x14ac:dyDescent="0.3">
      <c r="A241">
        <v>18058</v>
      </c>
      <c r="B241" t="s">
        <v>37</v>
      </c>
      <c r="C241" t="s">
        <v>39</v>
      </c>
      <c r="D241" t="str" cm="1">
        <f t="array" ref="D241">_xlfn.IFS(
  BuyerTable[[#This Row],[Income]]&lt;40000,"&lt;40k",
  BuyerTable[[#This Row],[Income]]&lt;80000,"40–80k",
  BuyerTable[[#This Row],[Income]]&lt;120000,"80–120k",
  TRUE,"120k+"
)</f>
        <v>&lt;40k</v>
      </c>
      <c r="E241" s="3">
        <v>20000</v>
      </c>
      <c r="F241">
        <v>3</v>
      </c>
      <c r="G241" t="s">
        <v>27</v>
      </c>
      <c r="H241" t="s">
        <v>14</v>
      </c>
      <c r="I241" t="s">
        <v>15</v>
      </c>
      <c r="J241" t="str">
        <f>IF(BuyerTable[[#This Row],[Cars]]&gt;0,"car","No cars")</f>
        <v>car</v>
      </c>
      <c r="K241">
        <v>2</v>
      </c>
      <c r="L241" t="s">
        <v>22</v>
      </c>
      <c r="M241" t="s">
        <v>32</v>
      </c>
      <c r="N241" t="str">
        <f t="shared" si="3"/>
        <v>Old</v>
      </c>
      <c r="O241" t="str" cm="1">
        <f t="array" ref="O241">_xlfn.IFS(
  BuyerTable[[#This Row],[Age]]&lt;25,"&lt;25",
  BuyerTable[[#This Row],[Age]]&lt;=34,"25-34",
  BuyerTable[[#This Row],[Age]]&lt;=44,"35-44",
  BuyerTable[[#This Row],[Age]]&lt;=54,"45-54",
  TRUE,"55+"
)</f>
        <v>55+</v>
      </c>
      <c r="P241">
        <v>78</v>
      </c>
      <c r="Q241">
        <f>IF(BuyerTable[[#This Row],[Purchased Bike]]="Yes",1,0)</f>
        <v>0</v>
      </c>
      <c r="R241" t="s">
        <v>18</v>
      </c>
      <c r="S241" s="8">
        <f>_xlfn.SWITCH(BuyerTable[[#This Row],[Commute Distance]],"0-1 Miles",1,"1-2 Miles",2,"2-5 Miles",5,"5-10 Miles",10,"More than 10 Miles",12)</f>
        <v>5</v>
      </c>
    </row>
    <row r="242" spans="1:19" x14ac:dyDescent="0.3">
      <c r="A242">
        <v>28609</v>
      </c>
      <c r="B242" t="s">
        <v>36</v>
      </c>
      <c r="C242" t="s">
        <v>38</v>
      </c>
      <c r="D242" t="str" cm="1">
        <f t="array" ref="D242">_xlfn.IFS(
  BuyerTable[[#This Row],[Income]]&lt;40000,"&lt;40k",
  BuyerTable[[#This Row],[Income]]&lt;80000,"40–80k",
  BuyerTable[[#This Row],[Income]]&lt;120000,"80–120k",
  TRUE,"120k+"
)</f>
        <v>&lt;40k</v>
      </c>
      <c r="E242" s="3">
        <v>30000</v>
      </c>
      <c r="F242">
        <v>2</v>
      </c>
      <c r="G242" t="s">
        <v>27</v>
      </c>
      <c r="H242" t="s">
        <v>14</v>
      </c>
      <c r="I242" t="s">
        <v>18</v>
      </c>
      <c r="J242" t="str">
        <f>IF(BuyerTable[[#This Row],[Cars]]&gt;0,"car","No cars")</f>
        <v>car</v>
      </c>
      <c r="K242">
        <v>2</v>
      </c>
      <c r="L242" t="s">
        <v>16</v>
      </c>
      <c r="M242" t="s">
        <v>32</v>
      </c>
      <c r="N242" t="str">
        <f t="shared" si="3"/>
        <v>Middle age</v>
      </c>
      <c r="O242" t="str" cm="1">
        <f t="array" ref="O242">_xlfn.IFS(
  BuyerTable[[#This Row],[Age]]&lt;25,"&lt;25",
  BuyerTable[[#This Row],[Age]]&lt;=34,"25-34",
  BuyerTable[[#This Row],[Age]]&lt;=44,"35-44",
  BuyerTable[[#This Row],[Age]]&lt;=54,"45-54",
  TRUE,"55+"
)</f>
        <v>45-54</v>
      </c>
      <c r="P242">
        <v>49</v>
      </c>
      <c r="Q242">
        <f>IF(BuyerTable[[#This Row],[Purchased Bike]]="Yes",1,0)</f>
        <v>0</v>
      </c>
      <c r="R242" t="s">
        <v>18</v>
      </c>
      <c r="S242" s="8">
        <f>_xlfn.SWITCH(BuyerTable[[#This Row],[Commute Distance]],"0-1 Miles",1,"1-2 Miles",2,"2-5 Miles",5,"5-10 Miles",10,"More than 10 Miles",12)</f>
        <v>1</v>
      </c>
    </row>
    <row r="243" spans="1:19" x14ac:dyDescent="0.3">
      <c r="A243">
        <v>22983</v>
      </c>
      <c r="B243" t="s">
        <v>37</v>
      </c>
      <c r="C243" t="s">
        <v>39</v>
      </c>
      <c r="D243" t="str" cm="1">
        <f t="array" ref="D243">_xlfn.IFS(
  BuyerTable[[#This Row],[Income]]&lt;40000,"&lt;40k",
  BuyerTable[[#This Row],[Income]]&lt;80000,"40–80k",
  BuyerTable[[#This Row],[Income]]&lt;120000,"80–120k",
  TRUE,"120k+"
)</f>
        <v>&lt;40k</v>
      </c>
      <c r="E243" s="3">
        <v>30000</v>
      </c>
      <c r="F243">
        <v>0</v>
      </c>
      <c r="G243" t="s">
        <v>29</v>
      </c>
      <c r="H243" t="s">
        <v>20</v>
      </c>
      <c r="I243" t="s">
        <v>15</v>
      </c>
      <c r="J243" t="str">
        <f>IF(BuyerTable[[#This Row],[Cars]]&gt;0,"car","No cars")</f>
        <v>car</v>
      </c>
      <c r="K243">
        <v>2</v>
      </c>
      <c r="L243" t="s">
        <v>23</v>
      </c>
      <c r="M243" t="s">
        <v>32</v>
      </c>
      <c r="N243" t="str">
        <f t="shared" si="3"/>
        <v>Adolescent</v>
      </c>
      <c r="O243" t="str" cm="1">
        <f t="array" ref="O243">_xlfn.IFS(
  BuyerTable[[#This Row],[Age]]&lt;25,"&lt;25",
  BuyerTable[[#This Row],[Age]]&lt;=34,"25-34",
  BuyerTable[[#This Row],[Age]]&lt;=44,"35-44",
  BuyerTable[[#This Row],[Age]]&lt;=54,"45-54",
  TRUE,"55+"
)</f>
        <v>25-34</v>
      </c>
      <c r="P243">
        <v>27</v>
      </c>
      <c r="Q243">
        <f>IF(BuyerTable[[#This Row],[Purchased Bike]]="Yes",1,0)</f>
        <v>0</v>
      </c>
      <c r="R243" t="s">
        <v>18</v>
      </c>
      <c r="S243" s="8">
        <f>_xlfn.SWITCH(BuyerTable[[#This Row],[Commute Distance]],"0-1 Miles",1,"1-2 Miles",2,"2-5 Miles",5,"5-10 Miles",10,"More than 10 Miles",12)</f>
        <v>10</v>
      </c>
    </row>
    <row r="244" spans="1:19" x14ac:dyDescent="0.3">
      <c r="A244">
        <v>25347</v>
      </c>
      <c r="B244" t="s">
        <v>37</v>
      </c>
      <c r="C244" t="s">
        <v>39</v>
      </c>
      <c r="D244" t="str" cm="1">
        <f t="array" ref="D244">_xlfn.IFS(
  BuyerTable[[#This Row],[Income]]&lt;40000,"&lt;40k",
  BuyerTable[[#This Row],[Income]]&lt;80000,"40–80k",
  BuyerTable[[#This Row],[Income]]&lt;120000,"80–120k",
  TRUE,"120k+"
)</f>
        <v>&lt;40k</v>
      </c>
      <c r="E244" s="3">
        <v>20000</v>
      </c>
      <c r="F244">
        <v>3</v>
      </c>
      <c r="G244" t="s">
        <v>29</v>
      </c>
      <c r="H244" t="s">
        <v>20</v>
      </c>
      <c r="I244" t="s">
        <v>18</v>
      </c>
      <c r="J244" t="str">
        <f>IF(BuyerTable[[#This Row],[Cars]]&gt;0,"car","No cars")</f>
        <v>car</v>
      </c>
      <c r="K244">
        <v>2</v>
      </c>
      <c r="L244" t="s">
        <v>16</v>
      </c>
      <c r="M244" t="s">
        <v>32</v>
      </c>
      <c r="N244" t="str">
        <f t="shared" si="3"/>
        <v>Middle age</v>
      </c>
      <c r="O244" t="str" cm="1">
        <f t="array" ref="O244">_xlfn.IFS(
  BuyerTable[[#This Row],[Age]]&lt;25,"&lt;25",
  BuyerTable[[#This Row],[Age]]&lt;=34,"25-34",
  BuyerTable[[#This Row],[Age]]&lt;=44,"35-44",
  BuyerTable[[#This Row],[Age]]&lt;=54,"45-54",
  TRUE,"55+"
)</f>
        <v>45-54</v>
      </c>
      <c r="P244">
        <v>49</v>
      </c>
      <c r="Q244">
        <f>IF(BuyerTable[[#This Row],[Purchased Bike]]="Yes",1,0)</f>
        <v>0</v>
      </c>
      <c r="R244" t="s">
        <v>18</v>
      </c>
      <c r="S244" s="8">
        <f>_xlfn.SWITCH(BuyerTable[[#This Row],[Commute Distance]],"0-1 Miles",1,"1-2 Miles",2,"2-5 Miles",5,"5-10 Miles",10,"More than 10 Miles",12)</f>
        <v>1</v>
      </c>
    </row>
    <row r="245" spans="1:19" x14ac:dyDescent="0.3">
      <c r="A245">
        <v>24745</v>
      </c>
      <c r="B245" t="s">
        <v>37</v>
      </c>
      <c r="C245" t="s">
        <v>39</v>
      </c>
      <c r="D245" t="str" cm="1">
        <f t="array" ref="D245">_xlfn.IFS(
  BuyerTable[[#This Row],[Income]]&lt;40000,"&lt;40k",
  BuyerTable[[#This Row],[Income]]&lt;80000,"40–80k",
  BuyerTable[[#This Row],[Income]]&lt;120000,"80–120k",
  TRUE,"120k+"
)</f>
        <v>&lt;40k</v>
      </c>
      <c r="E245" s="3">
        <v>30000</v>
      </c>
      <c r="F245">
        <v>2</v>
      </c>
      <c r="G245" t="s">
        <v>27</v>
      </c>
      <c r="H245" t="s">
        <v>14</v>
      </c>
      <c r="I245" t="s">
        <v>18</v>
      </c>
      <c r="J245" t="str">
        <f>IF(BuyerTable[[#This Row],[Cars]]&gt;0,"car","No cars")</f>
        <v>car</v>
      </c>
      <c r="K245">
        <v>2</v>
      </c>
      <c r="L245" t="s">
        <v>16</v>
      </c>
      <c r="M245" t="s">
        <v>32</v>
      </c>
      <c r="N245" t="str">
        <f t="shared" si="3"/>
        <v>Middle age</v>
      </c>
      <c r="O245" t="str" cm="1">
        <f t="array" ref="O245">_xlfn.IFS(
  BuyerTable[[#This Row],[Age]]&lt;25,"&lt;25",
  BuyerTable[[#This Row],[Age]]&lt;=34,"25-34",
  BuyerTable[[#This Row],[Age]]&lt;=44,"35-44",
  BuyerTable[[#This Row],[Age]]&lt;=54,"45-54",
  TRUE,"55+"
)</f>
        <v>45-54</v>
      </c>
      <c r="P245">
        <v>49</v>
      </c>
      <c r="Q245">
        <f>IF(BuyerTable[[#This Row],[Purchased Bike]]="Yes",1,0)</f>
        <v>0</v>
      </c>
      <c r="R245" t="s">
        <v>18</v>
      </c>
      <c r="S245" s="8">
        <f>_xlfn.SWITCH(BuyerTable[[#This Row],[Commute Distance]],"0-1 Miles",1,"1-2 Miles",2,"2-5 Miles",5,"5-10 Miles",10,"More than 10 Miles",12)</f>
        <v>1</v>
      </c>
    </row>
    <row r="246" spans="1:19" x14ac:dyDescent="0.3">
      <c r="A246">
        <v>13066</v>
      </c>
      <c r="B246" t="s">
        <v>37</v>
      </c>
      <c r="C246" t="s">
        <v>38</v>
      </c>
      <c r="D246" t="str" cm="1">
        <f t="array" ref="D246">_xlfn.IFS(
  BuyerTable[[#This Row],[Income]]&lt;40000,"&lt;40k",
  BuyerTable[[#This Row],[Income]]&lt;80000,"40–80k",
  BuyerTable[[#This Row],[Income]]&lt;120000,"80–120k",
  TRUE,"120k+"
)</f>
        <v>&lt;40k</v>
      </c>
      <c r="E246" s="3">
        <v>30000</v>
      </c>
      <c r="F246">
        <v>0</v>
      </c>
      <c r="G246" t="s">
        <v>27</v>
      </c>
      <c r="H246" t="s">
        <v>14</v>
      </c>
      <c r="I246" t="s">
        <v>18</v>
      </c>
      <c r="J246" t="str">
        <f>IF(BuyerTable[[#This Row],[Cars]]&gt;0,"car","No cars")</f>
        <v>car</v>
      </c>
      <c r="K246">
        <v>2</v>
      </c>
      <c r="L246" t="s">
        <v>26</v>
      </c>
      <c r="M246" t="s">
        <v>32</v>
      </c>
      <c r="N246" t="str">
        <f t="shared" si="3"/>
        <v>Middle age</v>
      </c>
      <c r="O246" t="str" cm="1">
        <f t="array" ref="O246">_xlfn.IFS(
  BuyerTable[[#This Row],[Age]]&lt;25,"&lt;25",
  BuyerTable[[#This Row],[Age]]&lt;=34,"25-34",
  BuyerTable[[#This Row],[Age]]&lt;=44,"35-44",
  BuyerTable[[#This Row],[Age]]&lt;=54,"45-54",
  TRUE,"55+"
)</f>
        <v>25-34</v>
      </c>
      <c r="P246">
        <v>31</v>
      </c>
      <c r="Q246">
        <f>IF(BuyerTable[[#This Row],[Purchased Bike]]="Yes",1,0)</f>
        <v>1</v>
      </c>
      <c r="R246" t="s">
        <v>15</v>
      </c>
      <c r="S246" s="8">
        <f>_xlfn.SWITCH(BuyerTable[[#This Row],[Commute Distance]],"0-1 Miles",1,"1-2 Miles",2,"2-5 Miles",5,"5-10 Miles",10,"More than 10 Miles",12)</f>
        <v>2</v>
      </c>
    </row>
    <row r="247" spans="1:19" x14ac:dyDescent="0.3">
      <c r="A247">
        <v>19223</v>
      </c>
      <c r="B247" t="s">
        <v>36</v>
      </c>
      <c r="C247" t="s">
        <v>39</v>
      </c>
      <c r="D247" t="str" cm="1">
        <f t="array" ref="D247">_xlfn.IFS(
  BuyerTable[[#This Row],[Income]]&lt;40000,"&lt;40k",
  BuyerTable[[#This Row],[Income]]&lt;80000,"40–80k",
  BuyerTable[[#This Row],[Income]]&lt;120000,"80–120k",
  TRUE,"120k+"
)</f>
        <v>&lt;40k</v>
      </c>
      <c r="E247" s="3">
        <v>30000</v>
      </c>
      <c r="F247">
        <v>2</v>
      </c>
      <c r="G247" t="s">
        <v>27</v>
      </c>
      <c r="H247" t="s">
        <v>14</v>
      </c>
      <c r="I247" t="s">
        <v>15</v>
      </c>
      <c r="J247" t="str">
        <f>IF(BuyerTable[[#This Row],[Cars]]&gt;0,"car","No cars")</f>
        <v>car</v>
      </c>
      <c r="K247">
        <v>2</v>
      </c>
      <c r="L247" t="s">
        <v>26</v>
      </c>
      <c r="M247" t="s">
        <v>32</v>
      </c>
      <c r="N247" t="str">
        <f t="shared" si="3"/>
        <v>Middle age</v>
      </c>
      <c r="O247" t="str" cm="1">
        <f t="array" ref="O247">_xlfn.IFS(
  BuyerTable[[#This Row],[Age]]&lt;25,"&lt;25",
  BuyerTable[[#This Row],[Age]]&lt;=34,"25-34",
  BuyerTable[[#This Row],[Age]]&lt;=44,"35-44",
  BuyerTable[[#This Row],[Age]]&lt;=54,"45-54",
  TRUE,"55+"
)</f>
        <v>45-54</v>
      </c>
      <c r="P247">
        <v>48</v>
      </c>
      <c r="Q247">
        <f>IF(BuyerTable[[#This Row],[Purchased Bike]]="Yes",1,0)</f>
        <v>0</v>
      </c>
      <c r="R247" t="s">
        <v>18</v>
      </c>
      <c r="S247" s="8">
        <f>_xlfn.SWITCH(BuyerTable[[#This Row],[Commute Distance]],"0-1 Miles",1,"1-2 Miles",2,"2-5 Miles",5,"5-10 Miles",10,"More than 10 Miles",12)</f>
        <v>2</v>
      </c>
    </row>
    <row r="248" spans="1:19" x14ac:dyDescent="0.3">
      <c r="A248">
        <v>26248</v>
      </c>
      <c r="B248" t="s">
        <v>36</v>
      </c>
      <c r="C248" t="s">
        <v>38</v>
      </c>
      <c r="D248" t="str" cm="1">
        <f t="array" ref="D248">_xlfn.IFS(
  BuyerTable[[#This Row],[Income]]&lt;40000,"&lt;40k",
  BuyerTable[[#This Row],[Income]]&lt;80000,"40–80k",
  BuyerTable[[#This Row],[Income]]&lt;120000,"80–120k",
  TRUE,"120k+"
)</f>
        <v>&lt;40k</v>
      </c>
      <c r="E248" s="3">
        <v>20000</v>
      </c>
      <c r="F248">
        <v>3</v>
      </c>
      <c r="G248" t="s">
        <v>29</v>
      </c>
      <c r="H248" t="s">
        <v>20</v>
      </c>
      <c r="I248" t="s">
        <v>18</v>
      </c>
      <c r="J248" t="str">
        <f>IF(BuyerTable[[#This Row],[Cars]]&gt;0,"car","No cars")</f>
        <v>car</v>
      </c>
      <c r="K248">
        <v>2</v>
      </c>
      <c r="L248" t="s">
        <v>16</v>
      </c>
      <c r="M248" t="s">
        <v>32</v>
      </c>
      <c r="N248" t="str">
        <f t="shared" si="3"/>
        <v>Middle age</v>
      </c>
      <c r="O248" t="str" cm="1">
        <f t="array" ref="O248">_xlfn.IFS(
  BuyerTable[[#This Row],[Age]]&lt;25,"&lt;25",
  BuyerTable[[#This Row],[Age]]&lt;=34,"25-34",
  BuyerTable[[#This Row],[Age]]&lt;=44,"35-44",
  BuyerTable[[#This Row],[Age]]&lt;=54,"45-54",
  TRUE,"55+"
)</f>
        <v>45-54</v>
      </c>
      <c r="P248">
        <v>52</v>
      </c>
      <c r="Q248">
        <f>IF(BuyerTable[[#This Row],[Purchased Bike]]="Yes",1,0)</f>
        <v>0</v>
      </c>
      <c r="R248" t="s">
        <v>18</v>
      </c>
      <c r="S248" s="8">
        <f>_xlfn.SWITCH(BuyerTable[[#This Row],[Commute Distance]],"0-1 Miles",1,"1-2 Miles",2,"2-5 Miles",5,"5-10 Miles",10,"More than 10 Miles",12)</f>
        <v>1</v>
      </c>
    </row>
    <row r="249" spans="1:19" x14ac:dyDescent="0.3">
      <c r="A249">
        <v>18910</v>
      </c>
      <c r="B249" t="s">
        <v>37</v>
      </c>
      <c r="C249" t="s">
        <v>38</v>
      </c>
      <c r="D249" t="str" cm="1">
        <f t="array" ref="D249">_xlfn.IFS(
  BuyerTable[[#This Row],[Income]]&lt;40000,"&lt;40k",
  BuyerTable[[#This Row],[Income]]&lt;80000,"40–80k",
  BuyerTable[[#This Row],[Income]]&lt;120000,"80–120k",
  TRUE,"120k+"
)</f>
        <v>&lt;40k</v>
      </c>
      <c r="E249" s="3">
        <v>30000</v>
      </c>
      <c r="F249">
        <v>0</v>
      </c>
      <c r="G249" t="s">
        <v>19</v>
      </c>
      <c r="H249" t="s">
        <v>14</v>
      </c>
      <c r="I249" t="s">
        <v>15</v>
      </c>
      <c r="J249" t="str">
        <f>IF(BuyerTable[[#This Row],[Cars]]&gt;0,"car","No cars")</f>
        <v>car</v>
      </c>
      <c r="K249">
        <v>2</v>
      </c>
      <c r="L249" t="s">
        <v>23</v>
      </c>
      <c r="M249" t="s">
        <v>32</v>
      </c>
      <c r="N249" t="str">
        <f t="shared" si="3"/>
        <v>Adolescent</v>
      </c>
      <c r="O249" t="str" cm="1">
        <f t="array" ref="O249">_xlfn.IFS(
  BuyerTable[[#This Row],[Age]]&lt;25,"&lt;25",
  BuyerTable[[#This Row],[Age]]&lt;=34,"25-34",
  BuyerTable[[#This Row],[Age]]&lt;=44,"35-44",
  BuyerTable[[#This Row],[Age]]&lt;=54,"45-54",
  TRUE,"55+"
)</f>
        <v>25-34</v>
      </c>
      <c r="P249">
        <v>30</v>
      </c>
      <c r="Q249">
        <f>IF(BuyerTable[[#This Row],[Purchased Bike]]="Yes",1,0)</f>
        <v>0</v>
      </c>
      <c r="R249" t="s">
        <v>18</v>
      </c>
      <c r="S249" s="8">
        <f>_xlfn.SWITCH(BuyerTable[[#This Row],[Commute Distance]],"0-1 Miles",1,"1-2 Miles",2,"2-5 Miles",5,"5-10 Miles",10,"More than 10 Miles",12)</f>
        <v>10</v>
      </c>
    </row>
    <row r="250" spans="1:19" x14ac:dyDescent="0.3">
      <c r="A250">
        <v>16725</v>
      </c>
      <c r="B250" t="s">
        <v>36</v>
      </c>
      <c r="C250" t="s">
        <v>38</v>
      </c>
      <c r="D250" t="str" cm="1">
        <f t="array" ref="D250">_xlfn.IFS(
  BuyerTable[[#This Row],[Income]]&lt;40000,"&lt;40k",
  BuyerTable[[#This Row],[Income]]&lt;80000,"40–80k",
  BuyerTable[[#This Row],[Income]]&lt;120000,"80–120k",
  TRUE,"120k+"
)</f>
        <v>&lt;40k</v>
      </c>
      <c r="E250" s="3">
        <v>30000</v>
      </c>
      <c r="F250">
        <v>0</v>
      </c>
      <c r="G250" t="s">
        <v>27</v>
      </c>
      <c r="H250" t="s">
        <v>14</v>
      </c>
      <c r="I250" t="s">
        <v>15</v>
      </c>
      <c r="J250" t="str">
        <f>IF(BuyerTable[[#This Row],[Cars]]&gt;0,"car","No cars")</f>
        <v>car</v>
      </c>
      <c r="K250">
        <v>2</v>
      </c>
      <c r="L250" t="s">
        <v>23</v>
      </c>
      <c r="M250" t="s">
        <v>32</v>
      </c>
      <c r="N250" t="str">
        <f t="shared" si="3"/>
        <v>Adolescent</v>
      </c>
      <c r="O250" t="str" cm="1">
        <f t="array" ref="O250">_xlfn.IFS(
  BuyerTable[[#This Row],[Age]]&lt;25,"&lt;25",
  BuyerTable[[#This Row],[Age]]&lt;=34,"25-34",
  BuyerTable[[#This Row],[Age]]&lt;=44,"35-44",
  BuyerTable[[#This Row],[Age]]&lt;=54,"45-54",
  TRUE,"55+"
)</f>
        <v>25-34</v>
      </c>
      <c r="P250">
        <v>26</v>
      </c>
      <c r="Q250">
        <f>IF(BuyerTable[[#This Row],[Purchased Bike]]="Yes",1,0)</f>
        <v>0</v>
      </c>
      <c r="R250" t="s">
        <v>18</v>
      </c>
      <c r="S250" s="8">
        <f>_xlfn.SWITCH(BuyerTable[[#This Row],[Commute Distance]],"0-1 Miles",1,"1-2 Miles",2,"2-5 Miles",5,"5-10 Miles",10,"More than 10 Miles",12)</f>
        <v>10</v>
      </c>
    </row>
    <row r="251" spans="1:19" x14ac:dyDescent="0.3">
      <c r="A251">
        <v>14090</v>
      </c>
      <c r="B251" t="s">
        <v>36</v>
      </c>
      <c r="C251" t="s">
        <v>39</v>
      </c>
      <c r="D251" t="str" cm="1">
        <f t="array" ref="D251">_xlfn.IFS(
  BuyerTable[[#This Row],[Income]]&lt;40000,"&lt;40k",
  BuyerTable[[#This Row],[Income]]&lt;80000,"40–80k",
  BuyerTable[[#This Row],[Income]]&lt;120000,"80–120k",
  TRUE,"120k+"
)</f>
        <v>&lt;40k</v>
      </c>
      <c r="E251" s="3">
        <v>30000</v>
      </c>
      <c r="F251">
        <v>0</v>
      </c>
      <c r="G251" t="s">
        <v>29</v>
      </c>
      <c r="H251" t="s">
        <v>20</v>
      </c>
      <c r="I251" t="s">
        <v>18</v>
      </c>
      <c r="J251" t="str">
        <f>IF(BuyerTable[[#This Row],[Cars]]&gt;0,"car","No cars")</f>
        <v>car</v>
      </c>
      <c r="K251">
        <v>2</v>
      </c>
      <c r="L251" t="s">
        <v>16</v>
      </c>
      <c r="M251" t="s">
        <v>32</v>
      </c>
      <c r="N251" t="str">
        <f t="shared" si="3"/>
        <v>Adolescent</v>
      </c>
      <c r="O251" t="str" cm="1">
        <f t="array" ref="O251">_xlfn.IFS(
  BuyerTable[[#This Row],[Age]]&lt;25,"&lt;25",
  BuyerTable[[#This Row],[Age]]&lt;=34,"25-34",
  BuyerTable[[#This Row],[Age]]&lt;=44,"35-44",
  BuyerTable[[#This Row],[Age]]&lt;=54,"45-54",
  TRUE,"55+"
)</f>
        <v>25-34</v>
      </c>
      <c r="P251">
        <v>28</v>
      </c>
      <c r="Q251">
        <f>IF(BuyerTable[[#This Row],[Purchased Bike]]="Yes",1,0)</f>
        <v>0</v>
      </c>
      <c r="R251" t="s">
        <v>18</v>
      </c>
      <c r="S251" s="8">
        <f>_xlfn.SWITCH(BuyerTable[[#This Row],[Commute Distance]],"0-1 Miles",1,"1-2 Miles",2,"2-5 Miles",5,"5-10 Miles",10,"More than 10 Miles",12)</f>
        <v>1</v>
      </c>
    </row>
    <row r="252" spans="1:19" x14ac:dyDescent="0.3">
      <c r="A252">
        <v>27040</v>
      </c>
      <c r="B252" t="s">
        <v>36</v>
      </c>
      <c r="C252" t="s">
        <v>38</v>
      </c>
      <c r="D252" t="str" cm="1">
        <f t="array" ref="D252">_xlfn.IFS(
  BuyerTable[[#This Row],[Income]]&lt;40000,"&lt;40k",
  BuyerTable[[#This Row],[Income]]&lt;80000,"40–80k",
  BuyerTable[[#This Row],[Income]]&lt;120000,"80–120k",
  TRUE,"120k+"
)</f>
        <v>&lt;40k</v>
      </c>
      <c r="E252" s="3">
        <v>20000</v>
      </c>
      <c r="F252">
        <v>2</v>
      </c>
      <c r="G252" t="s">
        <v>29</v>
      </c>
      <c r="H252" t="s">
        <v>20</v>
      </c>
      <c r="I252" t="s">
        <v>15</v>
      </c>
      <c r="J252" t="str">
        <f>IF(BuyerTable[[#This Row],[Cars]]&gt;0,"car","No cars")</f>
        <v>car</v>
      </c>
      <c r="K252">
        <v>2</v>
      </c>
      <c r="L252" t="s">
        <v>26</v>
      </c>
      <c r="M252" t="s">
        <v>32</v>
      </c>
      <c r="N252" t="str">
        <f t="shared" si="3"/>
        <v>Middle age</v>
      </c>
      <c r="O252" t="str" cm="1">
        <f t="array" ref="O252">_xlfn.IFS(
  BuyerTable[[#This Row],[Age]]&lt;25,"&lt;25",
  BuyerTable[[#This Row],[Age]]&lt;=34,"25-34",
  BuyerTable[[#This Row],[Age]]&lt;=44,"35-44",
  BuyerTable[[#This Row],[Age]]&lt;=54,"45-54",
  TRUE,"55+"
)</f>
        <v>45-54</v>
      </c>
      <c r="P252">
        <v>49</v>
      </c>
      <c r="Q252">
        <f>IF(BuyerTable[[#This Row],[Purchased Bike]]="Yes",1,0)</f>
        <v>0</v>
      </c>
      <c r="R252" t="s">
        <v>18</v>
      </c>
      <c r="S252" s="8">
        <f>_xlfn.SWITCH(BuyerTable[[#This Row],[Commute Distance]],"0-1 Miles",1,"1-2 Miles",2,"2-5 Miles",5,"5-10 Miles",10,"More than 10 Miles",12)</f>
        <v>2</v>
      </c>
    </row>
    <row r="253" spans="1:19" x14ac:dyDescent="0.3">
      <c r="A253">
        <v>22014</v>
      </c>
      <c r="B253" t="s">
        <v>37</v>
      </c>
      <c r="C253" t="s">
        <v>38</v>
      </c>
      <c r="D253" t="str" cm="1">
        <f t="array" ref="D253">_xlfn.IFS(
  BuyerTable[[#This Row],[Income]]&lt;40000,"&lt;40k",
  BuyerTable[[#This Row],[Income]]&lt;80000,"40–80k",
  BuyerTable[[#This Row],[Income]]&lt;120000,"80–120k",
  TRUE,"120k+"
)</f>
        <v>&lt;40k</v>
      </c>
      <c r="E253" s="3">
        <v>30000</v>
      </c>
      <c r="F253">
        <v>0</v>
      </c>
      <c r="G253" t="s">
        <v>27</v>
      </c>
      <c r="H253" t="s">
        <v>14</v>
      </c>
      <c r="I253" t="s">
        <v>15</v>
      </c>
      <c r="J253" t="str">
        <f>IF(BuyerTable[[#This Row],[Cars]]&gt;0,"car","No cars")</f>
        <v>car</v>
      </c>
      <c r="K253">
        <v>2</v>
      </c>
      <c r="L253" t="s">
        <v>23</v>
      </c>
      <c r="M253" t="s">
        <v>32</v>
      </c>
      <c r="N253" t="str">
        <f t="shared" si="3"/>
        <v>Adolescent</v>
      </c>
      <c r="O253" t="str" cm="1">
        <f t="array" ref="O253">_xlfn.IFS(
  BuyerTable[[#This Row],[Age]]&lt;25,"&lt;25",
  BuyerTable[[#This Row],[Age]]&lt;=34,"25-34",
  BuyerTable[[#This Row],[Age]]&lt;=44,"35-44",
  BuyerTable[[#This Row],[Age]]&lt;=54,"45-54",
  TRUE,"55+"
)</f>
        <v>25-34</v>
      </c>
      <c r="P253">
        <v>26</v>
      </c>
      <c r="Q253">
        <f>IF(BuyerTable[[#This Row],[Purchased Bike]]="Yes",1,0)</f>
        <v>0</v>
      </c>
      <c r="R253" t="s">
        <v>18</v>
      </c>
      <c r="S253" s="8">
        <f>_xlfn.SWITCH(BuyerTable[[#This Row],[Commute Distance]],"0-1 Miles",1,"1-2 Miles",2,"2-5 Miles",5,"5-10 Miles",10,"More than 10 Miles",12)</f>
        <v>10</v>
      </c>
    </row>
    <row r="254" spans="1:19" x14ac:dyDescent="0.3">
      <c r="A254">
        <v>23275</v>
      </c>
      <c r="B254" t="s">
        <v>36</v>
      </c>
      <c r="C254" t="s">
        <v>38</v>
      </c>
      <c r="D254" t="str" cm="1">
        <f t="array" ref="D254">_xlfn.IFS(
  BuyerTable[[#This Row],[Income]]&lt;40000,"&lt;40k",
  BuyerTable[[#This Row],[Income]]&lt;80000,"40–80k",
  BuyerTable[[#This Row],[Income]]&lt;120000,"80–120k",
  TRUE,"120k+"
)</f>
        <v>&lt;40k</v>
      </c>
      <c r="E254" s="3">
        <v>30000</v>
      </c>
      <c r="F254">
        <v>2</v>
      </c>
      <c r="G254" t="s">
        <v>27</v>
      </c>
      <c r="H254" t="s">
        <v>14</v>
      </c>
      <c r="I254" t="s">
        <v>15</v>
      </c>
      <c r="J254" t="str">
        <f>IF(BuyerTable[[#This Row],[Cars]]&gt;0,"car","No cars")</f>
        <v>car</v>
      </c>
      <c r="K254">
        <v>2</v>
      </c>
      <c r="L254" t="s">
        <v>26</v>
      </c>
      <c r="M254" t="s">
        <v>32</v>
      </c>
      <c r="N254" t="str">
        <f t="shared" si="3"/>
        <v>Middle age</v>
      </c>
      <c r="O254" t="str" cm="1">
        <f t="array" ref="O254">_xlfn.IFS(
  BuyerTable[[#This Row],[Age]]&lt;25,"&lt;25",
  BuyerTable[[#This Row],[Age]]&lt;=34,"25-34",
  BuyerTable[[#This Row],[Age]]&lt;=44,"35-44",
  BuyerTable[[#This Row],[Age]]&lt;=54,"45-54",
  TRUE,"55+"
)</f>
        <v>45-54</v>
      </c>
      <c r="P254">
        <v>49</v>
      </c>
      <c r="Q254">
        <f>IF(BuyerTable[[#This Row],[Purchased Bike]]="Yes",1,0)</f>
        <v>0</v>
      </c>
      <c r="R254" t="s">
        <v>18</v>
      </c>
      <c r="S254" s="8">
        <f>_xlfn.SWITCH(BuyerTable[[#This Row],[Commute Distance]],"0-1 Miles",1,"1-2 Miles",2,"2-5 Miles",5,"5-10 Miles",10,"More than 10 Miles",12)</f>
        <v>2</v>
      </c>
    </row>
    <row r="255" spans="1:19" x14ac:dyDescent="0.3">
      <c r="A255">
        <v>20084</v>
      </c>
      <c r="B255" t="s">
        <v>36</v>
      </c>
      <c r="C255" t="s">
        <v>38</v>
      </c>
      <c r="D255" t="str" cm="1">
        <f t="array" ref="D255">_xlfn.IFS(
  BuyerTable[[#This Row],[Income]]&lt;40000,"&lt;40k",
  BuyerTable[[#This Row],[Income]]&lt;80000,"40–80k",
  BuyerTable[[#This Row],[Income]]&lt;120000,"80–120k",
  TRUE,"120k+"
)</f>
        <v>&lt;40k</v>
      </c>
      <c r="E255" s="3">
        <v>20000</v>
      </c>
      <c r="F255">
        <v>2</v>
      </c>
      <c r="G255" t="s">
        <v>27</v>
      </c>
      <c r="H255" t="s">
        <v>25</v>
      </c>
      <c r="I255" t="s">
        <v>18</v>
      </c>
      <c r="J255" t="str">
        <f>IF(BuyerTable[[#This Row],[Cars]]&gt;0,"car","No cars")</f>
        <v>car</v>
      </c>
      <c r="K255">
        <v>2</v>
      </c>
      <c r="L255" t="s">
        <v>16</v>
      </c>
      <c r="M255" t="s">
        <v>32</v>
      </c>
      <c r="N255" t="str">
        <f t="shared" si="3"/>
        <v>Middle age</v>
      </c>
      <c r="O255" t="str" cm="1">
        <f t="array" ref="O255">_xlfn.IFS(
  BuyerTable[[#This Row],[Age]]&lt;25,"&lt;25",
  BuyerTable[[#This Row],[Age]]&lt;=34,"25-34",
  BuyerTable[[#This Row],[Age]]&lt;=44,"35-44",
  BuyerTable[[#This Row],[Age]]&lt;=54,"45-54",
  TRUE,"55+"
)</f>
        <v>45-54</v>
      </c>
      <c r="P255">
        <v>53</v>
      </c>
      <c r="Q255">
        <f>IF(BuyerTable[[#This Row],[Purchased Bike]]="Yes",1,0)</f>
        <v>0</v>
      </c>
      <c r="R255" t="s">
        <v>18</v>
      </c>
      <c r="S255" s="8">
        <f>_xlfn.SWITCH(BuyerTable[[#This Row],[Commute Distance]],"0-1 Miles",1,"1-2 Miles",2,"2-5 Miles",5,"5-10 Miles",10,"More than 10 Miles",12)</f>
        <v>1</v>
      </c>
    </row>
    <row r="256" spans="1:19" x14ac:dyDescent="0.3">
      <c r="A256">
        <v>14514</v>
      </c>
      <c r="B256" t="s">
        <v>37</v>
      </c>
      <c r="C256" t="s">
        <v>39</v>
      </c>
      <c r="D256" t="str" cm="1">
        <f t="array" ref="D256">_xlfn.IFS(
  BuyerTable[[#This Row],[Income]]&lt;40000,"&lt;40k",
  BuyerTable[[#This Row],[Income]]&lt;80000,"40–80k",
  BuyerTable[[#This Row],[Income]]&lt;120000,"80–120k",
  TRUE,"120k+"
)</f>
        <v>&lt;40k</v>
      </c>
      <c r="E256" s="3">
        <v>30000</v>
      </c>
      <c r="F256">
        <v>0</v>
      </c>
      <c r="G256" t="s">
        <v>19</v>
      </c>
      <c r="H256" t="s">
        <v>14</v>
      </c>
      <c r="I256" t="s">
        <v>15</v>
      </c>
      <c r="J256" t="str">
        <f>IF(BuyerTable[[#This Row],[Cars]]&gt;0,"car","No cars")</f>
        <v>car</v>
      </c>
      <c r="K256">
        <v>1</v>
      </c>
      <c r="L256" t="s">
        <v>23</v>
      </c>
      <c r="M256" t="s">
        <v>32</v>
      </c>
      <c r="N256" t="str">
        <f t="shared" si="3"/>
        <v>Adolescent</v>
      </c>
      <c r="O256" t="str" cm="1">
        <f t="array" ref="O256">_xlfn.IFS(
  BuyerTable[[#This Row],[Age]]&lt;25,"&lt;25",
  BuyerTable[[#This Row],[Age]]&lt;=34,"25-34",
  BuyerTable[[#This Row],[Age]]&lt;=44,"35-44",
  BuyerTable[[#This Row],[Age]]&lt;=54,"45-54",
  TRUE,"55+"
)</f>
        <v>25-34</v>
      </c>
      <c r="P256">
        <v>26</v>
      </c>
      <c r="Q256">
        <f>IF(BuyerTable[[#This Row],[Purchased Bike]]="Yes",1,0)</f>
        <v>0</v>
      </c>
      <c r="R256" t="s">
        <v>18</v>
      </c>
      <c r="S256" s="8">
        <f>_xlfn.SWITCH(BuyerTable[[#This Row],[Commute Distance]],"0-1 Miles",1,"1-2 Miles",2,"2-5 Miles",5,"5-10 Miles",10,"More than 10 Miles",12)</f>
        <v>10</v>
      </c>
    </row>
    <row r="257" spans="1:19" x14ac:dyDescent="0.3">
      <c r="A257">
        <v>14077</v>
      </c>
      <c r="B257" t="s">
        <v>37</v>
      </c>
      <c r="C257" t="s">
        <v>38</v>
      </c>
      <c r="D257" t="str" cm="1">
        <f t="array" ref="D257">_xlfn.IFS(
  BuyerTable[[#This Row],[Income]]&lt;40000,"&lt;40k",
  BuyerTable[[#This Row],[Income]]&lt;80000,"40–80k",
  BuyerTable[[#This Row],[Income]]&lt;120000,"80–120k",
  TRUE,"120k+"
)</f>
        <v>&lt;40k</v>
      </c>
      <c r="E257" s="3">
        <v>30000</v>
      </c>
      <c r="F257">
        <v>0</v>
      </c>
      <c r="G257" t="s">
        <v>27</v>
      </c>
      <c r="H257" t="s">
        <v>14</v>
      </c>
      <c r="I257" t="s">
        <v>15</v>
      </c>
      <c r="J257" t="str">
        <f>IF(BuyerTable[[#This Row],[Cars]]&gt;0,"car","No cars")</f>
        <v>car</v>
      </c>
      <c r="K257">
        <v>2</v>
      </c>
      <c r="L257" t="s">
        <v>23</v>
      </c>
      <c r="M257" t="s">
        <v>32</v>
      </c>
      <c r="N257" t="str">
        <f t="shared" si="3"/>
        <v>Adolescent</v>
      </c>
      <c r="O257" t="str" cm="1">
        <f t="array" ref="O257">_xlfn.IFS(
  BuyerTable[[#This Row],[Age]]&lt;25,"&lt;25",
  BuyerTable[[#This Row],[Age]]&lt;=34,"25-34",
  BuyerTable[[#This Row],[Age]]&lt;=44,"35-44",
  BuyerTable[[#This Row],[Age]]&lt;=54,"45-54",
  TRUE,"55+"
)</f>
        <v>25-34</v>
      </c>
      <c r="P257">
        <v>30</v>
      </c>
      <c r="Q257">
        <f>IF(BuyerTable[[#This Row],[Purchased Bike]]="Yes",1,0)</f>
        <v>0</v>
      </c>
      <c r="R257" t="s">
        <v>18</v>
      </c>
      <c r="S257" s="8">
        <f>_xlfn.SWITCH(BuyerTable[[#This Row],[Commute Distance]],"0-1 Miles",1,"1-2 Miles",2,"2-5 Miles",5,"5-10 Miles",10,"More than 10 Miles",12)</f>
        <v>10</v>
      </c>
    </row>
    <row r="258" spans="1:19" x14ac:dyDescent="0.3">
      <c r="A258">
        <v>20758</v>
      </c>
      <c r="B258" t="s">
        <v>36</v>
      </c>
      <c r="C258" t="s">
        <v>38</v>
      </c>
      <c r="D258" t="str" cm="1">
        <f t="array" ref="D258">_xlfn.IFS(
  BuyerTable[[#This Row],[Income]]&lt;40000,"&lt;40k",
  BuyerTable[[#This Row],[Income]]&lt;80000,"40–80k",
  BuyerTable[[#This Row],[Income]]&lt;120000,"80–120k",
  TRUE,"120k+"
)</f>
        <v>&lt;40k</v>
      </c>
      <c r="E258" s="3">
        <v>30000</v>
      </c>
      <c r="F258">
        <v>2</v>
      </c>
      <c r="G258" t="s">
        <v>27</v>
      </c>
      <c r="H258" t="s">
        <v>14</v>
      </c>
      <c r="I258" t="s">
        <v>15</v>
      </c>
      <c r="J258" t="str">
        <f>IF(BuyerTable[[#This Row],[Cars]]&gt;0,"car","No cars")</f>
        <v>car</v>
      </c>
      <c r="K258">
        <v>2</v>
      </c>
      <c r="L258" t="s">
        <v>26</v>
      </c>
      <c r="M258" t="s">
        <v>32</v>
      </c>
      <c r="N258" t="str">
        <f t="shared" ref="N258:N321" si="4">IF(P258&gt;54,"Old",IF(P258&gt;=31,"Middle age",IF(P258&lt;31,"Adolescent","Invalid")))</f>
        <v>Middle age</v>
      </c>
      <c r="O258" t="str" cm="1">
        <f t="array" ref="O258">_xlfn.IFS(
  BuyerTable[[#This Row],[Age]]&lt;25,"&lt;25",
  BuyerTable[[#This Row],[Age]]&lt;=34,"25-34",
  BuyerTable[[#This Row],[Age]]&lt;=44,"35-44",
  BuyerTable[[#This Row],[Age]]&lt;=54,"45-54",
  TRUE,"55+"
)</f>
        <v>45-54</v>
      </c>
      <c r="P258">
        <v>50</v>
      </c>
      <c r="Q258">
        <f>IF(BuyerTable[[#This Row],[Purchased Bike]]="Yes",1,0)</f>
        <v>0</v>
      </c>
      <c r="R258" t="s">
        <v>18</v>
      </c>
      <c r="S258" s="8">
        <f>_xlfn.SWITCH(BuyerTable[[#This Row],[Commute Distance]],"0-1 Miles",1,"1-2 Miles",2,"2-5 Miles",5,"5-10 Miles",10,"More than 10 Miles",12)</f>
        <v>2</v>
      </c>
    </row>
    <row r="259" spans="1:19" x14ac:dyDescent="0.3">
      <c r="A259">
        <v>18649</v>
      </c>
      <c r="B259" t="s">
        <v>37</v>
      </c>
      <c r="C259" t="s">
        <v>38</v>
      </c>
      <c r="D259" t="str" cm="1">
        <f t="array" ref="D259">_xlfn.IFS(
  BuyerTable[[#This Row],[Income]]&lt;40000,"&lt;40k",
  BuyerTable[[#This Row],[Income]]&lt;80000,"40–80k",
  BuyerTable[[#This Row],[Income]]&lt;120000,"80–120k",
  TRUE,"120k+"
)</f>
        <v>&lt;40k</v>
      </c>
      <c r="E259" s="3">
        <v>30000</v>
      </c>
      <c r="F259">
        <v>1</v>
      </c>
      <c r="G259" t="s">
        <v>27</v>
      </c>
      <c r="H259" t="s">
        <v>20</v>
      </c>
      <c r="I259" t="s">
        <v>15</v>
      </c>
      <c r="J259" t="str">
        <f>IF(BuyerTable[[#This Row],[Cars]]&gt;0,"car","No cars")</f>
        <v>car</v>
      </c>
      <c r="K259">
        <v>2</v>
      </c>
      <c r="L259" t="s">
        <v>26</v>
      </c>
      <c r="M259" t="s">
        <v>32</v>
      </c>
      <c r="N259" t="str">
        <f t="shared" si="4"/>
        <v>Middle age</v>
      </c>
      <c r="O259" t="str" cm="1">
        <f t="array" ref="O259">_xlfn.IFS(
  BuyerTable[[#This Row],[Age]]&lt;25,"&lt;25",
  BuyerTable[[#This Row],[Age]]&lt;=34,"25-34",
  BuyerTable[[#This Row],[Age]]&lt;=44,"35-44",
  BuyerTable[[#This Row],[Age]]&lt;=54,"45-54",
  TRUE,"55+"
)</f>
        <v>45-54</v>
      </c>
      <c r="P259">
        <v>51</v>
      </c>
      <c r="Q259">
        <f>IF(BuyerTable[[#This Row],[Purchased Bike]]="Yes",1,0)</f>
        <v>1</v>
      </c>
      <c r="R259" t="s">
        <v>15</v>
      </c>
      <c r="S259" s="8">
        <f>_xlfn.SWITCH(BuyerTable[[#This Row],[Commute Distance]],"0-1 Miles",1,"1-2 Miles",2,"2-5 Miles",5,"5-10 Miles",10,"More than 10 Miles",12)</f>
        <v>2</v>
      </c>
    </row>
    <row r="260" spans="1:19" x14ac:dyDescent="0.3">
      <c r="A260">
        <v>23797</v>
      </c>
      <c r="B260" t="s">
        <v>37</v>
      </c>
      <c r="C260" t="s">
        <v>38</v>
      </c>
      <c r="D260" t="str" cm="1">
        <f t="array" ref="D260">_xlfn.IFS(
  BuyerTable[[#This Row],[Income]]&lt;40000,"&lt;40k",
  BuyerTable[[#This Row],[Income]]&lt;80000,"40–80k",
  BuyerTable[[#This Row],[Income]]&lt;120000,"80–120k",
  TRUE,"120k+"
)</f>
        <v>&lt;40k</v>
      </c>
      <c r="E260" s="3">
        <v>20000</v>
      </c>
      <c r="F260">
        <v>3</v>
      </c>
      <c r="G260" t="s">
        <v>29</v>
      </c>
      <c r="H260" t="s">
        <v>20</v>
      </c>
      <c r="I260" t="s">
        <v>18</v>
      </c>
      <c r="J260" t="str">
        <f>IF(BuyerTable[[#This Row],[Cars]]&gt;0,"car","No cars")</f>
        <v>car</v>
      </c>
      <c r="K260">
        <v>2</v>
      </c>
      <c r="L260" t="s">
        <v>16</v>
      </c>
      <c r="M260" t="s">
        <v>32</v>
      </c>
      <c r="N260" t="str">
        <f t="shared" si="4"/>
        <v>Middle age</v>
      </c>
      <c r="O260" t="str" cm="1">
        <f t="array" ref="O260">_xlfn.IFS(
  BuyerTable[[#This Row],[Age]]&lt;25,"&lt;25",
  BuyerTable[[#This Row],[Age]]&lt;=34,"25-34",
  BuyerTable[[#This Row],[Age]]&lt;=44,"35-44",
  BuyerTable[[#This Row],[Age]]&lt;=54,"45-54",
  TRUE,"55+"
)</f>
        <v>45-54</v>
      </c>
      <c r="P260">
        <v>50</v>
      </c>
      <c r="Q260">
        <f>IF(BuyerTable[[#This Row],[Purchased Bike]]="Yes",1,0)</f>
        <v>0</v>
      </c>
      <c r="R260" t="s">
        <v>18</v>
      </c>
      <c r="S260" s="8">
        <f>_xlfn.SWITCH(BuyerTable[[#This Row],[Commute Distance]],"0-1 Miles",1,"1-2 Miles",2,"2-5 Miles",5,"5-10 Miles",10,"More than 10 Miles",12)</f>
        <v>1</v>
      </c>
    </row>
    <row r="261" spans="1:19" x14ac:dyDescent="0.3">
      <c r="A261">
        <v>20076</v>
      </c>
      <c r="B261" t="s">
        <v>37</v>
      </c>
      <c r="C261" t="s">
        <v>39</v>
      </c>
      <c r="D261" t="str" cm="1">
        <f t="array" ref="D261">_xlfn.IFS(
  BuyerTable[[#This Row],[Income]]&lt;40000,"&lt;40k",
  BuyerTable[[#This Row],[Income]]&lt;80000,"40–80k",
  BuyerTable[[#This Row],[Income]]&lt;120000,"80–120k",
  TRUE,"120k+"
)</f>
        <v>&lt;40k</v>
      </c>
      <c r="E261" s="3">
        <v>10000</v>
      </c>
      <c r="F261">
        <v>2</v>
      </c>
      <c r="G261" t="s">
        <v>27</v>
      </c>
      <c r="H261" t="s">
        <v>25</v>
      </c>
      <c r="I261" t="s">
        <v>15</v>
      </c>
      <c r="J261" t="str">
        <f>IF(BuyerTable[[#This Row],[Cars]]&gt;0,"car","No cars")</f>
        <v>car</v>
      </c>
      <c r="K261">
        <v>2</v>
      </c>
      <c r="L261" t="s">
        <v>26</v>
      </c>
      <c r="M261" t="s">
        <v>32</v>
      </c>
      <c r="N261" t="str">
        <f t="shared" si="4"/>
        <v>Middle age</v>
      </c>
      <c r="O261" t="str" cm="1">
        <f t="array" ref="O261">_xlfn.IFS(
  BuyerTable[[#This Row],[Age]]&lt;25,"&lt;25",
  BuyerTable[[#This Row],[Age]]&lt;=34,"25-34",
  BuyerTable[[#This Row],[Age]]&lt;=44,"35-44",
  BuyerTable[[#This Row],[Age]]&lt;=54,"45-54",
  TRUE,"55+"
)</f>
        <v>45-54</v>
      </c>
      <c r="P261">
        <v>53</v>
      </c>
      <c r="Q261">
        <f>IF(BuyerTable[[#This Row],[Purchased Bike]]="Yes",1,0)</f>
        <v>1</v>
      </c>
      <c r="R261" t="s">
        <v>15</v>
      </c>
      <c r="S261" s="8">
        <f>_xlfn.SWITCH(BuyerTable[[#This Row],[Commute Distance]],"0-1 Miles",1,"1-2 Miles",2,"2-5 Miles",5,"5-10 Miles",10,"More than 10 Miles",12)</f>
        <v>2</v>
      </c>
    </row>
    <row r="262" spans="1:19" x14ac:dyDescent="0.3">
      <c r="A262">
        <v>26270</v>
      </c>
      <c r="B262" t="s">
        <v>37</v>
      </c>
      <c r="C262" t="s">
        <v>39</v>
      </c>
      <c r="D262" t="str" cm="1">
        <f t="array" ref="D262">_xlfn.IFS(
  BuyerTable[[#This Row],[Income]]&lt;40000,"&lt;40k",
  BuyerTable[[#This Row],[Income]]&lt;80000,"40–80k",
  BuyerTable[[#This Row],[Income]]&lt;120000,"80–120k",
  TRUE,"120k+"
)</f>
        <v>&lt;40k</v>
      </c>
      <c r="E262" s="3">
        <v>20000</v>
      </c>
      <c r="F262">
        <v>2</v>
      </c>
      <c r="G262" t="s">
        <v>29</v>
      </c>
      <c r="H262" t="s">
        <v>20</v>
      </c>
      <c r="I262" t="s">
        <v>15</v>
      </c>
      <c r="J262" t="str">
        <f>IF(BuyerTable[[#This Row],[Cars]]&gt;0,"car","No cars")</f>
        <v>car</v>
      </c>
      <c r="K262">
        <v>2</v>
      </c>
      <c r="L262" t="s">
        <v>26</v>
      </c>
      <c r="M262" t="s">
        <v>32</v>
      </c>
      <c r="N262" t="str">
        <f t="shared" si="4"/>
        <v>Middle age</v>
      </c>
      <c r="O262" t="str" cm="1">
        <f t="array" ref="O262">_xlfn.IFS(
  BuyerTable[[#This Row],[Age]]&lt;25,"&lt;25",
  BuyerTable[[#This Row],[Age]]&lt;=34,"25-34",
  BuyerTable[[#This Row],[Age]]&lt;=44,"35-44",
  BuyerTable[[#This Row],[Age]]&lt;=54,"45-54",
  TRUE,"55+"
)</f>
        <v>45-54</v>
      </c>
      <c r="P262">
        <v>49</v>
      </c>
      <c r="Q262">
        <f>IF(BuyerTable[[#This Row],[Purchased Bike]]="Yes",1,0)</f>
        <v>0</v>
      </c>
      <c r="R262" t="s">
        <v>18</v>
      </c>
      <c r="S262" s="8">
        <f>_xlfn.SWITCH(BuyerTable[[#This Row],[Commute Distance]],"0-1 Miles",1,"1-2 Miles",2,"2-5 Miles",5,"5-10 Miles",10,"More than 10 Miles",12)</f>
        <v>2</v>
      </c>
    </row>
    <row r="263" spans="1:19" x14ac:dyDescent="0.3">
      <c r="A263">
        <v>23256</v>
      </c>
      <c r="B263" t="s">
        <v>37</v>
      </c>
      <c r="C263" t="s">
        <v>38</v>
      </c>
      <c r="D263" t="str" cm="1">
        <f t="array" ref="D263">_xlfn.IFS(
  BuyerTable[[#This Row],[Income]]&lt;40000,"&lt;40k",
  BuyerTable[[#This Row],[Income]]&lt;80000,"40–80k",
  BuyerTable[[#This Row],[Income]]&lt;120000,"80–120k",
  TRUE,"120k+"
)</f>
        <v>&lt;40k</v>
      </c>
      <c r="E263" s="3">
        <v>30000</v>
      </c>
      <c r="F263">
        <v>1</v>
      </c>
      <c r="G263" t="s">
        <v>27</v>
      </c>
      <c r="H263" t="s">
        <v>20</v>
      </c>
      <c r="I263" t="s">
        <v>18</v>
      </c>
      <c r="J263" t="str">
        <f>IF(BuyerTable[[#This Row],[Cars]]&gt;0,"car","No cars")</f>
        <v>car</v>
      </c>
      <c r="K263">
        <v>1</v>
      </c>
      <c r="L263" t="s">
        <v>23</v>
      </c>
      <c r="M263" t="s">
        <v>32</v>
      </c>
      <c r="N263" t="str">
        <f t="shared" si="4"/>
        <v>Middle age</v>
      </c>
      <c r="O263" t="str" cm="1">
        <f t="array" ref="O263">_xlfn.IFS(
  BuyerTable[[#This Row],[Age]]&lt;25,"&lt;25",
  BuyerTable[[#This Row],[Age]]&lt;=34,"25-34",
  BuyerTable[[#This Row],[Age]]&lt;=44,"35-44",
  BuyerTable[[#This Row],[Age]]&lt;=54,"45-54",
  TRUE,"55+"
)</f>
        <v>45-54</v>
      </c>
      <c r="P263">
        <v>52</v>
      </c>
      <c r="Q263">
        <f>IF(BuyerTable[[#This Row],[Purchased Bike]]="Yes",1,0)</f>
        <v>0</v>
      </c>
      <c r="R263" t="s">
        <v>18</v>
      </c>
      <c r="S263" s="8">
        <f>_xlfn.SWITCH(BuyerTable[[#This Row],[Commute Distance]],"0-1 Miles",1,"1-2 Miles",2,"2-5 Miles",5,"5-10 Miles",10,"More than 10 Miles",12)</f>
        <v>10</v>
      </c>
    </row>
    <row r="264" spans="1:19" x14ac:dyDescent="0.3">
      <c r="A264">
        <v>12768</v>
      </c>
      <c r="B264" t="s">
        <v>36</v>
      </c>
      <c r="C264" t="s">
        <v>38</v>
      </c>
      <c r="D264" t="str" cm="1">
        <f t="array" ref="D264">_xlfn.IFS(
  BuyerTable[[#This Row],[Income]]&lt;40000,"&lt;40k",
  BuyerTable[[#This Row],[Income]]&lt;80000,"40–80k",
  BuyerTable[[#This Row],[Income]]&lt;120000,"80–120k",
  TRUE,"120k+"
)</f>
        <v>&lt;40k</v>
      </c>
      <c r="E264" s="3">
        <v>30000</v>
      </c>
      <c r="F264">
        <v>1</v>
      </c>
      <c r="G264" t="s">
        <v>27</v>
      </c>
      <c r="H264" t="s">
        <v>20</v>
      </c>
      <c r="I264" t="s">
        <v>15</v>
      </c>
      <c r="J264" t="str">
        <f>IF(BuyerTable[[#This Row],[Cars]]&gt;0,"car","No cars")</f>
        <v>car</v>
      </c>
      <c r="K264">
        <v>1</v>
      </c>
      <c r="L264" t="s">
        <v>22</v>
      </c>
      <c r="M264" t="s">
        <v>32</v>
      </c>
      <c r="N264" t="str">
        <f t="shared" si="4"/>
        <v>Middle age</v>
      </c>
      <c r="O264" t="str" cm="1">
        <f t="array" ref="O264">_xlfn.IFS(
  BuyerTable[[#This Row],[Age]]&lt;25,"&lt;25",
  BuyerTable[[#This Row],[Age]]&lt;=34,"25-34",
  BuyerTable[[#This Row],[Age]]&lt;=44,"35-44",
  BuyerTable[[#This Row],[Age]]&lt;=54,"45-54",
  TRUE,"55+"
)</f>
        <v>45-54</v>
      </c>
      <c r="P264">
        <v>52</v>
      </c>
      <c r="Q264">
        <f>IF(BuyerTable[[#This Row],[Purchased Bike]]="Yes",1,0)</f>
        <v>1</v>
      </c>
      <c r="R264" t="s">
        <v>15</v>
      </c>
      <c r="S264" s="8">
        <f>_xlfn.SWITCH(BuyerTable[[#This Row],[Commute Distance]],"0-1 Miles",1,"1-2 Miles",2,"2-5 Miles",5,"5-10 Miles",10,"More than 10 Miles",12)</f>
        <v>5</v>
      </c>
    </row>
    <row r="265" spans="1:19" x14ac:dyDescent="0.3">
      <c r="A265">
        <v>22971</v>
      </c>
      <c r="B265" t="s">
        <v>37</v>
      </c>
      <c r="C265" t="s">
        <v>39</v>
      </c>
      <c r="D265" t="str" cm="1">
        <f t="array" ref="D265">_xlfn.IFS(
  BuyerTable[[#This Row],[Income]]&lt;40000,"&lt;40k",
  BuyerTable[[#This Row],[Income]]&lt;80000,"40–80k",
  BuyerTable[[#This Row],[Income]]&lt;120000,"80–120k",
  TRUE,"120k+"
)</f>
        <v>&lt;40k</v>
      </c>
      <c r="E265" s="3">
        <v>30000</v>
      </c>
      <c r="F265">
        <v>0</v>
      </c>
      <c r="G265" t="s">
        <v>27</v>
      </c>
      <c r="H265" t="s">
        <v>14</v>
      </c>
      <c r="I265" t="s">
        <v>18</v>
      </c>
      <c r="J265" t="str">
        <f>IF(BuyerTable[[#This Row],[Cars]]&gt;0,"car","No cars")</f>
        <v>car</v>
      </c>
      <c r="K265">
        <v>2</v>
      </c>
      <c r="L265" t="s">
        <v>16</v>
      </c>
      <c r="M265" t="s">
        <v>32</v>
      </c>
      <c r="N265" t="str">
        <f t="shared" si="4"/>
        <v>Adolescent</v>
      </c>
      <c r="O265" t="str" cm="1">
        <f t="array" ref="O265">_xlfn.IFS(
  BuyerTable[[#This Row],[Age]]&lt;25,"&lt;25",
  BuyerTable[[#This Row],[Age]]&lt;=34,"25-34",
  BuyerTable[[#This Row],[Age]]&lt;=44,"35-44",
  BuyerTable[[#This Row],[Age]]&lt;=54,"45-54",
  TRUE,"55+"
)</f>
        <v>25-34</v>
      </c>
      <c r="P265">
        <v>25</v>
      </c>
      <c r="Q265">
        <f>IF(BuyerTable[[#This Row],[Purchased Bike]]="Yes",1,0)</f>
        <v>1</v>
      </c>
      <c r="R265" t="s">
        <v>15</v>
      </c>
      <c r="S265" s="8">
        <f>_xlfn.SWITCH(BuyerTable[[#This Row],[Commute Distance]],"0-1 Miles",1,"1-2 Miles",2,"2-5 Miles",5,"5-10 Miles",10,"More than 10 Miles",12)</f>
        <v>1</v>
      </c>
    </row>
    <row r="266" spans="1:19" x14ac:dyDescent="0.3">
      <c r="A266">
        <v>23248</v>
      </c>
      <c r="B266" t="s">
        <v>36</v>
      </c>
      <c r="C266" t="s">
        <v>39</v>
      </c>
      <c r="D266" t="str" cm="1">
        <f t="array" ref="D266">_xlfn.IFS(
  BuyerTable[[#This Row],[Income]]&lt;40000,"&lt;40k",
  BuyerTable[[#This Row],[Income]]&lt;80000,"40–80k",
  BuyerTable[[#This Row],[Income]]&lt;120000,"80–120k",
  TRUE,"120k+"
)</f>
        <v>&lt;40k</v>
      </c>
      <c r="E266" s="3">
        <v>10000</v>
      </c>
      <c r="F266">
        <v>2</v>
      </c>
      <c r="G266" t="s">
        <v>27</v>
      </c>
      <c r="H266" t="s">
        <v>25</v>
      </c>
      <c r="I266" t="s">
        <v>15</v>
      </c>
      <c r="J266" t="str">
        <f>IF(BuyerTable[[#This Row],[Cars]]&gt;0,"car","No cars")</f>
        <v>car</v>
      </c>
      <c r="K266">
        <v>2</v>
      </c>
      <c r="L266" t="s">
        <v>26</v>
      </c>
      <c r="M266" t="s">
        <v>32</v>
      </c>
      <c r="N266" t="str">
        <f t="shared" si="4"/>
        <v>Middle age</v>
      </c>
      <c r="O266" t="str" cm="1">
        <f t="array" ref="O266">_xlfn.IFS(
  BuyerTable[[#This Row],[Age]]&lt;25,"&lt;25",
  BuyerTable[[#This Row],[Age]]&lt;=34,"25-34",
  BuyerTable[[#This Row],[Age]]&lt;=44,"35-44",
  BuyerTable[[#This Row],[Age]]&lt;=54,"45-54",
  TRUE,"55+"
)</f>
        <v>45-54</v>
      </c>
      <c r="P266">
        <v>53</v>
      </c>
      <c r="Q266">
        <f>IF(BuyerTable[[#This Row],[Purchased Bike]]="Yes",1,0)</f>
        <v>0</v>
      </c>
      <c r="R266" t="s">
        <v>18</v>
      </c>
      <c r="S266" s="8">
        <f>_xlfn.SWITCH(BuyerTable[[#This Row],[Commute Distance]],"0-1 Miles",1,"1-2 Miles",2,"2-5 Miles",5,"5-10 Miles",10,"More than 10 Miles",12)</f>
        <v>2</v>
      </c>
    </row>
    <row r="267" spans="1:19" x14ac:dyDescent="0.3">
      <c r="A267">
        <v>17668</v>
      </c>
      <c r="B267" t="s">
        <v>37</v>
      </c>
      <c r="C267" t="s">
        <v>38</v>
      </c>
      <c r="D267" t="str" cm="1">
        <f t="array" ref="D267">_xlfn.IFS(
  BuyerTable[[#This Row],[Income]]&lt;40000,"&lt;40k",
  BuyerTable[[#This Row],[Income]]&lt;80000,"40–80k",
  BuyerTable[[#This Row],[Income]]&lt;120000,"80–120k",
  TRUE,"120k+"
)</f>
        <v>&lt;40k</v>
      </c>
      <c r="E267" s="3">
        <v>30000</v>
      </c>
      <c r="F267">
        <v>2</v>
      </c>
      <c r="G267" t="s">
        <v>27</v>
      </c>
      <c r="H267" t="s">
        <v>14</v>
      </c>
      <c r="I267" t="s">
        <v>15</v>
      </c>
      <c r="J267" t="str">
        <f>IF(BuyerTable[[#This Row],[Cars]]&gt;0,"car","No cars")</f>
        <v>car</v>
      </c>
      <c r="K267">
        <v>2</v>
      </c>
      <c r="L267" t="s">
        <v>26</v>
      </c>
      <c r="M267" t="s">
        <v>32</v>
      </c>
      <c r="N267" t="str">
        <f t="shared" si="4"/>
        <v>Middle age</v>
      </c>
      <c r="O267" t="str" cm="1">
        <f t="array" ref="O267">_xlfn.IFS(
  BuyerTable[[#This Row],[Age]]&lt;25,"&lt;25",
  BuyerTable[[#This Row],[Age]]&lt;=34,"25-34",
  BuyerTable[[#This Row],[Age]]&lt;=44,"35-44",
  BuyerTable[[#This Row],[Age]]&lt;=54,"45-54",
  TRUE,"55+"
)</f>
        <v>45-54</v>
      </c>
      <c r="P267">
        <v>50</v>
      </c>
      <c r="Q267">
        <f>IF(BuyerTable[[#This Row],[Purchased Bike]]="Yes",1,0)</f>
        <v>1</v>
      </c>
      <c r="R267" t="s">
        <v>15</v>
      </c>
      <c r="S267" s="8">
        <f>_xlfn.SWITCH(BuyerTable[[#This Row],[Commute Distance]],"0-1 Miles",1,"1-2 Miles",2,"2-5 Miles",5,"5-10 Miles",10,"More than 10 Miles",12)</f>
        <v>2</v>
      </c>
    </row>
    <row r="268" spans="1:19" x14ac:dyDescent="0.3">
      <c r="A268">
        <v>14271</v>
      </c>
      <c r="B268" t="s">
        <v>36</v>
      </c>
      <c r="C268" t="s">
        <v>38</v>
      </c>
      <c r="D268" t="str" cm="1">
        <f t="array" ref="D268">_xlfn.IFS(
  BuyerTable[[#This Row],[Income]]&lt;40000,"&lt;40k",
  BuyerTable[[#This Row],[Income]]&lt;80000,"40–80k",
  BuyerTable[[#This Row],[Income]]&lt;120000,"80–120k",
  TRUE,"120k+"
)</f>
        <v>&lt;40k</v>
      </c>
      <c r="E268" s="3">
        <v>30000</v>
      </c>
      <c r="F268">
        <v>0</v>
      </c>
      <c r="G268" t="s">
        <v>27</v>
      </c>
      <c r="H268" t="s">
        <v>14</v>
      </c>
      <c r="I268" t="s">
        <v>15</v>
      </c>
      <c r="J268" t="str">
        <f>IF(BuyerTable[[#This Row],[Cars]]&gt;0,"car","No cars")</f>
        <v>car</v>
      </c>
      <c r="K268">
        <v>2</v>
      </c>
      <c r="L268" t="s">
        <v>23</v>
      </c>
      <c r="M268" t="s">
        <v>32</v>
      </c>
      <c r="N268" t="str">
        <f t="shared" si="4"/>
        <v>Middle age</v>
      </c>
      <c r="O268" t="str" cm="1">
        <f t="array" ref="O268">_xlfn.IFS(
  BuyerTable[[#This Row],[Age]]&lt;25,"&lt;25",
  BuyerTable[[#This Row],[Age]]&lt;=34,"25-34",
  BuyerTable[[#This Row],[Age]]&lt;=44,"35-44",
  BuyerTable[[#This Row],[Age]]&lt;=54,"45-54",
  TRUE,"55+"
)</f>
        <v>25-34</v>
      </c>
      <c r="P268">
        <v>32</v>
      </c>
      <c r="Q268">
        <f>IF(BuyerTable[[#This Row],[Purchased Bike]]="Yes",1,0)</f>
        <v>0</v>
      </c>
      <c r="R268" t="s">
        <v>18</v>
      </c>
      <c r="S268" s="8">
        <f>_xlfn.SWITCH(BuyerTable[[#This Row],[Commute Distance]],"0-1 Miles",1,"1-2 Miles",2,"2-5 Miles",5,"5-10 Miles",10,"More than 10 Miles",12)</f>
        <v>10</v>
      </c>
    </row>
    <row r="269" spans="1:19" x14ac:dyDescent="0.3">
      <c r="A269">
        <v>25343</v>
      </c>
      <c r="B269" t="s">
        <v>37</v>
      </c>
      <c r="C269" t="s">
        <v>39</v>
      </c>
      <c r="D269" t="str" cm="1">
        <f t="array" ref="D269">_xlfn.IFS(
  BuyerTable[[#This Row],[Income]]&lt;40000,"&lt;40k",
  BuyerTable[[#This Row],[Income]]&lt;80000,"40–80k",
  BuyerTable[[#This Row],[Income]]&lt;120000,"80–120k",
  TRUE,"120k+"
)</f>
        <v>&lt;40k</v>
      </c>
      <c r="E269" s="3">
        <v>20000</v>
      </c>
      <c r="F269">
        <v>3</v>
      </c>
      <c r="G269" t="s">
        <v>29</v>
      </c>
      <c r="H269" t="s">
        <v>20</v>
      </c>
      <c r="I269" t="s">
        <v>15</v>
      </c>
      <c r="J269" t="str">
        <f>IF(BuyerTable[[#This Row],[Cars]]&gt;0,"car","No cars")</f>
        <v>car</v>
      </c>
      <c r="K269">
        <v>2</v>
      </c>
      <c r="L269" t="s">
        <v>26</v>
      </c>
      <c r="M269" t="s">
        <v>32</v>
      </c>
      <c r="N269" t="str">
        <f t="shared" si="4"/>
        <v>Middle age</v>
      </c>
      <c r="O269" t="str" cm="1">
        <f t="array" ref="O269">_xlfn.IFS(
  BuyerTable[[#This Row],[Age]]&lt;25,"&lt;25",
  BuyerTable[[#This Row],[Age]]&lt;=34,"25-34",
  BuyerTable[[#This Row],[Age]]&lt;=44,"35-44",
  BuyerTable[[#This Row],[Age]]&lt;=54,"45-54",
  TRUE,"55+"
)</f>
        <v>45-54</v>
      </c>
      <c r="P269">
        <v>50</v>
      </c>
      <c r="Q269">
        <f>IF(BuyerTable[[#This Row],[Purchased Bike]]="Yes",1,0)</f>
        <v>0</v>
      </c>
      <c r="R269" t="s">
        <v>18</v>
      </c>
      <c r="S269" s="8">
        <f>_xlfn.SWITCH(BuyerTable[[#This Row],[Commute Distance]],"0-1 Miles",1,"1-2 Miles",2,"2-5 Miles",5,"5-10 Miles",10,"More than 10 Miles",12)</f>
        <v>2</v>
      </c>
    </row>
    <row r="270" spans="1:19" x14ac:dyDescent="0.3">
      <c r="A270">
        <v>18347</v>
      </c>
      <c r="B270" t="s">
        <v>37</v>
      </c>
      <c r="C270" t="s">
        <v>39</v>
      </c>
      <c r="D270" t="str" cm="1">
        <f t="array" ref="D270">_xlfn.IFS(
  BuyerTable[[#This Row],[Income]]&lt;40000,"&lt;40k",
  BuyerTable[[#This Row],[Income]]&lt;80000,"40–80k",
  BuyerTable[[#This Row],[Income]]&lt;120000,"80–120k",
  TRUE,"120k+"
)</f>
        <v>&lt;40k</v>
      </c>
      <c r="E270" s="3">
        <v>30000</v>
      </c>
      <c r="F270">
        <v>0</v>
      </c>
      <c r="G270" t="s">
        <v>19</v>
      </c>
      <c r="H270" t="s">
        <v>14</v>
      </c>
      <c r="I270" t="s">
        <v>18</v>
      </c>
      <c r="J270" t="str">
        <f>IF(BuyerTable[[#This Row],[Cars]]&gt;0,"car","No cars")</f>
        <v>car</v>
      </c>
      <c r="K270">
        <v>1</v>
      </c>
      <c r="L270" t="s">
        <v>26</v>
      </c>
      <c r="M270" t="s">
        <v>32</v>
      </c>
      <c r="N270" t="str">
        <f t="shared" si="4"/>
        <v>Middle age</v>
      </c>
      <c r="O270" t="str" cm="1">
        <f t="array" ref="O270">_xlfn.IFS(
  BuyerTable[[#This Row],[Age]]&lt;25,"&lt;25",
  BuyerTable[[#This Row],[Age]]&lt;=34,"25-34",
  BuyerTable[[#This Row],[Age]]&lt;=44,"35-44",
  BuyerTable[[#This Row],[Age]]&lt;=54,"45-54",
  TRUE,"55+"
)</f>
        <v>25-34</v>
      </c>
      <c r="P270">
        <v>31</v>
      </c>
      <c r="Q270">
        <f>IF(BuyerTable[[#This Row],[Purchased Bike]]="Yes",1,0)</f>
        <v>0</v>
      </c>
      <c r="R270" t="s">
        <v>18</v>
      </c>
      <c r="S270" s="8">
        <f>_xlfn.SWITCH(BuyerTable[[#This Row],[Commute Distance]],"0-1 Miles",1,"1-2 Miles",2,"2-5 Miles",5,"5-10 Miles",10,"More than 10 Miles",12)</f>
        <v>2</v>
      </c>
    </row>
    <row r="271" spans="1:19" x14ac:dyDescent="0.3">
      <c r="A271">
        <v>19217</v>
      </c>
      <c r="B271" t="s">
        <v>36</v>
      </c>
      <c r="C271" t="s">
        <v>38</v>
      </c>
      <c r="D271" t="str" cm="1">
        <f t="array" ref="D271">_xlfn.IFS(
  BuyerTable[[#This Row],[Income]]&lt;40000,"&lt;40k",
  BuyerTable[[#This Row],[Income]]&lt;80000,"40–80k",
  BuyerTable[[#This Row],[Income]]&lt;120000,"80–120k",
  TRUE,"120k+"
)</f>
        <v>&lt;40k</v>
      </c>
      <c r="E271" s="3">
        <v>30000</v>
      </c>
      <c r="F271">
        <v>2</v>
      </c>
      <c r="G271" t="s">
        <v>27</v>
      </c>
      <c r="H271" t="s">
        <v>14</v>
      </c>
      <c r="I271" t="s">
        <v>15</v>
      </c>
      <c r="J271" t="str">
        <f>IF(BuyerTable[[#This Row],[Cars]]&gt;0,"car","No cars")</f>
        <v>car</v>
      </c>
      <c r="K271">
        <v>2</v>
      </c>
      <c r="L271" t="s">
        <v>26</v>
      </c>
      <c r="M271" t="s">
        <v>32</v>
      </c>
      <c r="N271" t="str">
        <f t="shared" si="4"/>
        <v>Middle age</v>
      </c>
      <c r="O271" t="str" cm="1">
        <f t="array" ref="O271">_xlfn.IFS(
  BuyerTable[[#This Row],[Age]]&lt;25,"&lt;25",
  BuyerTable[[#This Row],[Age]]&lt;=34,"25-34",
  BuyerTable[[#This Row],[Age]]&lt;=44,"35-44",
  BuyerTable[[#This Row],[Age]]&lt;=54,"45-54",
  TRUE,"55+"
)</f>
        <v>45-54</v>
      </c>
      <c r="P271">
        <v>49</v>
      </c>
      <c r="Q271">
        <f>IF(BuyerTable[[#This Row],[Purchased Bike]]="Yes",1,0)</f>
        <v>0</v>
      </c>
      <c r="R271" t="s">
        <v>18</v>
      </c>
      <c r="S271" s="8">
        <f>_xlfn.SWITCH(BuyerTable[[#This Row],[Commute Distance]],"0-1 Miles",1,"1-2 Miles",2,"2-5 Miles",5,"5-10 Miles",10,"More than 10 Miles",12)</f>
        <v>2</v>
      </c>
    </row>
    <row r="272" spans="1:19" x14ac:dyDescent="0.3">
      <c r="A272">
        <v>15839</v>
      </c>
      <c r="B272" t="s">
        <v>37</v>
      </c>
      <c r="C272" t="s">
        <v>38</v>
      </c>
      <c r="D272" t="str" cm="1">
        <f t="array" ref="D272">_xlfn.IFS(
  BuyerTable[[#This Row],[Income]]&lt;40000,"&lt;40k",
  BuyerTable[[#This Row],[Income]]&lt;80000,"40–80k",
  BuyerTable[[#This Row],[Income]]&lt;120000,"80–120k",
  TRUE,"120k+"
)</f>
        <v>&lt;40k</v>
      </c>
      <c r="E272" s="3">
        <v>30000</v>
      </c>
      <c r="F272">
        <v>0</v>
      </c>
      <c r="G272" t="s">
        <v>19</v>
      </c>
      <c r="H272" t="s">
        <v>14</v>
      </c>
      <c r="I272" t="s">
        <v>15</v>
      </c>
      <c r="J272" t="str">
        <f>IF(BuyerTable[[#This Row],[Cars]]&gt;0,"car","No cars")</f>
        <v>car</v>
      </c>
      <c r="K272">
        <v>1</v>
      </c>
      <c r="L272" t="s">
        <v>23</v>
      </c>
      <c r="M272" t="s">
        <v>32</v>
      </c>
      <c r="N272" t="str">
        <f t="shared" si="4"/>
        <v>Middle age</v>
      </c>
      <c r="O272" t="str" cm="1">
        <f t="array" ref="O272">_xlfn.IFS(
  BuyerTable[[#This Row],[Age]]&lt;25,"&lt;25",
  BuyerTable[[#This Row],[Age]]&lt;=34,"25-34",
  BuyerTable[[#This Row],[Age]]&lt;=44,"35-44",
  BuyerTable[[#This Row],[Age]]&lt;=54,"45-54",
  TRUE,"55+"
)</f>
        <v>25-34</v>
      </c>
      <c r="P272">
        <v>32</v>
      </c>
      <c r="Q272">
        <f>IF(BuyerTable[[#This Row],[Purchased Bike]]="Yes",1,0)</f>
        <v>0</v>
      </c>
      <c r="R272" t="s">
        <v>18</v>
      </c>
      <c r="S272" s="8">
        <f>_xlfn.SWITCH(BuyerTable[[#This Row],[Commute Distance]],"0-1 Miles",1,"1-2 Miles",2,"2-5 Miles",5,"5-10 Miles",10,"More than 10 Miles",12)</f>
        <v>10</v>
      </c>
    </row>
    <row r="273" spans="1:19" x14ac:dyDescent="0.3">
      <c r="A273">
        <v>13714</v>
      </c>
      <c r="B273" t="s">
        <v>36</v>
      </c>
      <c r="C273" t="s">
        <v>39</v>
      </c>
      <c r="D273" t="str" cm="1">
        <f t="array" ref="D273">_xlfn.IFS(
  BuyerTable[[#This Row],[Income]]&lt;40000,"&lt;40k",
  BuyerTable[[#This Row],[Income]]&lt;80000,"40–80k",
  BuyerTable[[#This Row],[Income]]&lt;120000,"80–120k",
  TRUE,"120k+"
)</f>
        <v>&lt;40k</v>
      </c>
      <c r="E273" s="3">
        <v>20000</v>
      </c>
      <c r="F273">
        <v>2</v>
      </c>
      <c r="G273" t="s">
        <v>27</v>
      </c>
      <c r="H273" t="s">
        <v>25</v>
      </c>
      <c r="I273" t="s">
        <v>18</v>
      </c>
      <c r="J273" t="str">
        <f>IF(BuyerTable[[#This Row],[Cars]]&gt;0,"car","No cars")</f>
        <v>car</v>
      </c>
      <c r="K273">
        <v>2</v>
      </c>
      <c r="L273" t="s">
        <v>26</v>
      </c>
      <c r="M273" t="s">
        <v>32</v>
      </c>
      <c r="N273" t="str">
        <f t="shared" si="4"/>
        <v>Middle age</v>
      </c>
      <c r="O273" t="str" cm="1">
        <f t="array" ref="O273">_xlfn.IFS(
  BuyerTable[[#This Row],[Age]]&lt;25,"&lt;25",
  BuyerTable[[#This Row],[Age]]&lt;=34,"25-34",
  BuyerTable[[#This Row],[Age]]&lt;=44,"35-44",
  BuyerTable[[#This Row],[Age]]&lt;=54,"45-54",
  TRUE,"55+"
)</f>
        <v>45-54</v>
      </c>
      <c r="P273">
        <v>53</v>
      </c>
      <c r="Q273">
        <f>IF(BuyerTable[[#This Row],[Purchased Bike]]="Yes",1,0)</f>
        <v>1</v>
      </c>
      <c r="R273" t="s">
        <v>15</v>
      </c>
      <c r="S273" s="8">
        <f>_xlfn.SWITCH(BuyerTable[[#This Row],[Commute Distance]],"0-1 Miles",1,"1-2 Miles",2,"2-5 Miles",5,"5-10 Miles",10,"More than 10 Miles",12)</f>
        <v>2</v>
      </c>
    </row>
    <row r="274" spans="1:19" x14ac:dyDescent="0.3">
      <c r="A274">
        <v>24955</v>
      </c>
      <c r="B274" t="s">
        <v>37</v>
      </c>
      <c r="C274" t="s">
        <v>38</v>
      </c>
      <c r="D274" t="str" cm="1">
        <f t="array" ref="D274">_xlfn.IFS(
  BuyerTable[[#This Row],[Income]]&lt;40000,"&lt;40k",
  BuyerTable[[#This Row],[Income]]&lt;80000,"40–80k",
  BuyerTable[[#This Row],[Income]]&lt;120000,"80–120k",
  TRUE,"120k+"
)</f>
        <v>&lt;40k</v>
      </c>
      <c r="E274" s="3">
        <v>30000</v>
      </c>
      <c r="F274">
        <v>5</v>
      </c>
      <c r="G274" t="s">
        <v>29</v>
      </c>
      <c r="H274" t="s">
        <v>14</v>
      </c>
      <c r="I274" t="s">
        <v>15</v>
      </c>
      <c r="J274" t="str">
        <f>IF(BuyerTable[[#This Row],[Cars]]&gt;0,"car","No cars")</f>
        <v>car</v>
      </c>
      <c r="K274">
        <v>3</v>
      </c>
      <c r="L274" t="s">
        <v>41</v>
      </c>
      <c r="M274" t="s">
        <v>32</v>
      </c>
      <c r="N274" t="str">
        <f t="shared" si="4"/>
        <v>Old</v>
      </c>
      <c r="O274" t="str" cm="1">
        <f t="array" ref="O274">_xlfn.IFS(
  BuyerTable[[#This Row],[Age]]&lt;25,"&lt;25",
  BuyerTable[[#This Row],[Age]]&lt;=34,"25-34",
  BuyerTable[[#This Row],[Age]]&lt;=44,"35-44",
  BuyerTable[[#This Row],[Age]]&lt;=54,"45-54",
  TRUE,"55+"
)</f>
        <v>55+</v>
      </c>
      <c r="P274">
        <v>60</v>
      </c>
      <c r="Q274">
        <f>IF(BuyerTable[[#This Row],[Purchased Bike]]="Yes",1,0)</f>
        <v>1</v>
      </c>
      <c r="R274" t="s">
        <v>15</v>
      </c>
      <c r="S274" s="8">
        <f>_xlfn.SWITCH(BuyerTable[[#This Row],[Commute Distance]],"0-1 Miles",1,"1-2 Miles",2,"2-5 Miles",5,"5-10 Miles",10,"More than 10 Miles",12)</f>
        <v>12</v>
      </c>
    </row>
    <row r="275" spans="1:19" x14ac:dyDescent="0.3">
      <c r="A275">
        <v>14883</v>
      </c>
      <c r="B275" t="s">
        <v>36</v>
      </c>
      <c r="C275" t="s">
        <v>39</v>
      </c>
      <c r="D275" t="str" cm="1">
        <f t="array" ref="D275">_xlfn.IFS(
  BuyerTable[[#This Row],[Income]]&lt;40000,"&lt;40k",
  BuyerTable[[#This Row],[Income]]&lt;80000,"40–80k",
  BuyerTable[[#This Row],[Income]]&lt;120000,"80–120k",
  TRUE,"120k+"
)</f>
        <v>&lt;40k</v>
      </c>
      <c r="E275" s="3">
        <v>30000</v>
      </c>
      <c r="F275">
        <v>1</v>
      </c>
      <c r="G275" t="s">
        <v>13</v>
      </c>
      <c r="H275" t="s">
        <v>14</v>
      </c>
      <c r="I275" t="s">
        <v>15</v>
      </c>
      <c r="J275" t="str">
        <f>IF(BuyerTable[[#This Row],[Cars]]&gt;0,"car","No cars")</f>
        <v>car</v>
      </c>
      <c r="K275">
        <v>1</v>
      </c>
      <c r="L275" t="s">
        <v>23</v>
      </c>
      <c r="M275" t="s">
        <v>32</v>
      </c>
      <c r="N275" t="str">
        <f t="shared" si="4"/>
        <v>Middle age</v>
      </c>
      <c r="O275" t="str" cm="1">
        <f t="array" ref="O275">_xlfn.IFS(
  BuyerTable[[#This Row],[Age]]&lt;25,"&lt;25",
  BuyerTable[[#This Row],[Age]]&lt;=34,"25-34",
  BuyerTable[[#This Row],[Age]]&lt;=44,"35-44",
  BuyerTable[[#This Row],[Age]]&lt;=54,"45-54",
  TRUE,"55+"
)</f>
        <v>45-54</v>
      </c>
      <c r="P275">
        <v>53</v>
      </c>
      <c r="Q275">
        <f>IF(BuyerTable[[#This Row],[Purchased Bike]]="Yes",1,0)</f>
        <v>1</v>
      </c>
      <c r="R275" t="s">
        <v>15</v>
      </c>
      <c r="S275" s="8">
        <f>_xlfn.SWITCH(BuyerTable[[#This Row],[Commute Distance]],"0-1 Miles",1,"1-2 Miles",2,"2-5 Miles",5,"5-10 Miles",10,"More than 10 Miles",12)</f>
        <v>10</v>
      </c>
    </row>
    <row r="276" spans="1:19" x14ac:dyDescent="0.3">
      <c r="A276">
        <v>18322</v>
      </c>
      <c r="B276" t="s">
        <v>37</v>
      </c>
      <c r="C276" t="s">
        <v>38</v>
      </c>
      <c r="D276" t="str" cm="1">
        <f t="array" ref="D276">_xlfn.IFS(
  BuyerTable[[#This Row],[Income]]&lt;40000,"&lt;40k",
  BuyerTable[[#This Row],[Income]]&lt;80000,"40–80k",
  BuyerTable[[#This Row],[Income]]&lt;120000,"80–120k",
  TRUE,"120k+"
)</f>
        <v>&lt;40k</v>
      </c>
      <c r="E276" s="3">
        <v>30000</v>
      </c>
      <c r="F276">
        <v>0</v>
      </c>
      <c r="G276" t="s">
        <v>29</v>
      </c>
      <c r="H276" t="s">
        <v>20</v>
      </c>
      <c r="I276" t="s">
        <v>18</v>
      </c>
      <c r="J276" t="str">
        <f>IF(BuyerTable[[#This Row],[Cars]]&gt;0,"car","No cars")</f>
        <v>car</v>
      </c>
      <c r="K276">
        <v>2</v>
      </c>
      <c r="L276" t="s">
        <v>16</v>
      </c>
      <c r="M276" t="s">
        <v>32</v>
      </c>
      <c r="N276" t="str">
        <f t="shared" si="4"/>
        <v>Adolescent</v>
      </c>
      <c r="O276" t="str" cm="1">
        <f t="array" ref="O276">_xlfn.IFS(
  BuyerTable[[#This Row],[Age]]&lt;25,"&lt;25",
  BuyerTable[[#This Row],[Age]]&lt;=34,"25-34",
  BuyerTable[[#This Row],[Age]]&lt;=44,"35-44",
  BuyerTable[[#This Row],[Age]]&lt;=54,"45-54",
  TRUE,"55+"
)</f>
        <v>25-34</v>
      </c>
      <c r="P276">
        <v>26</v>
      </c>
      <c r="Q276">
        <f>IF(BuyerTable[[#This Row],[Purchased Bike]]="Yes",1,0)</f>
        <v>0</v>
      </c>
      <c r="R276" t="s">
        <v>18</v>
      </c>
      <c r="S276" s="8">
        <f>_xlfn.SWITCH(BuyerTable[[#This Row],[Commute Distance]],"0-1 Miles",1,"1-2 Miles",2,"2-5 Miles",5,"5-10 Miles",10,"More than 10 Miles",12)</f>
        <v>1</v>
      </c>
    </row>
    <row r="277" spans="1:19" x14ac:dyDescent="0.3">
      <c r="A277">
        <v>14872</v>
      </c>
      <c r="B277" t="s">
        <v>36</v>
      </c>
      <c r="C277" t="s">
        <v>38</v>
      </c>
      <c r="D277" t="str" cm="1">
        <f t="array" ref="D277">_xlfn.IFS(
  BuyerTable[[#This Row],[Income]]&lt;40000,"&lt;40k",
  BuyerTable[[#This Row],[Income]]&lt;80000,"40–80k",
  BuyerTable[[#This Row],[Income]]&lt;120000,"80–120k",
  TRUE,"120k+"
)</f>
        <v>&lt;40k</v>
      </c>
      <c r="E277" s="3">
        <v>30000</v>
      </c>
      <c r="F277">
        <v>0</v>
      </c>
      <c r="G277" t="s">
        <v>31</v>
      </c>
      <c r="H277" t="s">
        <v>14</v>
      </c>
      <c r="I277" t="s">
        <v>15</v>
      </c>
      <c r="J277" t="str">
        <f>IF(BuyerTable[[#This Row],[Cars]]&gt;0,"car","No cars")</f>
        <v>No cars</v>
      </c>
      <c r="K277">
        <v>0</v>
      </c>
      <c r="L277" t="s">
        <v>16</v>
      </c>
      <c r="M277" t="s">
        <v>32</v>
      </c>
      <c r="N277" t="str">
        <f t="shared" si="4"/>
        <v>Middle age</v>
      </c>
      <c r="O277" t="str" cm="1">
        <f t="array" ref="O277">_xlfn.IFS(
  BuyerTable[[#This Row],[Age]]&lt;25,"&lt;25",
  BuyerTable[[#This Row],[Age]]&lt;=34,"25-34",
  BuyerTable[[#This Row],[Age]]&lt;=44,"35-44",
  BuyerTable[[#This Row],[Age]]&lt;=54,"45-54",
  TRUE,"55+"
)</f>
        <v>25-34</v>
      </c>
      <c r="P277">
        <v>32</v>
      </c>
      <c r="Q277">
        <f>IF(BuyerTable[[#This Row],[Purchased Bike]]="Yes",1,0)</f>
        <v>0</v>
      </c>
      <c r="R277" t="s">
        <v>18</v>
      </c>
      <c r="S277" s="8">
        <f>_xlfn.SWITCH(BuyerTable[[#This Row],[Commute Distance]],"0-1 Miles",1,"1-2 Miles",2,"2-5 Miles",5,"5-10 Miles",10,"More than 10 Miles",12)</f>
        <v>1</v>
      </c>
    </row>
    <row r="278" spans="1:19" x14ac:dyDescent="0.3">
      <c r="A278">
        <v>23801</v>
      </c>
      <c r="B278" t="s">
        <v>36</v>
      </c>
      <c r="C278" t="s">
        <v>39</v>
      </c>
      <c r="D278" t="str" cm="1">
        <f t="array" ref="D278">_xlfn.IFS(
  BuyerTable[[#This Row],[Income]]&lt;40000,"&lt;40k",
  BuyerTable[[#This Row],[Income]]&lt;80000,"40–80k",
  BuyerTable[[#This Row],[Income]]&lt;120000,"80–120k",
  TRUE,"120k+"
)</f>
        <v>&lt;40k</v>
      </c>
      <c r="E278" s="3">
        <v>20000</v>
      </c>
      <c r="F278">
        <v>2</v>
      </c>
      <c r="G278" t="s">
        <v>29</v>
      </c>
      <c r="H278" t="s">
        <v>20</v>
      </c>
      <c r="I278" t="s">
        <v>15</v>
      </c>
      <c r="J278" t="str">
        <f>IF(BuyerTable[[#This Row],[Cars]]&gt;0,"car","No cars")</f>
        <v>car</v>
      </c>
      <c r="K278">
        <v>2</v>
      </c>
      <c r="L278" t="s">
        <v>16</v>
      </c>
      <c r="M278" t="s">
        <v>32</v>
      </c>
      <c r="N278" t="str">
        <f t="shared" si="4"/>
        <v>Middle age</v>
      </c>
      <c r="O278" t="str" cm="1">
        <f t="array" ref="O278">_xlfn.IFS(
  BuyerTable[[#This Row],[Age]]&lt;25,"&lt;25",
  BuyerTable[[#This Row],[Age]]&lt;=34,"25-34",
  BuyerTable[[#This Row],[Age]]&lt;=44,"35-44",
  BuyerTable[[#This Row],[Age]]&lt;=54,"45-54",
  TRUE,"55+"
)</f>
        <v>45-54</v>
      </c>
      <c r="P278">
        <v>49</v>
      </c>
      <c r="Q278">
        <f>IF(BuyerTable[[#This Row],[Purchased Bike]]="Yes",1,0)</f>
        <v>0</v>
      </c>
      <c r="R278" t="s">
        <v>18</v>
      </c>
      <c r="S278" s="8">
        <f>_xlfn.SWITCH(BuyerTable[[#This Row],[Commute Distance]],"0-1 Miles",1,"1-2 Miles",2,"2-5 Miles",5,"5-10 Miles",10,"More than 10 Miles",12)</f>
        <v>1</v>
      </c>
    </row>
    <row r="279" spans="1:19" x14ac:dyDescent="0.3">
      <c r="A279">
        <v>12029</v>
      </c>
      <c r="B279" t="s">
        <v>36</v>
      </c>
      <c r="C279" t="s">
        <v>38</v>
      </c>
      <c r="D279" t="str" cm="1">
        <f t="array" ref="D279">_xlfn.IFS(
  BuyerTable[[#This Row],[Income]]&lt;40000,"&lt;40k",
  BuyerTable[[#This Row],[Income]]&lt;80000,"40–80k",
  BuyerTable[[#This Row],[Income]]&lt;120000,"80–120k",
  TRUE,"120k+"
)</f>
        <v>&lt;40k</v>
      </c>
      <c r="E279" s="3">
        <v>30000</v>
      </c>
      <c r="F279">
        <v>0</v>
      </c>
      <c r="G279" t="s">
        <v>29</v>
      </c>
      <c r="H279" t="s">
        <v>20</v>
      </c>
      <c r="I279" t="s">
        <v>18</v>
      </c>
      <c r="J279" t="str">
        <f>IF(BuyerTable[[#This Row],[Cars]]&gt;0,"car","No cars")</f>
        <v>car</v>
      </c>
      <c r="K279">
        <v>2</v>
      </c>
      <c r="L279" t="s">
        <v>16</v>
      </c>
      <c r="M279" t="s">
        <v>32</v>
      </c>
      <c r="N279" t="str">
        <f t="shared" si="4"/>
        <v>Adolescent</v>
      </c>
      <c r="O279" t="str" cm="1">
        <f t="array" ref="O279">_xlfn.IFS(
  BuyerTable[[#This Row],[Age]]&lt;25,"&lt;25",
  BuyerTable[[#This Row],[Age]]&lt;=34,"25-34",
  BuyerTable[[#This Row],[Age]]&lt;=44,"35-44",
  BuyerTable[[#This Row],[Age]]&lt;=54,"45-54",
  TRUE,"55+"
)</f>
        <v>25-34</v>
      </c>
      <c r="P279">
        <v>28</v>
      </c>
      <c r="Q279">
        <f>IF(BuyerTable[[#This Row],[Purchased Bike]]="Yes",1,0)</f>
        <v>0</v>
      </c>
      <c r="R279" t="s">
        <v>18</v>
      </c>
      <c r="S279" s="8">
        <f>_xlfn.SWITCH(BuyerTable[[#This Row],[Commute Distance]],"0-1 Miles",1,"1-2 Miles",2,"2-5 Miles",5,"5-10 Miles",10,"More than 10 Miles",12)</f>
        <v>1</v>
      </c>
    </row>
    <row r="280" spans="1:19" x14ac:dyDescent="0.3">
      <c r="A280">
        <v>20754</v>
      </c>
      <c r="B280" t="s">
        <v>36</v>
      </c>
      <c r="C280" t="s">
        <v>38</v>
      </c>
      <c r="D280" t="str" cm="1">
        <f t="array" ref="D280">_xlfn.IFS(
  BuyerTable[[#This Row],[Income]]&lt;40000,"&lt;40k",
  BuyerTable[[#This Row],[Income]]&lt;80000,"40–80k",
  BuyerTable[[#This Row],[Income]]&lt;120000,"80–120k",
  TRUE,"120k+"
)</f>
        <v>&lt;40k</v>
      </c>
      <c r="E280" s="3">
        <v>30000</v>
      </c>
      <c r="F280">
        <v>2</v>
      </c>
      <c r="G280" t="s">
        <v>27</v>
      </c>
      <c r="H280" t="s">
        <v>14</v>
      </c>
      <c r="I280" t="s">
        <v>15</v>
      </c>
      <c r="J280" t="str">
        <f>IF(BuyerTable[[#This Row],[Cars]]&gt;0,"car","No cars")</f>
        <v>car</v>
      </c>
      <c r="K280">
        <v>2</v>
      </c>
      <c r="L280" t="s">
        <v>26</v>
      </c>
      <c r="M280" t="s">
        <v>32</v>
      </c>
      <c r="N280" t="str">
        <f t="shared" si="4"/>
        <v>Middle age</v>
      </c>
      <c r="O280" t="str" cm="1">
        <f t="array" ref="O280">_xlfn.IFS(
  BuyerTable[[#This Row],[Age]]&lt;25,"&lt;25",
  BuyerTable[[#This Row],[Age]]&lt;=34,"25-34",
  BuyerTable[[#This Row],[Age]]&lt;=44,"35-44",
  BuyerTable[[#This Row],[Age]]&lt;=54,"45-54",
  TRUE,"55+"
)</f>
        <v>45-54</v>
      </c>
      <c r="P280">
        <v>51</v>
      </c>
      <c r="Q280">
        <f>IF(BuyerTable[[#This Row],[Purchased Bike]]="Yes",1,0)</f>
        <v>0</v>
      </c>
      <c r="R280" t="s">
        <v>18</v>
      </c>
      <c r="S280" s="8">
        <f>_xlfn.SWITCH(BuyerTable[[#This Row],[Commute Distance]],"0-1 Miles",1,"1-2 Miles",2,"2-5 Miles",5,"5-10 Miles",10,"More than 10 Miles",12)</f>
        <v>2</v>
      </c>
    </row>
    <row r="281" spans="1:19" x14ac:dyDescent="0.3">
      <c r="A281">
        <v>18329</v>
      </c>
      <c r="B281" t="s">
        <v>37</v>
      </c>
      <c r="C281" t="s">
        <v>38</v>
      </c>
      <c r="D281" t="str" cm="1">
        <f t="array" ref="D281">_xlfn.IFS(
  BuyerTable[[#This Row],[Income]]&lt;40000,"&lt;40k",
  BuyerTable[[#This Row],[Income]]&lt;80000,"40–80k",
  BuyerTable[[#This Row],[Income]]&lt;120000,"80–120k",
  TRUE,"120k+"
)</f>
        <v>&lt;40k</v>
      </c>
      <c r="E281" s="3">
        <v>30000</v>
      </c>
      <c r="F281">
        <v>0</v>
      </c>
      <c r="G281" t="s">
        <v>29</v>
      </c>
      <c r="H281" t="s">
        <v>20</v>
      </c>
      <c r="I281" t="s">
        <v>18</v>
      </c>
      <c r="J281" t="str">
        <f>IF(BuyerTable[[#This Row],[Cars]]&gt;0,"car","No cars")</f>
        <v>car</v>
      </c>
      <c r="K281">
        <v>2</v>
      </c>
      <c r="L281" t="s">
        <v>23</v>
      </c>
      <c r="M281" t="s">
        <v>32</v>
      </c>
      <c r="N281" t="str">
        <f t="shared" si="4"/>
        <v>Adolescent</v>
      </c>
      <c r="O281" t="str" cm="1">
        <f t="array" ref="O281">_xlfn.IFS(
  BuyerTable[[#This Row],[Age]]&lt;25,"&lt;25",
  BuyerTable[[#This Row],[Age]]&lt;=34,"25-34",
  BuyerTable[[#This Row],[Age]]&lt;=44,"35-44",
  BuyerTable[[#This Row],[Age]]&lt;=54,"45-54",
  TRUE,"55+"
)</f>
        <v>25-34</v>
      </c>
      <c r="P281">
        <v>27</v>
      </c>
      <c r="Q281">
        <f>IF(BuyerTable[[#This Row],[Purchased Bike]]="Yes",1,0)</f>
        <v>0</v>
      </c>
      <c r="R281" t="s">
        <v>18</v>
      </c>
      <c r="S281" s="8">
        <f>_xlfn.SWITCH(BuyerTable[[#This Row],[Commute Distance]],"0-1 Miles",1,"1-2 Miles",2,"2-5 Miles",5,"5-10 Miles",10,"More than 10 Miles",12)</f>
        <v>10</v>
      </c>
    </row>
    <row r="282" spans="1:19" x14ac:dyDescent="0.3">
      <c r="A282">
        <v>14887</v>
      </c>
      <c r="B282" t="s">
        <v>36</v>
      </c>
      <c r="C282" t="s">
        <v>39</v>
      </c>
      <c r="D282" t="str" cm="1">
        <f t="array" ref="D282">_xlfn.IFS(
  BuyerTable[[#This Row],[Income]]&lt;40000,"&lt;40k",
  BuyerTable[[#This Row],[Income]]&lt;80000,"40–80k",
  BuyerTable[[#This Row],[Income]]&lt;120000,"80–120k",
  TRUE,"120k+"
)</f>
        <v>&lt;40k</v>
      </c>
      <c r="E282" s="3">
        <v>30000</v>
      </c>
      <c r="F282">
        <v>1</v>
      </c>
      <c r="G282" t="s">
        <v>27</v>
      </c>
      <c r="H282" t="s">
        <v>20</v>
      </c>
      <c r="I282" t="s">
        <v>15</v>
      </c>
      <c r="J282" t="str">
        <f>IF(BuyerTable[[#This Row],[Cars]]&gt;0,"car","No cars")</f>
        <v>car</v>
      </c>
      <c r="K282">
        <v>1</v>
      </c>
      <c r="L282" t="s">
        <v>23</v>
      </c>
      <c r="M282" t="s">
        <v>32</v>
      </c>
      <c r="N282" t="str">
        <f t="shared" si="4"/>
        <v>Middle age</v>
      </c>
      <c r="O282" t="str" cm="1">
        <f t="array" ref="O282">_xlfn.IFS(
  BuyerTable[[#This Row],[Age]]&lt;25,"&lt;25",
  BuyerTable[[#This Row],[Age]]&lt;=34,"25-34",
  BuyerTable[[#This Row],[Age]]&lt;=44,"35-44",
  BuyerTable[[#This Row],[Age]]&lt;=54,"45-54",
  TRUE,"55+"
)</f>
        <v>45-54</v>
      </c>
      <c r="P282">
        <v>52</v>
      </c>
      <c r="Q282">
        <f>IF(BuyerTable[[#This Row],[Purchased Bike]]="Yes",1,0)</f>
        <v>0</v>
      </c>
      <c r="R282" t="s">
        <v>18</v>
      </c>
      <c r="S282" s="8">
        <f>_xlfn.SWITCH(BuyerTable[[#This Row],[Commute Distance]],"0-1 Miles",1,"1-2 Miles",2,"2-5 Miles",5,"5-10 Miles",10,"More than 10 Miles",12)</f>
        <v>10</v>
      </c>
    </row>
    <row r="283" spans="1:19" x14ac:dyDescent="0.3">
      <c r="A283">
        <v>14332</v>
      </c>
      <c r="B283" t="s">
        <v>37</v>
      </c>
      <c r="C283" t="s">
        <v>39</v>
      </c>
      <c r="D283" t="str" cm="1">
        <f t="array" ref="D283">_xlfn.IFS(
  BuyerTable[[#This Row],[Income]]&lt;40000,"&lt;40k",
  BuyerTable[[#This Row],[Income]]&lt;80000,"40–80k",
  BuyerTable[[#This Row],[Income]]&lt;120000,"80–120k",
  TRUE,"120k+"
)</f>
        <v>&lt;40k</v>
      </c>
      <c r="E283" s="3">
        <v>30000</v>
      </c>
      <c r="F283">
        <v>0</v>
      </c>
      <c r="G283" t="s">
        <v>27</v>
      </c>
      <c r="H283" t="s">
        <v>14</v>
      </c>
      <c r="I283" t="s">
        <v>18</v>
      </c>
      <c r="J283" t="str">
        <f>IF(BuyerTable[[#This Row],[Cars]]&gt;0,"car","No cars")</f>
        <v>car</v>
      </c>
      <c r="K283">
        <v>2</v>
      </c>
      <c r="L283" t="s">
        <v>23</v>
      </c>
      <c r="M283" t="s">
        <v>32</v>
      </c>
      <c r="N283" t="str">
        <f t="shared" si="4"/>
        <v>Adolescent</v>
      </c>
      <c r="O283" t="str" cm="1">
        <f t="array" ref="O283">_xlfn.IFS(
  BuyerTable[[#This Row],[Age]]&lt;25,"&lt;25",
  BuyerTable[[#This Row],[Age]]&lt;=34,"25-34",
  BuyerTable[[#This Row],[Age]]&lt;=44,"35-44",
  BuyerTable[[#This Row],[Age]]&lt;=54,"45-54",
  TRUE,"55+"
)</f>
        <v>25-34</v>
      </c>
      <c r="P283">
        <v>26</v>
      </c>
      <c r="Q283">
        <f>IF(BuyerTable[[#This Row],[Purchased Bike]]="Yes",1,0)</f>
        <v>0</v>
      </c>
      <c r="R283" t="s">
        <v>18</v>
      </c>
      <c r="S283" s="8">
        <f>_xlfn.SWITCH(BuyerTable[[#This Row],[Commute Distance]],"0-1 Miles",1,"1-2 Miles",2,"2-5 Miles",5,"5-10 Miles",10,"More than 10 Miles",12)</f>
        <v>10</v>
      </c>
    </row>
    <row r="284" spans="1:19" x14ac:dyDescent="0.3">
      <c r="A284">
        <v>27974</v>
      </c>
      <c r="B284" t="s">
        <v>37</v>
      </c>
      <c r="C284" t="s">
        <v>38</v>
      </c>
      <c r="D284" t="str" cm="1">
        <f t="array" ref="D284">_xlfn.IFS(
  BuyerTable[[#This Row],[Income]]&lt;40000,"&lt;40k",
  BuyerTable[[#This Row],[Income]]&lt;80000,"40–80k",
  BuyerTable[[#This Row],[Income]]&lt;120000,"80–120k",
  TRUE,"120k+"
)</f>
        <v>120k+</v>
      </c>
      <c r="E284" s="3">
        <v>160000</v>
      </c>
      <c r="F284">
        <v>2</v>
      </c>
      <c r="G284" t="s">
        <v>27</v>
      </c>
      <c r="H284" t="s">
        <v>28</v>
      </c>
      <c r="I284" t="s">
        <v>15</v>
      </c>
      <c r="J284" t="str">
        <f>IF(BuyerTable[[#This Row],[Cars]]&gt;0,"car","No cars")</f>
        <v>car</v>
      </c>
      <c r="K284">
        <v>4</v>
      </c>
      <c r="L284" t="s">
        <v>16</v>
      </c>
      <c r="M284" t="s">
        <v>24</v>
      </c>
      <c r="N284" t="str">
        <f t="shared" si="4"/>
        <v>Middle age</v>
      </c>
      <c r="O284" t="str" cm="1">
        <f t="array" ref="O284">_xlfn.IFS(
  BuyerTable[[#This Row],[Age]]&lt;25,"&lt;25",
  BuyerTable[[#This Row],[Age]]&lt;=34,"25-34",
  BuyerTable[[#This Row],[Age]]&lt;=44,"35-44",
  BuyerTable[[#This Row],[Age]]&lt;=54,"45-54",
  TRUE,"55+"
)</f>
        <v>25-34</v>
      </c>
      <c r="P284">
        <v>33</v>
      </c>
      <c r="Q284">
        <f>IF(BuyerTable[[#This Row],[Purchased Bike]]="Yes",1,0)</f>
        <v>1</v>
      </c>
      <c r="R284" t="s">
        <v>15</v>
      </c>
      <c r="S284" s="8">
        <f>_xlfn.SWITCH(BuyerTable[[#This Row],[Commute Distance]],"0-1 Miles",1,"1-2 Miles",2,"2-5 Miles",5,"5-10 Miles",10,"More than 10 Miles",12)</f>
        <v>1</v>
      </c>
    </row>
    <row r="285" spans="1:19" x14ac:dyDescent="0.3">
      <c r="A285">
        <v>19280</v>
      </c>
      <c r="B285" t="s">
        <v>36</v>
      </c>
      <c r="C285" t="s">
        <v>38</v>
      </c>
      <c r="D285" t="str" cm="1">
        <f t="array" ref="D285">_xlfn.IFS(
  BuyerTable[[#This Row],[Income]]&lt;40000,"&lt;40k",
  BuyerTable[[#This Row],[Income]]&lt;80000,"40–80k",
  BuyerTable[[#This Row],[Income]]&lt;120000,"80–120k",
  TRUE,"120k+"
)</f>
        <v>120k+</v>
      </c>
      <c r="E285" s="3">
        <v>120000</v>
      </c>
      <c r="F285">
        <v>2</v>
      </c>
      <c r="G285" t="s">
        <v>19</v>
      </c>
      <c r="H285" t="s">
        <v>25</v>
      </c>
      <c r="I285" t="s">
        <v>15</v>
      </c>
      <c r="J285" t="str">
        <f>IF(BuyerTable[[#This Row],[Cars]]&gt;0,"car","No cars")</f>
        <v>car</v>
      </c>
      <c r="K285">
        <v>1</v>
      </c>
      <c r="L285" t="s">
        <v>16</v>
      </c>
      <c r="M285" t="s">
        <v>17</v>
      </c>
      <c r="N285" t="str">
        <f t="shared" si="4"/>
        <v>Middle age</v>
      </c>
      <c r="O285" t="str" cm="1">
        <f t="array" ref="O285">_xlfn.IFS(
  BuyerTable[[#This Row],[Age]]&lt;25,"&lt;25",
  BuyerTable[[#This Row],[Age]]&lt;=34,"25-34",
  BuyerTable[[#This Row],[Age]]&lt;=44,"35-44",
  BuyerTable[[#This Row],[Age]]&lt;=54,"45-54",
  TRUE,"55+"
)</f>
        <v>35-44</v>
      </c>
      <c r="P285">
        <v>40</v>
      </c>
      <c r="Q285">
        <f>IF(BuyerTable[[#This Row],[Purchased Bike]]="Yes",1,0)</f>
        <v>1</v>
      </c>
      <c r="R285" t="s">
        <v>15</v>
      </c>
      <c r="S285" s="8">
        <f>_xlfn.SWITCH(BuyerTable[[#This Row],[Commute Distance]],"0-1 Miles",1,"1-2 Miles",2,"2-5 Miles",5,"5-10 Miles",10,"More than 10 Miles",12)</f>
        <v>1</v>
      </c>
    </row>
    <row r="286" spans="1:19" x14ac:dyDescent="0.3">
      <c r="A286">
        <v>11434</v>
      </c>
      <c r="B286" t="s">
        <v>36</v>
      </c>
      <c r="C286" t="s">
        <v>38</v>
      </c>
      <c r="D286" t="str" cm="1">
        <f t="array" ref="D286">_xlfn.IFS(
  BuyerTable[[#This Row],[Income]]&lt;40000,"&lt;40k",
  BuyerTable[[#This Row],[Income]]&lt;80000,"40–80k",
  BuyerTable[[#This Row],[Income]]&lt;120000,"80–120k",
  TRUE,"120k+"
)</f>
        <v>120k+</v>
      </c>
      <c r="E286" s="3">
        <v>170000</v>
      </c>
      <c r="F286">
        <v>5</v>
      </c>
      <c r="G286" t="s">
        <v>19</v>
      </c>
      <c r="H286" t="s">
        <v>21</v>
      </c>
      <c r="I286" t="s">
        <v>15</v>
      </c>
      <c r="J286" t="str">
        <f>IF(BuyerTable[[#This Row],[Cars]]&gt;0,"car","No cars")</f>
        <v>No cars</v>
      </c>
      <c r="K286">
        <v>0</v>
      </c>
      <c r="L286" t="s">
        <v>16</v>
      </c>
      <c r="M286" t="s">
        <v>17</v>
      </c>
      <c r="N286" t="str">
        <f t="shared" si="4"/>
        <v>Old</v>
      </c>
      <c r="O286" t="str" cm="1">
        <f t="array" ref="O286">_xlfn.IFS(
  BuyerTable[[#This Row],[Age]]&lt;25,"&lt;25",
  BuyerTable[[#This Row],[Age]]&lt;=34,"25-34",
  BuyerTable[[#This Row],[Age]]&lt;=44,"35-44",
  BuyerTable[[#This Row],[Age]]&lt;=54,"45-54",
  TRUE,"55+"
)</f>
        <v>55+</v>
      </c>
      <c r="P286">
        <v>55</v>
      </c>
      <c r="Q286">
        <f>IF(BuyerTable[[#This Row],[Purchased Bike]]="Yes",1,0)</f>
        <v>0</v>
      </c>
      <c r="R286" t="s">
        <v>18</v>
      </c>
      <c r="S286" s="8">
        <f>_xlfn.SWITCH(BuyerTable[[#This Row],[Commute Distance]],"0-1 Miles",1,"1-2 Miles",2,"2-5 Miles",5,"5-10 Miles",10,"More than 10 Miles",12)</f>
        <v>1</v>
      </c>
    </row>
    <row r="287" spans="1:19" x14ac:dyDescent="0.3">
      <c r="A287">
        <v>17185</v>
      </c>
      <c r="B287" t="s">
        <v>36</v>
      </c>
      <c r="C287" t="s">
        <v>39</v>
      </c>
      <c r="D287" t="str" cm="1">
        <f t="array" ref="D287">_xlfn.IFS(
  BuyerTable[[#This Row],[Income]]&lt;40000,"&lt;40k",
  BuyerTable[[#This Row],[Income]]&lt;80000,"40–80k",
  BuyerTable[[#This Row],[Income]]&lt;120000,"80–120k",
  TRUE,"120k+"
)</f>
        <v>120k+</v>
      </c>
      <c r="E287" s="3">
        <v>170000</v>
      </c>
      <c r="F287">
        <v>4</v>
      </c>
      <c r="G287" t="s">
        <v>19</v>
      </c>
      <c r="H287" t="s">
        <v>21</v>
      </c>
      <c r="I287" t="s">
        <v>18</v>
      </c>
      <c r="J287" t="str">
        <f>IF(BuyerTable[[#This Row],[Cars]]&gt;0,"car","No cars")</f>
        <v>car</v>
      </c>
      <c r="K287">
        <v>3</v>
      </c>
      <c r="L287" t="s">
        <v>23</v>
      </c>
      <c r="M287" t="s">
        <v>17</v>
      </c>
      <c r="N287" t="str">
        <f t="shared" si="4"/>
        <v>Middle age</v>
      </c>
      <c r="O287" t="str" cm="1">
        <f t="array" ref="O287">_xlfn.IFS(
  BuyerTable[[#This Row],[Age]]&lt;25,"&lt;25",
  BuyerTable[[#This Row],[Age]]&lt;=34,"25-34",
  BuyerTable[[#This Row],[Age]]&lt;=44,"35-44",
  BuyerTable[[#This Row],[Age]]&lt;=54,"45-54",
  TRUE,"55+"
)</f>
        <v>45-54</v>
      </c>
      <c r="P287">
        <v>48</v>
      </c>
      <c r="Q287">
        <f>IF(BuyerTable[[#This Row],[Purchased Bike]]="Yes",1,0)</f>
        <v>1</v>
      </c>
      <c r="R287" t="s">
        <v>15</v>
      </c>
      <c r="S287" s="8">
        <f>_xlfn.SWITCH(BuyerTable[[#This Row],[Commute Distance]],"0-1 Miles",1,"1-2 Miles",2,"2-5 Miles",5,"5-10 Miles",10,"More than 10 Miles",12)</f>
        <v>10</v>
      </c>
    </row>
    <row r="288" spans="1:19" x14ac:dyDescent="0.3">
      <c r="A288">
        <v>20567</v>
      </c>
      <c r="B288" t="s">
        <v>36</v>
      </c>
      <c r="C288" t="s">
        <v>38</v>
      </c>
      <c r="D288" t="str" cm="1">
        <f t="array" ref="D288">_xlfn.IFS(
  BuyerTable[[#This Row],[Income]]&lt;40000,"&lt;40k",
  BuyerTable[[#This Row],[Income]]&lt;80000,"40–80k",
  BuyerTable[[#This Row],[Income]]&lt;120000,"80–120k",
  TRUE,"120k+"
)</f>
        <v>120k+</v>
      </c>
      <c r="E288" s="3">
        <v>130000</v>
      </c>
      <c r="F288">
        <v>4</v>
      </c>
      <c r="G288" t="s">
        <v>19</v>
      </c>
      <c r="H288" t="s">
        <v>21</v>
      </c>
      <c r="I288" t="s">
        <v>18</v>
      </c>
      <c r="J288" t="str">
        <f>IF(BuyerTable[[#This Row],[Cars]]&gt;0,"car","No cars")</f>
        <v>car</v>
      </c>
      <c r="K288">
        <v>4</v>
      </c>
      <c r="L288" t="s">
        <v>23</v>
      </c>
      <c r="M288" t="s">
        <v>17</v>
      </c>
      <c r="N288" t="str">
        <f t="shared" si="4"/>
        <v>Old</v>
      </c>
      <c r="O288" t="str" cm="1">
        <f t="array" ref="O288">_xlfn.IFS(
  BuyerTable[[#This Row],[Age]]&lt;25,"&lt;25",
  BuyerTable[[#This Row],[Age]]&lt;=34,"25-34",
  BuyerTable[[#This Row],[Age]]&lt;=44,"35-44",
  BuyerTable[[#This Row],[Age]]&lt;=54,"45-54",
  TRUE,"55+"
)</f>
        <v>55+</v>
      </c>
      <c r="P288">
        <v>61</v>
      </c>
      <c r="Q288">
        <f>IF(BuyerTable[[#This Row],[Purchased Bike]]="Yes",1,0)</f>
        <v>1</v>
      </c>
      <c r="R288" t="s">
        <v>15</v>
      </c>
      <c r="S288" s="8">
        <f>_xlfn.SWITCH(BuyerTable[[#This Row],[Commute Distance]],"0-1 Miles",1,"1-2 Miles",2,"2-5 Miles",5,"5-10 Miles",10,"More than 10 Miles",12)</f>
        <v>10</v>
      </c>
    </row>
    <row r="289" spans="1:19" x14ac:dyDescent="0.3">
      <c r="A289">
        <v>14238</v>
      </c>
      <c r="B289" t="s">
        <v>36</v>
      </c>
      <c r="C289" t="s">
        <v>38</v>
      </c>
      <c r="D289" t="str" cm="1">
        <f t="array" ref="D289">_xlfn.IFS(
  BuyerTable[[#This Row],[Income]]&lt;40000,"&lt;40k",
  BuyerTable[[#This Row],[Income]]&lt;80000,"40–80k",
  BuyerTable[[#This Row],[Income]]&lt;120000,"80–120k",
  TRUE,"120k+"
)</f>
        <v>120k+</v>
      </c>
      <c r="E289" s="3">
        <v>120000</v>
      </c>
      <c r="F289">
        <v>0</v>
      </c>
      <c r="G289" t="s">
        <v>29</v>
      </c>
      <c r="H289" t="s">
        <v>21</v>
      </c>
      <c r="I289" t="s">
        <v>15</v>
      </c>
      <c r="J289" t="str">
        <f>IF(BuyerTable[[#This Row],[Cars]]&gt;0,"car","No cars")</f>
        <v>car</v>
      </c>
      <c r="K289">
        <v>4</v>
      </c>
      <c r="L289" t="s">
        <v>41</v>
      </c>
      <c r="M289" t="s">
        <v>24</v>
      </c>
      <c r="N289" t="str">
        <f t="shared" si="4"/>
        <v>Middle age</v>
      </c>
      <c r="O289" t="str" cm="1">
        <f t="array" ref="O289">_xlfn.IFS(
  BuyerTable[[#This Row],[Age]]&lt;25,"&lt;25",
  BuyerTable[[#This Row],[Age]]&lt;=34,"25-34",
  BuyerTable[[#This Row],[Age]]&lt;=44,"35-44",
  BuyerTable[[#This Row],[Age]]&lt;=54,"45-54",
  TRUE,"55+"
)</f>
        <v>35-44</v>
      </c>
      <c r="P289">
        <v>36</v>
      </c>
      <c r="Q289">
        <f>IF(BuyerTable[[#This Row],[Purchased Bike]]="Yes",1,0)</f>
        <v>1</v>
      </c>
      <c r="R289" t="s">
        <v>15</v>
      </c>
      <c r="S289" s="8">
        <f>_xlfn.SWITCH(BuyerTable[[#This Row],[Commute Distance]],"0-1 Miles",1,"1-2 Miles",2,"2-5 Miles",5,"5-10 Miles",10,"More than 10 Miles",12)</f>
        <v>12</v>
      </c>
    </row>
    <row r="290" spans="1:19" x14ac:dyDescent="0.3">
      <c r="A290">
        <v>24857</v>
      </c>
      <c r="B290" t="s">
        <v>36</v>
      </c>
      <c r="C290" t="s">
        <v>39</v>
      </c>
      <c r="D290" t="str" cm="1">
        <f t="array" ref="D290">_xlfn.IFS(
  BuyerTable[[#This Row],[Income]]&lt;40000,"&lt;40k",
  BuyerTable[[#This Row],[Income]]&lt;80000,"40–80k",
  BuyerTable[[#This Row],[Income]]&lt;120000,"80–120k",
  TRUE,"120k+"
)</f>
        <v>120k+</v>
      </c>
      <c r="E290" s="3">
        <v>130000</v>
      </c>
      <c r="F290">
        <v>3</v>
      </c>
      <c r="G290" t="s">
        <v>27</v>
      </c>
      <c r="H290" t="s">
        <v>21</v>
      </c>
      <c r="I290" t="s">
        <v>15</v>
      </c>
      <c r="J290" t="str">
        <f>IF(BuyerTable[[#This Row],[Cars]]&gt;0,"car","No cars")</f>
        <v>car</v>
      </c>
      <c r="K290">
        <v>4</v>
      </c>
      <c r="L290" t="s">
        <v>16</v>
      </c>
      <c r="M290" t="s">
        <v>17</v>
      </c>
      <c r="N290" t="str">
        <f t="shared" si="4"/>
        <v>Middle age</v>
      </c>
      <c r="O290" t="str" cm="1">
        <f t="array" ref="O290">_xlfn.IFS(
  BuyerTable[[#This Row],[Age]]&lt;25,"&lt;25",
  BuyerTable[[#This Row],[Age]]&lt;=34,"25-34",
  BuyerTable[[#This Row],[Age]]&lt;=44,"35-44",
  BuyerTable[[#This Row],[Age]]&lt;=54,"45-54",
  TRUE,"55+"
)</f>
        <v>45-54</v>
      </c>
      <c r="P290">
        <v>52</v>
      </c>
      <c r="Q290">
        <f>IF(BuyerTable[[#This Row],[Purchased Bike]]="Yes",1,0)</f>
        <v>0</v>
      </c>
      <c r="R290" t="s">
        <v>18</v>
      </c>
      <c r="S290" s="8">
        <f>_xlfn.SWITCH(BuyerTable[[#This Row],[Commute Distance]],"0-1 Miles",1,"1-2 Miles",2,"2-5 Miles",5,"5-10 Miles",10,"More than 10 Miles",12)</f>
        <v>1</v>
      </c>
    </row>
    <row r="291" spans="1:19" x14ac:dyDescent="0.3">
      <c r="A291">
        <v>12678</v>
      </c>
      <c r="B291" t="s">
        <v>37</v>
      </c>
      <c r="C291" t="s">
        <v>39</v>
      </c>
      <c r="D291" t="str" cm="1">
        <f t="array" ref="D291">_xlfn.IFS(
  BuyerTable[[#This Row],[Income]]&lt;40000,"&lt;40k",
  BuyerTable[[#This Row],[Income]]&lt;80000,"40–80k",
  BuyerTable[[#This Row],[Income]]&lt;120000,"80–120k",
  TRUE,"120k+"
)</f>
        <v>120k+</v>
      </c>
      <c r="E291" s="3">
        <v>130000</v>
      </c>
      <c r="F291">
        <v>4</v>
      </c>
      <c r="G291" t="s">
        <v>27</v>
      </c>
      <c r="H291" t="s">
        <v>28</v>
      </c>
      <c r="I291" t="s">
        <v>15</v>
      </c>
      <c r="J291" t="str">
        <f>IF(BuyerTable[[#This Row],[Cars]]&gt;0,"car","No cars")</f>
        <v>car</v>
      </c>
      <c r="K291">
        <v>4</v>
      </c>
      <c r="L291" t="s">
        <v>16</v>
      </c>
      <c r="M291" t="s">
        <v>24</v>
      </c>
      <c r="N291" t="str">
        <f t="shared" si="4"/>
        <v>Middle age</v>
      </c>
      <c r="O291" t="str" cm="1">
        <f t="array" ref="O291">_xlfn.IFS(
  BuyerTable[[#This Row],[Age]]&lt;25,"&lt;25",
  BuyerTable[[#This Row],[Age]]&lt;=34,"25-34",
  BuyerTable[[#This Row],[Age]]&lt;=44,"35-44",
  BuyerTable[[#This Row],[Age]]&lt;=54,"45-54",
  TRUE,"55+"
)</f>
        <v>25-34</v>
      </c>
      <c r="P291">
        <v>31</v>
      </c>
      <c r="Q291">
        <f>IF(BuyerTable[[#This Row],[Purchased Bike]]="Yes",1,0)</f>
        <v>0</v>
      </c>
      <c r="R291" t="s">
        <v>18</v>
      </c>
      <c r="S291" s="8">
        <f>_xlfn.SWITCH(BuyerTable[[#This Row],[Commute Distance]],"0-1 Miles",1,"1-2 Miles",2,"2-5 Miles",5,"5-10 Miles",10,"More than 10 Miles",12)</f>
        <v>1</v>
      </c>
    </row>
    <row r="292" spans="1:19" x14ac:dyDescent="0.3">
      <c r="A292">
        <v>17191</v>
      </c>
      <c r="B292" t="s">
        <v>37</v>
      </c>
      <c r="C292" t="s">
        <v>38</v>
      </c>
      <c r="D292" t="str" cm="1">
        <f t="array" ref="D292">_xlfn.IFS(
  BuyerTable[[#This Row],[Income]]&lt;40000,"&lt;40k",
  BuyerTable[[#This Row],[Income]]&lt;80000,"40–80k",
  BuyerTable[[#This Row],[Income]]&lt;120000,"80–120k",
  TRUE,"120k+"
)</f>
        <v>120k+</v>
      </c>
      <c r="E292" s="3">
        <v>130000</v>
      </c>
      <c r="F292">
        <v>3</v>
      </c>
      <c r="G292" t="s">
        <v>19</v>
      </c>
      <c r="H292" t="s">
        <v>21</v>
      </c>
      <c r="I292" t="s">
        <v>18</v>
      </c>
      <c r="J292" t="str">
        <f>IF(BuyerTable[[#This Row],[Cars]]&gt;0,"car","No cars")</f>
        <v>car</v>
      </c>
      <c r="K292">
        <v>3</v>
      </c>
      <c r="L292" t="s">
        <v>16</v>
      </c>
      <c r="M292" t="s">
        <v>17</v>
      </c>
      <c r="N292" t="str">
        <f t="shared" si="4"/>
        <v>Middle age</v>
      </c>
      <c r="O292" t="str" cm="1">
        <f t="array" ref="O292">_xlfn.IFS(
  BuyerTable[[#This Row],[Age]]&lt;25,"&lt;25",
  BuyerTable[[#This Row],[Age]]&lt;=34,"25-34",
  BuyerTable[[#This Row],[Age]]&lt;=44,"35-44",
  BuyerTable[[#This Row],[Age]]&lt;=54,"45-54",
  TRUE,"55+"
)</f>
        <v>45-54</v>
      </c>
      <c r="P292">
        <v>51</v>
      </c>
      <c r="Q292">
        <f>IF(BuyerTable[[#This Row],[Purchased Bike]]="Yes",1,0)</f>
        <v>1</v>
      </c>
      <c r="R292" t="s">
        <v>15</v>
      </c>
      <c r="S292" s="8">
        <f>_xlfn.SWITCH(BuyerTable[[#This Row],[Commute Distance]],"0-1 Miles",1,"1-2 Miles",2,"2-5 Miles",5,"5-10 Miles",10,"More than 10 Miles",12)</f>
        <v>1</v>
      </c>
    </row>
    <row r="293" spans="1:19" x14ac:dyDescent="0.3">
      <c r="A293">
        <v>29191</v>
      </c>
      <c r="B293" t="s">
        <v>37</v>
      </c>
      <c r="C293" t="s">
        <v>39</v>
      </c>
      <c r="D293" t="str" cm="1">
        <f t="array" ref="D293">_xlfn.IFS(
  BuyerTable[[#This Row],[Income]]&lt;40000,"&lt;40k",
  BuyerTable[[#This Row],[Income]]&lt;80000,"40–80k",
  BuyerTable[[#This Row],[Income]]&lt;120000,"80–120k",
  TRUE,"120k+"
)</f>
        <v>120k+</v>
      </c>
      <c r="E293" s="3">
        <v>130000</v>
      </c>
      <c r="F293">
        <v>1</v>
      </c>
      <c r="G293" t="s">
        <v>31</v>
      </c>
      <c r="H293" t="s">
        <v>28</v>
      </c>
      <c r="I293" t="s">
        <v>18</v>
      </c>
      <c r="J293" t="str">
        <f>IF(BuyerTable[[#This Row],[Cars]]&gt;0,"car","No cars")</f>
        <v>car</v>
      </c>
      <c r="K293">
        <v>1</v>
      </c>
      <c r="L293" t="s">
        <v>16</v>
      </c>
      <c r="M293" t="s">
        <v>24</v>
      </c>
      <c r="N293" t="str">
        <f t="shared" si="4"/>
        <v>Middle age</v>
      </c>
      <c r="O293" t="str" cm="1">
        <f t="array" ref="O293">_xlfn.IFS(
  BuyerTable[[#This Row],[Age]]&lt;25,"&lt;25",
  BuyerTable[[#This Row],[Age]]&lt;=34,"25-34",
  BuyerTable[[#This Row],[Age]]&lt;=44,"35-44",
  BuyerTable[[#This Row],[Age]]&lt;=54,"45-54",
  TRUE,"55+"
)</f>
        <v>35-44</v>
      </c>
      <c r="P293">
        <v>36</v>
      </c>
      <c r="Q293">
        <f>IF(BuyerTable[[#This Row],[Purchased Bike]]="Yes",1,0)</f>
        <v>1</v>
      </c>
      <c r="R293" t="s">
        <v>15</v>
      </c>
      <c r="S293" s="8">
        <f>_xlfn.SWITCH(BuyerTable[[#This Row],[Commute Distance]],"0-1 Miles",1,"1-2 Miles",2,"2-5 Miles",5,"5-10 Miles",10,"More than 10 Miles",12)</f>
        <v>1</v>
      </c>
    </row>
    <row r="294" spans="1:19" x14ac:dyDescent="0.3">
      <c r="A294">
        <v>15922</v>
      </c>
      <c r="B294" t="s">
        <v>36</v>
      </c>
      <c r="C294" t="s">
        <v>38</v>
      </c>
      <c r="D294" t="str" cm="1">
        <f t="array" ref="D294">_xlfn.IFS(
  BuyerTable[[#This Row],[Income]]&lt;40000,"&lt;40k",
  BuyerTable[[#This Row],[Income]]&lt;80000,"40–80k",
  BuyerTable[[#This Row],[Income]]&lt;120000,"80–120k",
  TRUE,"120k+"
)</f>
        <v>120k+</v>
      </c>
      <c r="E294" s="3">
        <v>150000</v>
      </c>
      <c r="F294">
        <v>2</v>
      </c>
      <c r="G294" t="s">
        <v>27</v>
      </c>
      <c r="H294" t="s">
        <v>21</v>
      </c>
      <c r="I294" t="s">
        <v>15</v>
      </c>
      <c r="J294" t="str">
        <f>IF(BuyerTable[[#This Row],[Cars]]&gt;0,"car","No cars")</f>
        <v>car</v>
      </c>
      <c r="K294">
        <v>4</v>
      </c>
      <c r="L294" t="s">
        <v>16</v>
      </c>
      <c r="M294" t="s">
        <v>17</v>
      </c>
      <c r="N294" t="str">
        <f t="shared" si="4"/>
        <v>Middle age</v>
      </c>
      <c r="O294" t="str" cm="1">
        <f t="array" ref="O294">_xlfn.IFS(
  BuyerTable[[#This Row],[Age]]&lt;25,"&lt;25",
  BuyerTable[[#This Row],[Age]]&lt;=34,"25-34",
  BuyerTable[[#This Row],[Age]]&lt;=44,"35-44",
  BuyerTable[[#This Row],[Age]]&lt;=54,"45-54",
  TRUE,"55+"
)</f>
        <v>45-54</v>
      </c>
      <c r="P294">
        <v>48</v>
      </c>
      <c r="Q294">
        <f>IF(BuyerTable[[#This Row],[Purchased Bike]]="Yes",1,0)</f>
        <v>0</v>
      </c>
      <c r="R294" t="s">
        <v>18</v>
      </c>
      <c r="S294" s="8">
        <f>_xlfn.SWITCH(BuyerTable[[#This Row],[Commute Distance]],"0-1 Miles",1,"1-2 Miles",2,"2-5 Miles",5,"5-10 Miles",10,"More than 10 Miles",12)</f>
        <v>1</v>
      </c>
    </row>
    <row r="295" spans="1:19" x14ac:dyDescent="0.3">
      <c r="A295">
        <v>12664</v>
      </c>
      <c r="B295" t="s">
        <v>36</v>
      </c>
      <c r="C295" t="s">
        <v>39</v>
      </c>
      <c r="D295" t="str" cm="1">
        <f t="array" ref="D295">_xlfn.IFS(
  BuyerTable[[#This Row],[Income]]&lt;40000,"&lt;40k",
  BuyerTable[[#This Row],[Income]]&lt;80000,"40–80k",
  BuyerTable[[#This Row],[Income]]&lt;120000,"80–120k",
  TRUE,"120k+"
)</f>
        <v>120k+</v>
      </c>
      <c r="E295" s="3">
        <v>130000</v>
      </c>
      <c r="F295">
        <v>5</v>
      </c>
      <c r="G295" t="s">
        <v>19</v>
      </c>
      <c r="H295" t="s">
        <v>21</v>
      </c>
      <c r="I295" t="s">
        <v>15</v>
      </c>
      <c r="J295" t="str">
        <f>IF(BuyerTable[[#This Row],[Cars]]&gt;0,"car","No cars")</f>
        <v>car</v>
      </c>
      <c r="K295">
        <v>4</v>
      </c>
      <c r="L295" t="s">
        <v>16</v>
      </c>
      <c r="M295" t="s">
        <v>17</v>
      </c>
      <c r="N295" t="str">
        <f t="shared" si="4"/>
        <v>Old</v>
      </c>
      <c r="O295" t="str" cm="1">
        <f t="array" ref="O295">_xlfn.IFS(
  BuyerTable[[#This Row],[Age]]&lt;25,"&lt;25",
  BuyerTable[[#This Row],[Age]]&lt;=34,"25-34",
  BuyerTable[[#This Row],[Age]]&lt;=44,"35-44",
  BuyerTable[[#This Row],[Age]]&lt;=54,"45-54",
  TRUE,"55+"
)</f>
        <v>55+</v>
      </c>
      <c r="P295">
        <v>59</v>
      </c>
      <c r="Q295">
        <f>IF(BuyerTable[[#This Row],[Purchased Bike]]="Yes",1,0)</f>
        <v>0</v>
      </c>
      <c r="R295" t="s">
        <v>18</v>
      </c>
      <c r="S295" s="8">
        <f>_xlfn.SWITCH(BuyerTable[[#This Row],[Commute Distance]],"0-1 Miles",1,"1-2 Miles",2,"2-5 Miles",5,"5-10 Miles",10,"More than 10 Miles",12)</f>
        <v>1</v>
      </c>
    </row>
    <row r="296" spans="1:19" x14ac:dyDescent="0.3">
      <c r="A296">
        <v>17203</v>
      </c>
      <c r="B296" t="s">
        <v>36</v>
      </c>
      <c r="C296" t="s">
        <v>39</v>
      </c>
      <c r="D296" t="str" cm="1">
        <f t="array" ref="D296">_xlfn.IFS(
  BuyerTable[[#This Row],[Income]]&lt;40000,"&lt;40k",
  BuyerTable[[#This Row],[Income]]&lt;80000,"40–80k",
  BuyerTable[[#This Row],[Income]]&lt;120000,"80–120k",
  TRUE,"120k+"
)</f>
        <v>120k+</v>
      </c>
      <c r="E296" s="3">
        <v>130000</v>
      </c>
      <c r="F296">
        <v>4</v>
      </c>
      <c r="G296" t="s">
        <v>19</v>
      </c>
      <c r="H296" t="s">
        <v>21</v>
      </c>
      <c r="I296" t="s">
        <v>15</v>
      </c>
      <c r="J296" t="str">
        <f>IF(BuyerTable[[#This Row],[Cars]]&gt;0,"car","No cars")</f>
        <v>car</v>
      </c>
      <c r="K296">
        <v>4</v>
      </c>
      <c r="L296" t="s">
        <v>23</v>
      </c>
      <c r="M296" t="s">
        <v>17</v>
      </c>
      <c r="N296" t="str">
        <f t="shared" si="4"/>
        <v>Old</v>
      </c>
      <c r="O296" t="str" cm="1">
        <f t="array" ref="O296">_xlfn.IFS(
  BuyerTable[[#This Row],[Age]]&lt;25,"&lt;25",
  BuyerTable[[#This Row],[Age]]&lt;=34,"25-34",
  BuyerTable[[#This Row],[Age]]&lt;=44,"35-44",
  BuyerTable[[#This Row],[Age]]&lt;=54,"45-54",
  TRUE,"55+"
)</f>
        <v>55+</v>
      </c>
      <c r="P296">
        <v>61</v>
      </c>
      <c r="Q296">
        <f>IF(BuyerTable[[#This Row],[Purchased Bike]]="Yes",1,0)</f>
        <v>1</v>
      </c>
      <c r="R296" t="s">
        <v>15</v>
      </c>
      <c r="S296" s="8">
        <f>_xlfn.SWITCH(BuyerTable[[#This Row],[Commute Distance]],"0-1 Miles",1,"1-2 Miles",2,"2-5 Miles",5,"5-10 Miles",10,"More than 10 Miles",12)</f>
        <v>10</v>
      </c>
    </row>
    <row r="297" spans="1:19" x14ac:dyDescent="0.3">
      <c r="A297">
        <v>14191</v>
      </c>
      <c r="B297" t="s">
        <v>36</v>
      </c>
      <c r="C297" t="s">
        <v>38</v>
      </c>
      <c r="D297" t="str" cm="1">
        <f t="array" ref="D297">_xlfn.IFS(
  BuyerTable[[#This Row],[Income]]&lt;40000,"&lt;40k",
  BuyerTable[[#This Row],[Income]]&lt;80000,"40–80k",
  BuyerTable[[#This Row],[Income]]&lt;120000,"80–120k",
  TRUE,"120k+"
)</f>
        <v>120k+</v>
      </c>
      <c r="E297" s="3">
        <v>160000</v>
      </c>
      <c r="F297">
        <v>4</v>
      </c>
      <c r="G297" t="s">
        <v>19</v>
      </c>
      <c r="H297" t="s">
        <v>21</v>
      </c>
      <c r="I297" t="s">
        <v>18</v>
      </c>
      <c r="J297" t="str">
        <f>IF(BuyerTable[[#This Row],[Cars]]&gt;0,"car","No cars")</f>
        <v>car</v>
      </c>
      <c r="K297">
        <v>2</v>
      </c>
      <c r="L297" t="s">
        <v>41</v>
      </c>
      <c r="M297" t="s">
        <v>17</v>
      </c>
      <c r="N297" t="str">
        <f t="shared" si="4"/>
        <v>Old</v>
      </c>
      <c r="O297" t="str" cm="1">
        <f t="array" ref="O297">_xlfn.IFS(
  BuyerTable[[#This Row],[Age]]&lt;25,"&lt;25",
  BuyerTable[[#This Row],[Age]]&lt;=34,"25-34",
  BuyerTable[[#This Row],[Age]]&lt;=44,"35-44",
  BuyerTable[[#This Row],[Age]]&lt;=54,"45-54",
  TRUE,"55+"
)</f>
        <v>55+</v>
      </c>
      <c r="P297">
        <v>55</v>
      </c>
      <c r="Q297">
        <f>IF(BuyerTable[[#This Row],[Purchased Bike]]="Yes",1,0)</f>
        <v>1</v>
      </c>
      <c r="R297" t="s">
        <v>15</v>
      </c>
      <c r="S297" s="8">
        <f>_xlfn.SWITCH(BuyerTable[[#This Row],[Commute Distance]],"0-1 Miles",1,"1-2 Miles",2,"2-5 Miles",5,"5-10 Miles",10,"More than 10 Miles",12)</f>
        <v>12</v>
      </c>
    </row>
    <row r="298" spans="1:19" x14ac:dyDescent="0.3">
      <c r="A298">
        <v>28918</v>
      </c>
      <c r="B298" t="s">
        <v>36</v>
      </c>
      <c r="C298" t="s">
        <v>39</v>
      </c>
      <c r="D298" t="str" cm="1">
        <f t="array" ref="D298">_xlfn.IFS(
  BuyerTable[[#This Row],[Income]]&lt;40000,"&lt;40k",
  BuyerTable[[#This Row],[Income]]&lt;80000,"40–80k",
  BuyerTable[[#This Row],[Income]]&lt;120000,"80–120k",
  TRUE,"120k+"
)</f>
        <v>120k+</v>
      </c>
      <c r="E298" s="3">
        <v>130000</v>
      </c>
      <c r="F298">
        <v>4</v>
      </c>
      <c r="G298" t="s">
        <v>27</v>
      </c>
      <c r="H298" t="s">
        <v>28</v>
      </c>
      <c r="I298" t="s">
        <v>18</v>
      </c>
      <c r="J298" t="str">
        <f>IF(BuyerTable[[#This Row],[Cars]]&gt;0,"car","No cars")</f>
        <v>car</v>
      </c>
      <c r="K298">
        <v>4</v>
      </c>
      <c r="L298" t="s">
        <v>41</v>
      </c>
      <c r="M298" t="s">
        <v>17</v>
      </c>
      <c r="N298" t="str">
        <f t="shared" si="4"/>
        <v>Old</v>
      </c>
      <c r="O298" t="str" cm="1">
        <f t="array" ref="O298">_xlfn.IFS(
  BuyerTable[[#This Row],[Age]]&lt;25,"&lt;25",
  BuyerTable[[#This Row],[Age]]&lt;=34,"25-34",
  BuyerTable[[#This Row],[Age]]&lt;=44,"35-44",
  BuyerTable[[#This Row],[Age]]&lt;=54,"45-54",
  TRUE,"55+"
)</f>
        <v>55+</v>
      </c>
      <c r="P298">
        <v>58</v>
      </c>
      <c r="Q298">
        <f>IF(BuyerTable[[#This Row],[Purchased Bike]]="Yes",1,0)</f>
        <v>0</v>
      </c>
      <c r="R298" t="s">
        <v>18</v>
      </c>
      <c r="S298" s="8">
        <f>_xlfn.SWITCH(BuyerTable[[#This Row],[Commute Distance]],"0-1 Miles",1,"1-2 Miles",2,"2-5 Miles",5,"5-10 Miles",10,"More than 10 Miles",12)</f>
        <v>12</v>
      </c>
    </row>
    <row r="299" spans="1:19" x14ac:dyDescent="0.3">
      <c r="A299">
        <v>22830</v>
      </c>
      <c r="B299" t="s">
        <v>36</v>
      </c>
      <c r="C299" t="s">
        <v>38</v>
      </c>
      <c r="D299" t="str" cm="1">
        <f t="array" ref="D299">_xlfn.IFS(
  BuyerTable[[#This Row],[Income]]&lt;40000,"&lt;40k",
  BuyerTable[[#This Row],[Income]]&lt;80000,"40–80k",
  BuyerTable[[#This Row],[Income]]&lt;120000,"80–120k",
  TRUE,"120k+"
)</f>
        <v>120k+</v>
      </c>
      <c r="E299" s="3">
        <v>120000</v>
      </c>
      <c r="F299">
        <v>4</v>
      </c>
      <c r="G299" t="s">
        <v>19</v>
      </c>
      <c r="H299" t="s">
        <v>28</v>
      </c>
      <c r="I299" t="s">
        <v>15</v>
      </c>
      <c r="J299" t="str">
        <f>IF(BuyerTable[[#This Row],[Cars]]&gt;0,"car","No cars")</f>
        <v>car</v>
      </c>
      <c r="K299">
        <v>3</v>
      </c>
      <c r="L299" t="s">
        <v>41</v>
      </c>
      <c r="M299" t="s">
        <v>17</v>
      </c>
      <c r="N299" t="str">
        <f t="shared" si="4"/>
        <v>Old</v>
      </c>
      <c r="O299" t="str" cm="1">
        <f t="array" ref="O299">_xlfn.IFS(
  BuyerTable[[#This Row],[Age]]&lt;25,"&lt;25",
  BuyerTable[[#This Row],[Age]]&lt;=34,"25-34",
  BuyerTable[[#This Row],[Age]]&lt;=44,"35-44",
  BuyerTable[[#This Row],[Age]]&lt;=54,"45-54",
  TRUE,"55+"
)</f>
        <v>55+</v>
      </c>
      <c r="P299">
        <v>56</v>
      </c>
      <c r="Q299">
        <f>IF(BuyerTable[[#This Row],[Purchased Bike]]="Yes",1,0)</f>
        <v>0</v>
      </c>
      <c r="R299" t="s">
        <v>18</v>
      </c>
      <c r="S299" s="8">
        <f>_xlfn.SWITCH(BuyerTable[[#This Row],[Commute Distance]],"0-1 Miles",1,"1-2 Miles",2,"2-5 Miles",5,"5-10 Miles",10,"More than 10 Miles",12)</f>
        <v>12</v>
      </c>
    </row>
    <row r="300" spans="1:19" x14ac:dyDescent="0.3">
      <c r="A300">
        <v>19057</v>
      </c>
      <c r="B300" t="s">
        <v>36</v>
      </c>
      <c r="C300" t="s">
        <v>39</v>
      </c>
      <c r="D300" t="str" cm="1">
        <f t="array" ref="D300">_xlfn.IFS(
  BuyerTable[[#This Row],[Income]]&lt;40000,"&lt;40k",
  BuyerTable[[#This Row],[Income]]&lt;80000,"40–80k",
  BuyerTable[[#This Row],[Income]]&lt;120000,"80–120k",
  TRUE,"120k+"
)</f>
        <v>120k+</v>
      </c>
      <c r="E300" s="3">
        <v>120000</v>
      </c>
      <c r="F300">
        <v>3</v>
      </c>
      <c r="G300" t="s">
        <v>13</v>
      </c>
      <c r="H300" t="s">
        <v>28</v>
      </c>
      <c r="I300" t="s">
        <v>18</v>
      </c>
      <c r="J300" t="str">
        <f>IF(BuyerTable[[#This Row],[Cars]]&gt;0,"car","No cars")</f>
        <v>car</v>
      </c>
      <c r="K300">
        <v>2</v>
      </c>
      <c r="L300" t="s">
        <v>41</v>
      </c>
      <c r="M300" t="s">
        <v>17</v>
      </c>
      <c r="N300" t="str">
        <f t="shared" si="4"/>
        <v>Middle age</v>
      </c>
      <c r="O300" t="str" cm="1">
        <f t="array" ref="O300">_xlfn.IFS(
  BuyerTable[[#This Row],[Age]]&lt;25,"&lt;25",
  BuyerTable[[#This Row],[Age]]&lt;=34,"25-34",
  BuyerTable[[#This Row],[Age]]&lt;=44,"35-44",
  BuyerTable[[#This Row],[Age]]&lt;=54,"45-54",
  TRUE,"55+"
)</f>
        <v>45-54</v>
      </c>
      <c r="P300">
        <v>52</v>
      </c>
      <c r="Q300">
        <f>IF(BuyerTable[[#This Row],[Purchased Bike]]="Yes",1,0)</f>
        <v>1</v>
      </c>
      <c r="R300" t="s">
        <v>15</v>
      </c>
      <c r="S300" s="8">
        <f>_xlfn.SWITCH(BuyerTable[[#This Row],[Commute Distance]],"0-1 Miles",1,"1-2 Miles",2,"2-5 Miles",5,"5-10 Miles",10,"More than 10 Miles",12)</f>
        <v>12</v>
      </c>
    </row>
    <row r="301" spans="1:19" x14ac:dyDescent="0.3">
      <c r="A301">
        <v>11249</v>
      </c>
      <c r="B301" t="s">
        <v>36</v>
      </c>
      <c r="C301" t="s">
        <v>39</v>
      </c>
      <c r="D301" t="str" cm="1">
        <f t="array" ref="D301">_xlfn.IFS(
  BuyerTable[[#This Row],[Income]]&lt;40000,"&lt;40k",
  BuyerTable[[#This Row],[Income]]&lt;80000,"40–80k",
  BuyerTable[[#This Row],[Income]]&lt;120000,"80–120k",
  TRUE,"120k+"
)</f>
        <v>120k+</v>
      </c>
      <c r="E301" s="3">
        <v>130000</v>
      </c>
      <c r="F301">
        <v>3</v>
      </c>
      <c r="G301" t="s">
        <v>19</v>
      </c>
      <c r="H301" t="s">
        <v>21</v>
      </c>
      <c r="I301" t="s">
        <v>15</v>
      </c>
      <c r="J301" t="str">
        <f>IF(BuyerTable[[#This Row],[Cars]]&gt;0,"car","No cars")</f>
        <v>car</v>
      </c>
      <c r="K301">
        <v>3</v>
      </c>
      <c r="L301" t="s">
        <v>16</v>
      </c>
      <c r="M301" t="s">
        <v>17</v>
      </c>
      <c r="N301" t="str">
        <f t="shared" si="4"/>
        <v>Middle age</v>
      </c>
      <c r="O301" t="str" cm="1">
        <f t="array" ref="O301">_xlfn.IFS(
  BuyerTable[[#This Row],[Age]]&lt;25,"&lt;25",
  BuyerTable[[#This Row],[Age]]&lt;=34,"25-34",
  BuyerTable[[#This Row],[Age]]&lt;=44,"35-44",
  BuyerTable[[#This Row],[Age]]&lt;=54,"45-54",
  TRUE,"55+"
)</f>
        <v>45-54</v>
      </c>
      <c r="P301">
        <v>51</v>
      </c>
      <c r="Q301">
        <f>IF(BuyerTable[[#This Row],[Purchased Bike]]="Yes",1,0)</f>
        <v>1</v>
      </c>
      <c r="R301" t="s">
        <v>15</v>
      </c>
      <c r="S301" s="8">
        <f>_xlfn.SWITCH(BuyerTable[[#This Row],[Commute Distance]],"0-1 Miles",1,"1-2 Miles",2,"2-5 Miles",5,"5-10 Miles",10,"More than 10 Miles",12)</f>
        <v>1</v>
      </c>
    </row>
    <row r="302" spans="1:19" x14ac:dyDescent="0.3">
      <c r="A302">
        <v>18172</v>
      </c>
      <c r="B302" t="s">
        <v>36</v>
      </c>
      <c r="C302" t="s">
        <v>38</v>
      </c>
      <c r="D302" t="str" cm="1">
        <f t="array" ref="D302">_xlfn.IFS(
  BuyerTable[[#This Row],[Income]]&lt;40000,"&lt;40k",
  BuyerTable[[#This Row],[Income]]&lt;80000,"40–80k",
  BuyerTable[[#This Row],[Income]]&lt;120000,"80–120k",
  TRUE,"120k+"
)</f>
        <v>120k+</v>
      </c>
      <c r="E302" s="3">
        <v>130000</v>
      </c>
      <c r="F302">
        <v>4</v>
      </c>
      <c r="G302" t="s">
        <v>27</v>
      </c>
      <c r="H302" t="s">
        <v>21</v>
      </c>
      <c r="I302" t="s">
        <v>15</v>
      </c>
      <c r="J302" t="str">
        <f>IF(BuyerTable[[#This Row],[Cars]]&gt;0,"car","No cars")</f>
        <v>car</v>
      </c>
      <c r="K302">
        <v>3</v>
      </c>
      <c r="L302" t="s">
        <v>16</v>
      </c>
      <c r="M302" t="s">
        <v>17</v>
      </c>
      <c r="N302" t="str">
        <f t="shared" si="4"/>
        <v>Old</v>
      </c>
      <c r="O302" t="str" cm="1">
        <f t="array" ref="O302">_xlfn.IFS(
  BuyerTable[[#This Row],[Age]]&lt;25,"&lt;25",
  BuyerTable[[#This Row],[Age]]&lt;=34,"25-34",
  BuyerTable[[#This Row],[Age]]&lt;=44,"35-44",
  BuyerTable[[#This Row],[Age]]&lt;=54,"45-54",
  TRUE,"55+"
)</f>
        <v>55+</v>
      </c>
      <c r="P302">
        <v>55</v>
      </c>
      <c r="Q302">
        <f>IF(BuyerTable[[#This Row],[Purchased Bike]]="Yes",1,0)</f>
        <v>0</v>
      </c>
      <c r="R302" t="s">
        <v>18</v>
      </c>
      <c r="S302" s="8">
        <f>_xlfn.SWITCH(BuyerTable[[#This Row],[Commute Distance]],"0-1 Miles",1,"1-2 Miles",2,"2-5 Miles",5,"5-10 Miles",10,"More than 10 Miles",12)</f>
        <v>1</v>
      </c>
    </row>
    <row r="303" spans="1:19" x14ac:dyDescent="0.3">
      <c r="A303">
        <v>12705</v>
      </c>
      <c r="B303" t="s">
        <v>36</v>
      </c>
      <c r="C303" t="s">
        <v>38</v>
      </c>
      <c r="D303" t="str" cm="1">
        <f t="array" ref="D303">_xlfn.IFS(
  BuyerTable[[#This Row],[Income]]&lt;40000,"&lt;40k",
  BuyerTable[[#This Row],[Income]]&lt;80000,"40–80k",
  BuyerTable[[#This Row],[Income]]&lt;120000,"80–120k",
  TRUE,"120k+"
)</f>
        <v>120k+</v>
      </c>
      <c r="E303" s="3">
        <v>150000</v>
      </c>
      <c r="F303">
        <v>0</v>
      </c>
      <c r="G303" t="s">
        <v>13</v>
      </c>
      <c r="H303" t="s">
        <v>28</v>
      </c>
      <c r="I303" t="s">
        <v>15</v>
      </c>
      <c r="J303" t="str">
        <f>IF(BuyerTable[[#This Row],[Cars]]&gt;0,"car","No cars")</f>
        <v>car</v>
      </c>
      <c r="K303">
        <v>4</v>
      </c>
      <c r="L303" t="s">
        <v>16</v>
      </c>
      <c r="M303" t="s">
        <v>24</v>
      </c>
      <c r="N303" t="str">
        <f t="shared" si="4"/>
        <v>Middle age</v>
      </c>
      <c r="O303" t="str" cm="1">
        <f t="array" ref="O303">_xlfn.IFS(
  BuyerTable[[#This Row],[Age]]&lt;25,"&lt;25",
  BuyerTable[[#This Row],[Age]]&lt;=34,"25-34",
  BuyerTable[[#This Row],[Age]]&lt;=44,"35-44",
  BuyerTable[[#This Row],[Age]]&lt;=54,"45-54",
  TRUE,"55+"
)</f>
        <v>35-44</v>
      </c>
      <c r="P303">
        <v>37</v>
      </c>
      <c r="Q303">
        <f>IF(BuyerTable[[#This Row],[Purchased Bike]]="Yes",1,0)</f>
        <v>1</v>
      </c>
      <c r="R303" t="s">
        <v>15</v>
      </c>
      <c r="S303" s="8">
        <f>_xlfn.SWITCH(BuyerTable[[#This Row],[Commute Distance]],"0-1 Miles",1,"1-2 Miles",2,"2-5 Miles",5,"5-10 Miles",10,"More than 10 Miles",12)</f>
        <v>1</v>
      </c>
    </row>
    <row r="304" spans="1:19" x14ac:dyDescent="0.3">
      <c r="A304">
        <v>15758</v>
      </c>
      <c r="B304" t="s">
        <v>36</v>
      </c>
      <c r="C304" t="s">
        <v>38</v>
      </c>
      <c r="D304" t="str" cm="1">
        <f t="array" ref="D304">_xlfn.IFS(
  BuyerTable[[#This Row],[Income]]&lt;40000,"&lt;40k",
  BuyerTable[[#This Row],[Income]]&lt;80000,"40–80k",
  BuyerTable[[#This Row],[Income]]&lt;120000,"80–120k",
  TRUE,"120k+"
)</f>
        <v>120k+</v>
      </c>
      <c r="E304" s="3">
        <v>130000</v>
      </c>
      <c r="F304">
        <v>0</v>
      </c>
      <c r="G304" t="s">
        <v>31</v>
      </c>
      <c r="H304" t="s">
        <v>28</v>
      </c>
      <c r="I304" t="s">
        <v>15</v>
      </c>
      <c r="J304" t="str">
        <f>IF(BuyerTable[[#This Row],[Cars]]&gt;0,"car","No cars")</f>
        <v>No cars</v>
      </c>
      <c r="K304">
        <v>0</v>
      </c>
      <c r="L304" t="s">
        <v>23</v>
      </c>
      <c r="M304" t="s">
        <v>24</v>
      </c>
      <c r="N304" t="str">
        <f t="shared" si="4"/>
        <v>Middle age</v>
      </c>
      <c r="O304" t="str" cm="1">
        <f t="array" ref="O304">_xlfn.IFS(
  BuyerTable[[#This Row],[Age]]&lt;25,"&lt;25",
  BuyerTable[[#This Row],[Age]]&lt;=34,"25-34",
  BuyerTable[[#This Row],[Age]]&lt;=44,"35-44",
  BuyerTable[[#This Row],[Age]]&lt;=54,"45-54",
  TRUE,"55+"
)</f>
        <v>45-54</v>
      </c>
      <c r="P304">
        <v>48</v>
      </c>
      <c r="Q304">
        <f>IF(BuyerTable[[#This Row],[Purchased Bike]]="Yes",1,0)</f>
        <v>0</v>
      </c>
      <c r="R304" t="s">
        <v>18</v>
      </c>
      <c r="S304" s="8">
        <f>_xlfn.SWITCH(BuyerTable[[#This Row],[Commute Distance]],"0-1 Miles",1,"1-2 Miles",2,"2-5 Miles",5,"5-10 Miles",10,"More than 10 Miles",12)</f>
        <v>10</v>
      </c>
    </row>
    <row r="305" spans="1:19" x14ac:dyDescent="0.3">
      <c r="A305">
        <v>17522</v>
      </c>
      <c r="B305" t="s">
        <v>36</v>
      </c>
      <c r="C305" t="s">
        <v>38</v>
      </c>
      <c r="D305" t="str" cm="1">
        <f t="array" ref="D305">_xlfn.IFS(
  BuyerTable[[#This Row],[Income]]&lt;40000,"&lt;40k",
  BuyerTable[[#This Row],[Income]]&lt;80000,"40–80k",
  BuyerTable[[#This Row],[Income]]&lt;120000,"80–120k",
  TRUE,"120k+"
)</f>
        <v>120k+</v>
      </c>
      <c r="E305" s="3">
        <v>120000</v>
      </c>
      <c r="F305">
        <v>4</v>
      </c>
      <c r="G305" t="s">
        <v>13</v>
      </c>
      <c r="H305" t="s">
        <v>28</v>
      </c>
      <c r="I305" t="s">
        <v>15</v>
      </c>
      <c r="J305" t="str">
        <f>IF(BuyerTable[[#This Row],[Cars]]&gt;0,"car","No cars")</f>
        <v>car</v>
      </c>
      <c r="K305">
        <v>1</v>
      </c>
      <c r="L305" t="s">
        <v>22</v>
      </c>
      <c r="M305" t="s">
        <v>24</v>
      </c>
      <c r="N305" t="str">
        <f t="shared" si="4"/>
        <v>Middle age</v>
      </c>
      <c r="O305" t="str" cm="1">
        <f t="array" ref="O305">_xlfn.IFS(
  BuyerTable[[#This Row],[Age]]&lt;25,"&lt;25",
  BuyerTable[[#This Row],[Age]]&lt;=34,"25-34",
  BuyerTable[[#This Row],[Age]]&lt;=44,"35-44",
  BuyerTable[[#This Row],[Age]]&lt;=54,"45-54",
  TRUE,"55+"
)</f>
        <v>45-54</v>
      </c>
      <c r="P305">
        <v>47</v>
      </c>
      <c r="Q305">
        <f>IF(BuyerTable[[#This Row],[Purchased Bike]]="Yes",1,0)</f>
        <v>0</v>
      </c>
      <c r="R305" t="s">
        <v>18</v>
      </c>
      <c r="S305" s="8">
        <f>_xlfn.SWITCH(BuyerTable[[#This Row],[Commute Distance]],"0-1 Miles",1,"1-2 Miles",2,"2-5 Miles",5,"5-10 Miles",10,"More than 10 Miles",12)</f>
        <v>5</v>
      </c>
    </row>
    <row r="306" spans="1:19" x14ac:dyDescent="0.3">
      <c r="A306">
        <v>19066</v>
      </c>
      <c r="B306" t="s">
        <v>36</v>
      </c>
      <c r="C306" t="s">
        <v>38</v>
      </c>
      <c r="D306" t="str" cm="1">
        <f t="array" ref="D306">_xlfn.IFS(
  BuyerTable[[#This Row],[Income]]&lt;40000,"&lt;40k",
  BuyerTable[[#This Row],[Income]]&lt;80000,"40–80k",
  BuyerTable[[#This Row],[Income]]&lt;120000,"80–120k",
  TRUE,"120k+"
)</f>
        <v>120k+</v>
      </c>
      <c r="E306" s="3">
        <v>130000</v>
      </c>
      <c r="F306">
        <v>4</v>
      </c>
      <c r="G306" t="s">
        <v>19</v>
      </c>
      <c r="H306" t="s">
        <v>21</v>
      </c>
      <c r="I306" t="s">
        <v>18</v>
      </c>
      <c r="J306" t="str">
        <f>IF(BuyerTable[[#This Row],[Cars]]&gt;0,"car","No cars")</f>
        <v>car</v>
      </c>
      <c r="K306">
        <v>3</v>
      </c>
      <c r="L306" t="s">
        <v>41</v>
      </c>
      <c r="M306" t="s">
        <v>17</v>
      </c>
      <c r="N306" t="str">
        <f t="shared" si="4"/>
        <v>Middle age</v>
      </c>
      <c r="O306" t="str" cm="1">
        <f t="array" ref="O306">_xlfn.IFS(
  BuyerTable[[#This Row],[Age]]&lt;25,"&lt;25",
  BuyerTable[[#This Row],[Age]]&lt;=34,"25-34",
  BuyerTable[[#This Row],[Age]]&lt;=44,"35-44",
  BuyerTable[[#This Row],[Age]]&lt;=54,"45-54",
  TRUE,"55+"
)</f>
        <v>45-54</v>
      </c>
      <c r="P306">
        <v>54</v>
      </c>
      <c r="Q306">
        <f>IF(BuyerTable[[#This Row],[Purchased Bike]]="Yes",1,0)</f>
        <v>0</v>
      </c>
      <c r="R306" t="s">
        <v>18</v>
      </c>
      <c r="S306" s="8">
        <f>_xlfn.SWITCH(BuyerTable[[#This Row],[Commute Distance]],"0-1 Miles",1,"1-2 Miles",2,"2-5 Miles",5,"5-10 Miles",10,"More than 10 Miles",12)</f>
        <v>12</v>
      </c>
    </row>
    <row r="307" spans="1:19" x14ac:dyDescent="0.3">
      <c r="A307">
        <v>16675</v>
      </c>
      <c r="B307" t="s">
        <v>37</v>
      </c>
      <c r="C307" t="s">
        <v>39</v>
      </c>
      <c r="D307" t="str" cm="1">
        <f t="array" ref="D307">_xlfn.IFS(
  BuyerTable[[#This Row],[Income]]&lt;40000,"&lt;40k",
  BuyerTable[[#This Row],[Income]]&lt;80000,"40–80k",
  BuyerTable[[#This Row],[Income]]&lt;120000,"80–120k",
  TRUE,"120k+"
)</f>
        <v>120k+</v>
      </c>
      <c r="E307" s="3">
        <v>160000</v>
      </c>
      <c r="F307">
        <v>0</v>
      </c>
      <c r="G307" t="s">
        <v>31</v>
      </c>
      <c r="H307" t="s">
        <v>28</v>
      </c>
      <c r="I307" t="s">
        <v>18</v>
      </c>
      <c r="J307" t="str">
        <f>IF(BuyerTable[[#This Row],[Cars]]&gt;0,"car","No cars")</f>
        <v>car</v>
      </c>
      <c r="K307">
        <v>3</v>
      </c>
      <c r="L307" t="s">
        <v>16</v>
      </c>
      <c r="M307" t="s">
        <v>24</v>
      </c>
      <c r="N307" t="str">
        <f t="shared" si="4"/>
        <v>Middle age</v>
      </c>
      <c r="O307" t="str" cm="1">
        <f t="array" ref="O307">_xlfn.IFS(
  BuyerTable[[#This Row],[Age]]&lt;25,"&lt;25",
  BuyerTable[[#This Row],[Age]]&lt;=34,"25-34",
  BuyerTable[[#This Row],[Age]]&lt;=44,"35-44",
  BuyerTable[[#This Row],[Age]]&lt;=54,"45-54",
  TRUE,"55+"
)</f>
        <v>45-54</v>
      </c>
      <c r="P307">
        <v>47</v>
      </c>
      <c r="Q307">
        <f>IF(BuyerTable[[#This Row],[Purchased Bike]]="Yes",1,0)</f>
        <v>1</v>
      </c>
      <c r="R307" t="s">
        <v>15</v>
      </c>
      <c r="S307" s="8">
        <f>_xlfn.SWITCH(BuyerTable[[#This Row],[Commute Distance]],"0-1 Miles",1,"1-2 Miles",2,"2-5 Miles",5,"5-10 Miles",10,"More than 10 Miles",12)</f>
        <v>1</v>
      </c>
    </row>
    <row r="308" spans="1:19" x14ac:dyDescent="0.3">
      <c r="A308">
        <v>18160</v>
      </c>
      <c r="B308" t="s">
        <v>36</v>
      </c>
      <c r="C308" t="s">
        <v>38</v>
      </c>
      <c r="D308" t="str" cm="1">
        <f t="array" ref="D308">_xlfn.IFS(
  BuyerTable[[#This Row],[Income]]&lt;40000,"&lt;40k",
  BuyerTable[[#This Row],[Income]]&lt;80000,"40–80k",
  BuyerTable[[#This Row],[Income]]&lt;120000,"80–120k",
  TRUE,"120k+"
)</f>
        <v>120k+</v>
      </c>
      <c r="E308" s="3">
        <v>130000</v>
      </c>
      <c r="F308">
        <v>3</v>
      </c>
      <c r="G308" t="s">
        <v>27</v>
      </c>
      <c r="H308" t="s">
        <v>21</v>
      </c>
      <c r="I308" t="s">
        <v>15</v>
      </c>
      <c r="J308" t="str">
        <f>IF(BuyerTable[[#This Row],[Cars]]&gt;0,"car","No cars")</f>
        <v>car</v>
      </c>
      <c r="K308">
        <v>4</v>
      </c>
      <c r="L308" t="s">
        <v>23</v>
      </c>
      <c r="M308" t="s">
        <v>17</v>
      </c>
      <c r="N308" t="str">
        <f t="shared" si="4"/>
        <v>Middle age</v>
      </c>
      <c r="O308" t="str" cm="1">
        <f t="array" ref="O308">_xlfn.IFS(
  BuyerTable[[#This Row],[Age]]&lt;25,"&lt;25",
  BuyerTable[[#This Row],[Age]]&lt;=34,"25-34",
  BuyerTable[[#This Row],[Age]]&lt;=44,"35-44",
  BuyerTable[[#This Row],[Age]]&lt;=54,"45-54",
  TRUE,"55+"
)</f>
        <v>45-54</v>
      </c>
      <c r="P308">
        <v>51</v>
      </c>
      <c r="Q308">
        <f>IF(BuyerTable[[#This Row],[Purchased Bike]]="Yes",1,0)</f>
        <v>1</v>
      </c>
      <c r="R308" t="s">
        <v>15</v>
      </c>
      <c r="S308" s="8">
        <f>_xlfn.SWITCH(BuyerTable[[#This Row],[Commute Distance]],"0-1 Miles",1,"1-2 Miles",2,"2-5 Miles",5,"5-10 Miles",10,"More than 10 Miles",12)</f>
        <v>10</v>
      </c>
    </row>
    <row r="309" spans="1:19" x14ac:dyDescent="0.3">
      <c r="A309">
        <v>15926</v>
      </c>
      <c r="B309" t="s">
        <v>37</v>
      </c>
      <c r="C309" t="s">
        <v>39</v>
      </c>
      <c r="D309" t="str" cm="1">
        <f t="array" ref="D309">_xlfn.IFS(
  BuyerTable[[#This Row],[Income]]&lt;40000,"&lt;40k",
  BuyerTable[[#This Row],[Income]]&lt;80000,"40–80k",
  BuyerTable[[#This Row],[Income]]&lt;120000,"80–120k",
  TRUE,"120k+"
)</f>
        <v>120k+</v>
      </c>
      <c r="E309" s="3">
        <v>120000</v>
      </c>
      <c r="F309">
        <v>3</v>
      </c>
      <c r="G309" t="s">
        <v>27</v>
      </c>
      <c r="H309" t="s">
        <v>21</v>
      </c>
      <c r="I309" t="s">
        <v>15</v>
      </c>
      <c r="J309" t="str">
        <f>IF(BuyerTable[[#This Row],[Cars]]&gt;0,"car","No cars")</f>
        <v>car</v>
      </c>
      <c r="K309">
        <v>4</v>
      </c>
      <c r="L309" t="s">
        <v>23</v>
      </c>
      <c r="M309" t="s">
        <v>17</v>
      </c>
      <c r="N309" t="str">
        <f t="shared" si="4"/>
        <v>Middle age</v>
      </c>
      <c r="O309" t="str" cm="1">
        <f t="array" ref="O309">_xlfn.IFS(
  BuyerTable[[#This Row],[Age]]&lt;25,"&lt;25",
  BuyerTable[[#This Row],[Age]]&lt;=34,"25-34",
  BuyerTable[[#This Row],[Age]]&lt;=44,"35-44",
  BuyerTable[[#This Row],[Age]]&lt;=54,"45-54",
  TRUE,"55+"
)</f>
        <v>45-54</v>
      </c>
      <c r="P309">
        <v>50</v>
      </c>
      <c r="Q309">
        <f>IF(BuyerTable[[#This Row],[Purchased Bike]]="Yes",1,0)</f>
        <v>1</v>
      </c>
      <c r="R309" t="s">
        <v>15</v>
      </c>
      <c r="S309" s="8">
        <f>_xlfn.SWITCH(BuyerTable[[#This Row],[Commute Distance]],"0-1 Miles",1,"1-2 Miles",2,"2-5 Miles",5,"5-10 Miles",10,"More than 10 Miles",12)</f>
        <v>10</v>
      </c>
    </row>
    <row r="310" spans="1:19" x14ac:dyDescent="0.3">
      <c r="A310">
        <v>23608</v>
      </c>
      <c r="B310" t="s">
        <v>36</v>
      </c>
      <c r="C310" t="s">
        <v>39</v>
      </c>
      <c r="D310" t="str" cm="1">
        <f t="array" ref="D310">_xlfn.IFS(
  BuyerTable[[#This Row],[Income]]&lt;40000,"&lt;40k",
  BuyerTable[[#This Row],[Income]]&lt;80000,"40–80k",
  BuyerTable[[#This Row],[Income]]&lt;120000,"80–120k",
  TRUE,"120k+"
)</f>
        <v>120k+</v>
      </c>
      <c r="E310" s="3">
        <v>150000</v>
      </c>
      <c r="F310">
        <v>3</v>
      </c>
      <c r="G310" t="s">
        <v>27</v>
      </c>
      <c r="H310" t="s">
        <v>21</v>
      </c>
      <c r="I310" t="s">
        <v>15</v>
      </c>
      <c r="J310" t="str">
        <f>IF(BuyerTable[[#This Row],[Cars]]&gt;0,"car","No cars")</f>
        <v>car</v>
      </c>
      <c r="K310">
        <v>3</v>
      </c>
      <c r="L310" t="s">
        <v>16</v>
      </c>
      <c r="M310" t="s">
        <v>17</v>
      </c>
      <c r="N310" t="str">
        <f t="shared" si="4"/>
        <v>Middle age</v>
      </c>
      <c r="O310" t="str" cm="1">
        <f t="array" ref="O310">_xlfn.IFS(
  BuyerTable[[#This Row],[Age]]&lt;25,"&lt;25",
  BuyerTable[[#This Row],[Age]]&lt;=34,"25-34",
  BuyerTable[[#This Row],[Age]]&lt;=44,"35-44",
  BuyerTable[[#This Row],[Age]]&lt;=54,"45-54",
  TRUE,"55+"
)</f>
        <v>45-54</v>
      </c>
      <c r="P310">
        <v>51</v>
      </c>
      <c r="Q310">
        <f>IF(BuyerTable[[#This Row],[Purchased Bike]]="Yes",1,0)</f>
        <v>1</v>
      </c>
      <c r="R310" t="s">
        <v>15</v>
      </c>
      <c r="S310" s="8">
        <f>_xlfn.SWITCH(BuyerTable[[#This Row],[Commute Distance]],"0-1 Miles",1,"1-2 Miles",2,"2-5 Miles",5,"5-10 Miles",10,"More than 10 Miles",12)</f>
        <v>1</v>
      </c>
    </row>
    <row r="311" spans="1:19" x14ac:dyDescent="0.3">
      <c r="A311">
        <v>13082</v>
      </c>
      <c r="B311" t="s">
        <v>37</v>
      </c>
      <c r="C311" t="s">
        <v>38</v>
      </c>
      <c r="D311" t="str" cm="1">
        <f t="array" ref="D311">_xlfn.IFS(
  BuyerTable[[#This Row],[Income]]&lt;40000,"&lt;40k",
  BuyerTable[[#This Row],[Income]]&lt;80000,"40–80k",
  BuyerTable[[#This Row],[Income]]&lt;120000,"80–120k",
  TRUE,"120k+"
)</f>
        <v>120k+</v>
      </c>
      <c r="E311" s="3">
        <v>130000</v>
      </c>
      <c r="F311">
        <v>0</v>
      </c>
      <c r="G311" t="s">
        <v>31</v>
      </c>
      <c r="H311" t="s">
        <v>28</v>
      </c>
      <c r="I311" t="s">
        <v>15</v>
      </c>
      <c r="J311" t="str">
        <f>IF(BuyerTable[[#This Row],[Cars]]&gt;0,"car","No cars")</f>
        <v>No cars</v>
      </c>
      <c r="K311">
        <v>0</v>
      </c>
      <c r="L311" t="s">
        <v>22</v>
      </c>
      <c r="M311" t="s">
        <v>24</v>
      </c>
      <c r="N311" t="str">
        <f t="shared" si="4"/>
        <v>Middle age</v>
      </c>
      <c r="O311" t="str" cm="1">
        <f t="array" ref="O311">_xlfn.IFS(
  BuyerTable[[#This Row],[Age]]&lt;25,"&lt;25",
  BuyerTable[[#This Row],[Age]]&lt;=34,"25-34",
  BuyerTable[[#This Row],[Age]]&lt;=44,"35-44",
  BuyerTable[[#This Row],[Age]]&lt;=54,"45-54",
  TRUE,"55+"
)</f>
        <v>45-54</v>
      </c>
      <c r="P311">
        <v>48</v>
      </c>
      <c r="Q311">
        <f>IF(BuyerTable[[#This Row],[Purchased Bike]]="Yes",1,0)</f>
        <v>1</v>
      </c>
      <c r="R311" t="s">
        <v>15</v>
      </c>
      <c r="S311" s="8">
        <f>_xlfn.SWITCH(BuyerTable[[#This Row],[Commute Distance]],"0-1 Miles",1,"1-2 Miles",2,"2-5 Miles",5,"5-10 Miles",10,"More than 10 Miles",12)</f>
        <v>5</v>
      </c>
    </row>
    <row r="312" spans="1:19" x14ac:dyDescent="0.3">
      <c r="A312">
        <v>12133</v>
      </c>
      <c r="B312" t="s">
        <v>36</v>
      </c>
      <c r="C312" t="s">
        <v>39</v>
      </c>
      <c r="D312" t="str" cm="1">
        <f t="array" ref="D312">_xlfn.IFS(
  BuyerTable[[#This Row],[Income]]&lt;40000,"&lt;40k",
  BuyerTable[[#This Row],[Income]]&lt;80000,"40–80k",
  BuyerTable[[#This Row],[Income]]&lt;120000,"80–120k",
  TRUE,"120k+"
)</f>
        <v>120k+</v>
      </c>
      <c r="E312" s="3">
        <v>130000</v>
      </c>
      <c r="F312">
        <v>3</v>
      </c>
      <c r="G312" t="s">
        <v>19</v>
      </c>
      <c r="H312" t="s">
        <v>21</v>
      </c>
      <c r="I312" t="s">
        <v>15</v>
      </c>
      <c r="J312" t="str">
        <f>IF(BuyerTable[[#This Row],[Cars]]&gt;0,"car","No cars")</f>
        <v>car</v>
      </c>
      <c r="K312">
        <v>3</v>
      </c>
      <c r="L312" t="s">
        <v>23</v>
      </c>
      <c r="M312" t="s">
        <v>17</v>
      </c>
      <c r="N312" t="str">
        <f t="shared" si="4"/>
        <v>Middle age</v>
      </c>
      <c r="O312" t="str" cm="1">
        <f t="array" ref="O312">_xlfn.IFS(
  BuyerTable[[#This Row],[Age]]&lt;25,"&lt;25",
  BuyerTable[[#This Row],[Age]]&lt;=34,"25-34",
  BuyerTable[[#This Row],[Age]]&lt;=44,"35-44",
  BuyerTable[[#This Row],[Age]]&lt;=54,"45-54",
  TRUE,"55+"
)</f>
        <v>45-54</v>
      </c>
      <c r="P312">
        <v>50</v>
      </c>
      <c r="Q312">
        <f>IF(BuyerTable[[#This Row],[Purchased Bike]]="Yes",1,0)</f>
        <v>1</v>
      </c>
      <c r="R312" t="s">
        <v>15</v>
      </c>
      <c r="S312" s="8">
        <f>_xlfn.SWITCH(BuyerTable[[#This Row],[Commute Distance]],"0-1 Miles",1,"1-2 Miles",2,"2-5 Miles",5,"5-10 Miles",10,"More than 10 Miles",12)</f>
        <v>10</v>
      </c>
    </row>
    <row r="313" spans="1:19" x14ac:dyDescent="0.3">
      <c r="A313">
        <v>18140</v>
      </c>
      <c r="B313" t="s">
        <v>36</v>
      </c>
      <c r="C313" t="s">
        <v>38</v>
      </c>
      <c r="D313" t="str" cm="1">
        <f t="array" ref="D313">_xlfn.IFS(
  BuyerTable[[#This Row],[Income]]&lt;40000,"&lt;40k",
  BuyerTable[[#This Row],[Income]]&lt;80000,"40–80k",
  BuyerTable[[#This Row],[Income]]&lt;120000,"80–120k",
  TRUE,"120k+"
)</f>
        <v>120k+</v>
      </c>
      <c r="E313" s="3">
        <v>130000</v>
      </c>
      <c r="F313">
        <v>3</v>
      </c>
      <c r="G313" t="s">
        <v>19</v>
      </c>
      <c r="H313" t="s">
        <v>21</v>
      </c>
      <c r="I313" t="s">
        <v>18</v>
      </c>
      <c r="J313" t="str">
        <f>IF(BuyerTable[[#This Row],[Cars]]&gt;0,"car","No cars")</f>
        <v>car</v>
      </c>
      <c r="K313">
        <v>3</v>
      </c>
      <c r="L313" t="s">
        <v>23</v>
      </c>
      <c r="M313" t="s">
        <v>17</v>
      </c>
      <c r="N313" t="str">
        <f t="shared" si="4"/>
        <v>Middle age</v>
      </c>
      <c r="O313" t="str" cm="1">
        <f t="array" ref="O313">_xlfn.IFS(
  BuyerTable[[#This Row],[Age]]&lt;25,"&lt;25",
  BuyerTable[[#This Row],[Age]]&lt;=34,"25-34",
  BuyerTable[[#This Row],[Age]]&lt;=44,"35-44",
  BuyerTable[[#This Row],[Age]]&lt;=54,"45-54",
  TRUE,"55+"
)</f>
        <v>45-54</v>
      </c>
      <c r="P313">
        <v>51</v>
      </c>
      <c r="Q313">
        <f>IF(BuyerTable[[#This Row],[Purchased Bike]]="Yes",1,0)</f>
        <v>1</v>
      </c>
      <c r="R313" t="s">
        <v>15</v>
      </c>
      <c r="S313" s="8">
        <f>_xlfn.SWITCH(BuyerTable[[#This Row],[Commute Distance]],"0-1 Miles",1,"1-2 Miles",2,"2-5 Miles",5,"5-10 Miles",10,"More than 10 Miles",12)</f>
        <v>10</v>
      </c>
    </row>
    <row r="314" spans="1:19" x14ac:dyDescent="0.3">
      <c r="A314">
        <v>28957</v>
      </c>
      <c r="B314" t="s">
        <v>37</v>
      </c>
      <c r="C314" t="s">
        <v>39</v>
      </c>
      <c r="D314" t="str" cm="1">
        <f t="array" ref="D314">_xlfn.IFS(
  BuyerTable[[#This Row],[Income]]&lt;40000,"&lt;40k",
  BuyerTable[[#This Row],[Income]]&lt;80000,"40–80k",
  BuyerTable[[#This Row],[Income]]&lt;120000,"80–120k",
  TRUE,"120k+"
)</f>
        <v>120k+</v>
      </c>
      <c r="E314" s="3">
        <v>120000</v>
      </c>
      <c r="F314">
        <v>0</v>
      </c>
      <c r="G314" t="s">
        <v>29</v>
      </c>
      <c r="H314" t="s">
        <v>21</v>
      </c>
      <c r="I314" t="s">
        <v>15</v>
      </c>
      <c r="J314" t="str">
        <f>IF(BuyerTable[[#This Row],[Cars]]&gt;0,"car","No cars")</f>
        <v>car</v>
      </c>
      <c r="K314">
        <v>4</v>
      </c>
      <c r="L314" t="s">
        <v>41</v>
      </c>
      <c r="M314" t="s">
        <v>24</v>
      </c>
      <c r="N314" t="str">
        <f t="shared" si="4"/>
        <v>Middle age</v>
      </c>
      <c r="O314" t="str" cm="1">
        <f t="array" ref="O314">_xlfn.IFS(
  BuyerTable[[#This Row],[Age]]&lt;25,"&lt;25",
  BuyerTable[[#This Row],[Age]]&lt;=34,"25-34",
  BuyerTable[[#This Row],[Age]]&lt;=44,"35-44",
  BuyerTable[[#This Row],[Age]]&lt;=54,"45-54",
  TRUE,"55+"
)</f>
        <v>25-34</v>
      </c>
      <c r="P314">
        <v>34</v>
      </c>
      <c r="Q314">
        <f>IF(BuyerTable[[#This Row],[Purchased Bike]]="Yes",1,0)</f>
        <v>1</v>
      </c>
      <c r="R314" t="s">
        <v>15</v>
      </c>
      <c r="S314" s="8">
        <f>_xlfn.SWITCH(BuyerTable[[#This Row],[Commute Distance]],"0-1 Miles",1,"1-2 Miles",2,"2-5 Miles",5,"5-10 Miles",10,"More than 10 Miles",12)</f>
        <v>12</v>
      </c>
    </row>
    <row r="315" spans="1:19" x14ac:dyDescent="0.3">
      <c r="A315">
        <v>22821</v>
      </c>
      <c r="B315" t="s">
        <v>36</v>
      </c>
      <c r="C315" t="s">
        <v>39</v>
      </c>
      <c r="D315" t="str" cm="1">
        <f t="array" ref="D315">_xlfn.IFS(
  BuyerTable[[#This Row],[Income]]&lt;40000,"&lt;40k",
  BuyerTable[[#This Row],[Income]]&lt;80000,"40–80k",
  BuyerTable[[#This Row],[Income]]&lt;120000,"80–120k",
  TRUE,"120k+"
)</f>
        <v>120k+</v>
      </c>
      <c r="E315" s="3">
        <v>130000</v>
      </c>
      <c r="F315">
        <v>3</v>
      </c>
      <c r="G315" t="s">
        <v>19</v>
      </c>
      <c r="H315" t="s">
        <v>21</v>
      </c>
      <c r="I315" t="s">
        <v>15</v>
      </c>
      <c r="J315" t="str">
        <f>IF(BuyerTable[[#This Row],[Cars]]&gt;0,"car","No cars")</f>
        <v>car</v>
      </c>
      <c r="K315">
        <v>4</v>
      </c>
      <c r="L315" t="s">
        <v>16</v>
      </c>
      <c r="M315" t="s">
        <v>17</v>
      </c>
      <c r="N315" t="str">
        <f t="shared" si="4"/>
        <v>Middle age</v>
      </c>
      <c r="O315" t="str" cm="1">
        <f t="array" ref="O315">_xlfn.IFS(
  BuyerTable[[#This Row],[Age]]&lt;25,"&lt;25",
  BuyerTable[[#This Row],[Age]]&lt;=34,"25-34",
  BuyerTable[[#This Row],[Age]]&lt;=44,"35-44",
  BuyerTable[[#This Row],[Age]]&lt;=54,"45-54",
  TRUE,"55+"
)</f>
        <v>45-54</v>
      </c>
      <c r="P315">
        <v>52</v>
      </c>
      <c r="Q315">
        <f>IF(BuyerTable[[#This Row],[Purchased Bike]]="Yes",1,0)</f>
        <v>0</v>
      </c>
      <c r="R315" t="s">
        <v>18</v>
      </c>
      <c r="S315" s="8">
        <f>_xlfn.SWITCH(BuyerTable[[#This Row],[Commute Distance]],"0-1 Miles",1,"1-2 Miles",2,"2-5 Miles",5,"5-10 Miles",10,"More than 10 Miles",12)</f>
        <v>1</v>
      </c>
    </row>
    <row r="316" spans="1:19" x14ac:dyDescent="0.3">
      <c r="A316">
        <v>14278</v>
      </c>
      <c r="B316" t="s">
        <v>36</v>
      </c>
      <c r="C316" t="s">
        <v>39</v>
      </c>
      <c r="D316" t="str" cm="1">
        <f t="array" ref="D316">_xlfn.IFS(
  BuyerTable[[#This Row],[Income]]&lt;40000,"&lt;40k",
  BuyerTable[[#This Row],[Income]]&lt;80000,"40–80k",
  BuyerTable[[#This Row],[Income]]&lt;120000,"80–120k",
  TRUE,"120k+"
)</f>
        <v>120k+</v>
      </c>
      <c r="E316" s="3">
        <v>130000</v>
      </c>
      <c r="F316">
        <v>0</v>
      </c>
      <c r="G316" t="s">
        <v>31</v>
      </c>
      <c r="H316" t="s">
        <v>28</v>
      </c>
      <c r="I316" t="s">
        <v>15</v>
      </c>
      <c r="J316" t="str">
        <f>IF(BuyerTable[[#This Row],[Cars]]&gt;0,"car","No cars")</f>
        <v>car</v>
      </c>
      <c r="K316">
        <v>1</v>
      </c>
      <c r="L316" t="s">
        <v>41</v>
      </c>
      <c r="M316" t="s">
        <v>24</v>
      </c>
      <c r="N316" t="str">
        <f t="shared" si="4"/>
        <v>Middle age</v>
      </c>
      <c r="O316" t="str" cm="1">
        <f t="array" ref="O316">_xlfn.IFS(
  BuyerTable[[#This Row],[Age]]&lt;25,"&lt;25",
  BuyerTable[[#This Row],[Age]]&lt;=34,"25-34",
  BuyerTable[[#This Row],[Age]]&lt;=44,"35-44",
  BuyerTable[[#This Row],[Age]]&lt;=54,"45-54",
  TRUE,"55+"
)</f>
        <v>45-54</v>
      </c>
      <c r="P316">
        <v>48</v>
      </c>
      <c r="Q316">
        <f>IF(BuyerTable[[#This Row],[Purchased Bike]]="Yes",1,0)</f>
        <v>0</v>
      </c>
      <c r="R316" t="s">
        <v>18</v>
      </c>
      <c r="S316" s="8">
        <f>_xlfn.SWITCH(BuyerTable[[#This Row],[Commute Distance]],"0-1 Miles",1,"1-2 Miles",2,"2-5 Miles",5,"5-10 Miles",10,"More than 10 Miles",12)</f>
        <v>12</v>
      </c>
    </row>
    <row r="317" spans="1:19" x14ac:dyDescent="0.3">
      <c r="A317">
        <v>26385</v>
      </c>
      <c r="B317" t="s">
        <v>37</v>
      </c>
      <c r="C317" t="s">
        <v>38</v>
      </c>
      <c r="D317" t="str" cm="1">
        <f t="array" ref="D317">_xlfn.IFS(
  BuyerTable[[#This Row],[Income]]&lt;40000,"&lt;40k",
  BuyerTable[[#This Row],[Income]]&lt;80000,"40–80k",
  BuyerTable[[#This Row],[Income]]&lt;120000,"80–120k",
  TRUE,"120k+"
)</f>
        <v>120k+</v>
      </c>
      <c r="E317" s="3">
        <v>120000</v>
      </c>
      <c r="F317">
        <v>3</v>
      </c>
      <c r="G317" t="s">
        <v>27</v>
      </c>
      <c r="H317" t="s">
        <v>21</v>
      </c>
      <c r="I317" t="s">
        <v>18</v>
      </c>
      <c r="J317" t="str">
        <f>IF(BuyerTable[[#This Row],[Cars]]&gt;0,"car","No cars")</f>
        <v>car</v>
      </c>
      <c r="K317">
        <v>4</v>
      </c>
      <c r="L317" t="s">
        <v>23</v>
      </c>
      <c r="M317" t="s">
        <v>17</v>
      </c>
      <c r="N317" t="str">
        <f t="shared" si="4"/>
        <v>Middle age</v>
      </c>
      <c r="O317" t="str" cm="1">
        <f t="array" ref="O317">_xlfn.IFS(
  BuyerTable[[#This Row],[Age]]&lt;25,"&lt;25",
  BuyerTable[[#This Row],[Age]]&lt;=34,"25-34",
  BuyerTable[[#This Row],[Age]]&lt;=44,"35-44",
  BuyerTable[[#This Row],[Age]]&lt;=54,"45-54",
  TRUE,"55+"
)</f>
        <v>45-54</v>
      </c>
      <c r="P317">
        <v>50</v>
      </c>
      <c r="Q317">
        <f>IF(BuyerTable[[#This Row],[Purchased Bike]]="Yes",1,0)</f>
        <v>0</v>
      </c>
      <c r="R317" t="s">
        <v>18</v>
      </c>
      <c r="S317" s="8">
        <f>_xlfn.SWITCH(BuyerTable[[#This Row],[Commute Distance]],"0-1 Miles",1,"1-2 Miles",2,"2-5 Miles",5,"5-10 Miles",10,"More than 10 Miles",12)</f>
        <v>10</v>
      </c>
    </row>
    <row r="318" spans="1:19" x14ac:dyDescent="0.3">
      <c r="A318">
        <v>21560</v>
      </c>
      <c r="B318" t="s">
        <v>36</v>
      </c>
      <c r="C318" t="s">
        <v>38</v>
      </c>
      <c r="D318" t="str" cm="1">
        <f t="array" ref="D318">_xlfn.IFS(
  BuyerTable[[#This Row],[Income]]&lt;40000,"&lt;40k",
  BuyerTable[[#This Row],[Income]]&lt;80000,"40–80k",
  BuyerTable[[#This Row],[Income]]&lt;120000,"80–120k",
  TRUE,"120k+"
)</f>
        <v>120k+</v>
      </c>
      <c r="E318" s="3">
        <v>120000</v>
      </c>
      <c r="F318">
        <v>0</v>
      </c>
      <c r="G318" t="s">
        <v>29</v>
      </c>
      <c r="H318" t="s">
        <v>21</v>
      </c>
      <c r="I318" t="s">
        <v>15</v>
      </c>
      <c r="J318" t="str">
        <f>IF(BuyerTable[[#This Row],[Cars]]&gt;0,"car","No cars")</f>
        <v>car</v>
      </c>
      <c r="K318">
        <v>4</v>
      </c>
      <c r="L318" t="s">
        <v>41</v>
      </c>
      <c r="M318" t="s">
        <v>24</v>
      </c>
      <c r="N318" t="str">
        <f t="shared" si="4"/>
        <v>Middle age</v>
      </c>
      <c r="O318" t="str" cm="1">
        <f t="array" ref="O318">_xlfn.IFS(
  BuyerTable[[#This Row],[Age]]&lt;25,"&lt;25",
  BuyerTable[[#This Row],[Age]]&lt;=34,"25-34",
  BuyerTable[[#This Row],[Age]]&lt;=44,"35-44",
  BuyerTable[[#This Row],[Age]]&lt;=54,"45-54",
  TRUE,"55+"
)</f>
        <v>25-34</v>
      </c>
      <c r="P318">
        <v>32</v>
      </c>
      <c r="Q318">
        <f>IF(BuyerTable[[#This Row],[Purchased Bike]]="Yes",1,0)</f>
        <v>1</v>
      </c>
      <c r="R318" t="s">
        <v>15</v>
      </c>
      <c r="S318" s="8">
        <f>_xlfn.SWITCH(BuyerTable[[#This Row],[Commute Distance]],"0-1 Miles",1,"1-2 Miles",2,"2-5 Miles",5,"5-10 Miles",10,"More than 10 Miles",12)</f>
        <v>12</v>
      </c>
    </row>
    <row r="319" spans="1:19" x14ac:dyDescent="0.3">
      <c r="A319">
        <v>13089</v>
      </c>
      <c r="B319" t="s">
        <v>36</v>
      </c>
      <c r="C319" t="s">
        <v>39</v>
      </c>
      <c r="D319" t="str" cm="1">
        <f t="array" ref="D319">_xlfn.IFS(
  BuyerTable[[#This Row],[Income]]&lt;40000,"&lt;40k",
  BuyerTable[[#This Row],[Income]]&lt;80000,"40–80k",
  BuyerTable[[#This Row],[Income]]&lt;120000,"80–120k",
  TRUE,"120k+"
)</f>
        <v>120k+</v>
      </c>
      <c r="E319" s="3">
        <v>120000</v>
      </c>
      <c r="F319">
        <v>1</v>
      </c>
      <c r="G319" t="s">
        <v>13</v>
      </c>
      <c r="H319" t="s">
        <v>28</v>
      </c>
      <c r="I319" t="s">
        <v>15</v>
      </c>
      <c r="J319" t="str">
        <f>IF(BuyerTable[[#This Row],[Cars]]&gt;0,"car","No cars")</f>
        <v>car</v>
      </c>
      <c r="K319">
        <v>2</v>
      </c>
      <c r="L319" t="s">
        <v>16</v>
      </c>
      <c r="M319" t="s">
        <v>24</v>
      </c>
      <c r="N319" t="str">
        <f t="shared" si="4"/>
        <v>Middle age</v>
      </c>
      <c r="O319" t="str" cm="1">
        <f t="array" ref="O319">_xlfn.IFS(
  BuyerTable[[#This Row],[Age]]&lt;25,"&lt;25",
  BuyerTable[[#This Row],[Age]]&lt;=34,"25-34",
  BuyerTable[[#This Row],[Age]]&lt;=44,"35-44",
  BuyerTable[[#This Row],[Age]]&lt;=54,"45-54",
  TRUE,"55+"
)</f>
        <v>45-54</v>
      </c>
      <c r="P319">
        <v>46</v>
      </c>
      <c r="Q319">
        <f>IF(BuyerTable[[#This Row],[Purchased Bike]]="Yes",1,0)</f>
        <v>1</v>
      </c>
      <c r="R319" t="s">
        <v>15</v>
      </c>
      <c r="S319" s="8">
        <f>_xlfn.SWITCH(BuyerTable[[#This Row],[Commute Distance]],"0-1 Miles",1,"1-2 Miles",2,"2-5 Miles",5,"5-10 Miles",10,"More than 10 Miles",12)</f>
        <v>1</v>
      </c>
    </row>
    <row r="320" spans="1:19" x14ac:dyDescent="0.3">
      <c r="A320">
        <v>20339</v>
      </c>
      <c r="B320" t="s">
        <v>36</v>
      </c>
      <c r="C320" t="s">
        <v>39</v>
      </c>
      <c r="D320" t="str" cm="1">
        <f t="array" ref="D320">_xlfn.IFS(
  BuyerTable[[#This Row],[Income]]&lt;40000,"&lt;40k",
  BuyerTable[[#This Row],[Income]]&lt;80000,"40–80k",
  BuyerTable[[#This Row],[Income]]&lt;120000,"80–120k",
  TRUE,"120k+"
)</f>
        <v>120k+</v>
      </c>
      <c r="E320" s="3">
        <v>130000</v>
      </c>
      <c r="F320">
        <v>1</v>
      </c>
      <c r="G320" t="s">
        <v>13</v>
      </c>
      <c r="H320" t="s">
        <v>28</v>
      </c>
      <c r="I320" t="s">
        <v>15</v>
      </c>
      <c r="J320" t="str">
        <f>IF(BuyerTable[[#This Row],[Cars]]&gt;0,"car","No cars")</f>
        <v>car</v>
      </c>
      <c r="K320">
        <v>4</v>
      </c>
      <c r="L320" t="s">
        <v>22</v>
      </c>
      <c r="M320" t="s">
        <v>32</v>
      </c>
      <c r="N320" t="str">
        <f t="shared" si="4"/>
        <v>Middle age</v>
      </c>
      <c r="O320" t="str" cm="1">
        <f t="array" ref="O320">_xlfn.IFS(
  BuyerTable[[#This Row],[Age]]&lt;25,"&lt;25",
  BuyerTable[[#This Row],[Age]]&lt;=34,"25-34",
  BuyerTable[[#This Row],[Age]]&lt;=44,"35-44",
  BuyerTable[[#This Row],[Age]]&lt;=54,"45-54",
  TRUE,"55+"
)</f>
        <v>35-44</v>
      </c>
      <c r="P320">
        <v>44</v>
      </c>
      <c r="Q320">
        <f>IF(BuyerTable[[#This Row],[Purchased Bike]]="Yes",1,0)</f>
        <v>1</v>
      </c>
      <c r="R320" t="s">
        <v>15</v>
      </c>
      <c r="S320" s="8">
        <f>_xlfn.SWITCH(BuyerTable[[#This Row],[Commute Distance]],"0-1 Miles",1,"1-2 Miles",2,"2-5 Miles",5,"5-10 Miles",10,"More than 10 Miles",12)</f>
        <v>5</v>
      </c>
    </row>
    <row r="321" spans="1:19" x14ac:dyDescent="0.3">
      <c r="A321">
        <v>24397</v>
      </c>
      <c r="B321" t="s">
        <v>37</v>
      </c>
      <c r="C321" t="s">
        <v>38</v>
      </c>
      <c r="D321" t="str" cm="1">
        <f t="array" ref="D321">_xlfn.IFS(
  BuyerTable[[#This Row],[Income]]&lt;40000,"&lt;40k",
  BuyerTable[[#This Row],[Income]]&lt;80000,"40–80k",
  BuyerTable[[#This Row],[Income]]&lt;120000,"80–120k",
  TRUE,"120k+"
)</f>
        <v>120k+</v>
      </c>
      <c r="E321" s="3">
        <v>120000</v>
      </c>
      <c r="F321">
        <v>2</v>
      </c>
      <c r="G321" t="s">
        <v>13</v>
      </c>
      <c r="H321" t="s">
        <v>28</v>
      </c>
      <c r="I321" t="s">
        <v>18</v>
      </c>
      <c r="J321" t="str">
        <f>IF(BuyerTable[[#This Row],[Cars]]&gt;0,"car","No cars")</f>
        <v>car</v>
      </c>
      <c r="K321">
        <v>4</v>
      </c>
      <c r="L321" t="s">
        <v>26</v>
      </c>
      <c r="M321" t="s">
        <v>32</v>
      </c>
      <c r="N321" t="str">
        <f t="shared" si="4"/>
        <v>Middle age</v>
      </c>
      <c r="O321" t="str" cm="1">
        <f t="array" ref="O321">_xlfn.IFS(
  BuyerTable[[#This Row],[Age]]&lt;25,"&lt;25",
  BuyerTable[[#This Row],[Age]]&lt;=34,"25-34",
  BuyerTable[[#This Row],[Age]]&lt;=44,"35-44",
  BuyerTable[[#This Row],[Age]]&lt;=54,"45-54",
  TRUE,"55+"
)</f>
        <v>35-44</v>
      </c>
      <c r="P321">
        <v>40</v>
      </c>
      <c r="Q321">
        <f>IF(BuyerTable[[#This Row],[Purchased Bike]]="Yes",1,0)</f>
        <v>0</v>
      </c>
      <c r="R321" t="s">
        <v>18</v>
      </c>
      <c r="S321" s="8">
        <f>_xlfn.SWITCH(BuyerTable[[#This Row],[Commute Distance]],"0-1 Miles",1,"1-2 Miles",2,"2-5 Miles",5,"5-10 Miles",10,"More than 10 Miles",12)</f>
        <v>2</v>
      </c>
    </row>
    <row r="322" spans="1:19" x14ac:dyDescent="0.3">
      <c r="A322">
        <v>13453</v>
      </c>
      <c r="B322" t="s">
        <v>36</v>
      </c>
      <c r="C322" t="s">
        <v>39</v>
      </c>
      <c r="D322" t="str" cm="1">
        <f t="array" ref="D322">_xlfn.IFS(
  BuyerTable[[#This Row],[Income]]&lt;40000,"&lt;40k",
  BuyerTable[[#This Row],[Income]]&lt;80000,"40–80k",
  BuyerTable[[#This Row],[Income]]&lt;120000,"80–120k",
  TRUE,"120k+"
)</f>
        <v>120k+</v>
      </c>
      <c r="E322" s="3">
        <v>130000</v>
      </c>
      <c r="F322">
        <v>3</v>
      </c>
      <c r="G322" t="s">
        <v>13</v>
      </c>
      <c r="H322" t="s">
        <v>28</v>
      </c>
      <c r="I322" t="s">
        <v>15</v>
      </c>
      <c r="J322" t="str">
        <f>IF(BuyerTable[[#This Row],[Cars]]&gt;0,"car","No cars")</f>
        <v>car</v>
      </c>
      <c r="K322">
        <v>3</v>
      </c>
      <c r="L322" t="s">
        <v>16</v>
      </c>
      <c r="M322" t="s">
        <v>32</v>
      </c>
      <c r="N322" t="str">
        <f t="shared" ref="N322:N385" si="5">IF(P322&gt;54,"Old",IF(P322&gt;=31,"Middle age",IF(P322&lt;31,"Adolescent","Invalid")))</f>
        <v>Middle age</v>
      </c>
      <c r="O322" t="str" cm="1">
        <f t="array" ref="O322">_xlfn.IFS(
  BuyerTable[[#This Row],[Age]]&lt;25,"&lt;25",
  BuyerTable[[#This Row],[Age]]&lt;=34,"25-34",
  BuyerTable[[#This Row],[Age]]&lt;=44,"35-44",
  BuyerTable[[#This Row],[Age]]&lt;=54,"45-54",
  TRUE,"55+"
)</f>
        <v>45-54</v>
      </c>
      <c r="P322">
        <v>45</v>
      </c>
      <c r="Q322">
        <f>IF(BuyerTable[[#This Row],[Purchased Bike]]="Yes",1,0)</f>
        <v>1</v>
      </c>
      <c r="R322" t="s">
        <v>15</v>
      </c>
      <c r="S322" s="8">
        <f>_xlfn.SWITCH(BuyerTable[[#This Row],[Commute Distance]],"0-1 Miles",1,"1-2 Miles",2,"2-5 Miles",5,"5-10 Miles",10,"More than 10 Miles",12)</f>
        <v>1</v>
      </c>
    </row>
    <row r="323" spans="1:19" x14ac:dyDescent="0.3">
      <c r="A323">
        <v>16917</v>
      </c>
      <c r="B323" t="s">
        <v>36</v>
      </c>
      <c r="C323" t="s">
        <v>38</v>
      </c>
      <c r="D323" t="str" cm="1">
        <f t="array" ref="D323">_xlfn.IFS(
  BuyerTable[[#This Row],[Income]]&lt;40000,"&lt;40k",
  BuyerTable[[#This Row],[Income]]&lt;80000,"40–80k",
  BuyerTable[[#This Row],[Income]]&lt;120000,"80–120k",
  TRUE,"120k+"
)</f>
        <v>120k+</v>
      </c>
      <c r="E323" s="3">
        <v>120000</v>
      </c>
      <c r="F323">
        <v>1</v>
      </c>
      <c r="G323" t="s">
        <v>13</v>
      </c>
      <c r="H323" t="s">
        <v>28</v>
      </c>
      <c r="I323" t="s">
        <v>15</v>
      </c>
      <c r="J323" t="str">
        <f>IF(BuyerTable[[#This Row],[Cars]]&gt;0,"car","No cars")</f>
        <v>car</v>
      </c>
      <c r="K323">
        <v>4</v>
      </c>
      <c r="L323" t="s">
        <v>16</v>
      </c>
      <c r="M323" t="s">
        <v>32</v>
      </c>
      <c r="N323" t="str">
        <f t="shared" si="5"/>
        <v>Middle age</v>
      </c>
      <c r="O323" t="str" cm="1">
        <f t="array" ref="O323">_xlfn.IFS(
  BuyerTable[[#This Row],[Age]]&lt;25,"&lt;25",
  BuyerTable[[#This Row],[Age]]&lt;=34,"25-34",
  BuyerTable[[#This Row],[Age]]&lt;=44,"35-44",
  BuyerTable[[#This Row],[Age]]&lt;=54,"45-54",
  TRUE,"55+"
)</f>
        <v>35-44</v>
      </c>
      <c r="P323">
        <v>38</v>
      </c>
      <c r="Q323">
        <f>IF(BuyerTable[[#This Row],[Purchased Bike]]="Yes",1,0)</f>
        <v>0</v>
      </c>
      <c r="R323" t="s">
        <v>18</v>
      </c>
      <c r="S323" s="8">
        <f>_xlfn.SWITCH(BuyerTable[[#This Row],[Commute Distance]],"0-1 Miles",1,"1-2 Miles",2,"2-5 Miles",5,"5-10 Miles",10,"More than 10 Miles",12)</f>
        <v>1</v>
      </c>
    </row>
    <row r="324" spans="1:19" x14ac:dyDescent="0.3">
      <c r="A324">
        <v>15194</v>
      </c>
      <c r="B324" t="s">
        <v>37</v>
      </c>
      <c r="C324" t="s">
        <v>38</v>
      </c>
      <c r="D324" t="str" cm="1">
        <f t="array" ref="D324">_xlfn.IFS(
  BuyerTable[[#This Row],[Income]]&lt;40000,"&lt;40k",
  BuyerTable[[#This Row],[Income]]&lt;80000,"40–80k",
  BuyerTable[[#This Row],[Income]]&lt;120000,"80–120k",
  TRUE,"120k+"
)</f>
        <v>120k+</v>
      </c>
      <c r="E324" s="3">
        <v>120000</v>
      </c>
      <c r="F324">
        <v>2</v>
      </c>
      <c r="G324" t="s">
        <v>13</v>
      </c>
      <c r="H324" t="s">
        <v>28</v>
      </c>
      <c r="I324" t="s">
        <v>18</v>
      </c>
      <c r="J324" t="str">
        <f>IF(BuyerTable[[#This Row],[Cars]]&gt;0,"car","No cars")</f>
        <v>car</v>
      </c>
      <c r="K324">
        <v>3</v>
      </c>
      <c r="L324" t="s">
        <v>16</v>
      </c>
      <c r="M324" t="s">
        <v>32</v>
      </c>
      <c r="N324" t="str">
        <f t="shared" si="5"/>
        <v>Middle age</v>
      </c>
      <c r="O324" t="str" cm="1">
        <f t="array" ref="O324">_xlfn.IFS(
  BuyerTable[[#This Row],[Age]]&lt;25,"&lt;25",
  BuyerTable[[#This Row],[Age]]&lt;=34,"25-34",
  BuyerTable[[#This Row],[Age]]&lt;=44,"35-44",
  BuyerTable[[#This Row],[Age]]&lt;=54,"45-54",
  TRUE,"55+"
)</f>
        <v>35-44</v>
      </c>
      <c r="P324">
        <v>39</v>
      </c>
      <c r="Q324">
        <f>IF(BuyerTable[[#This Row],[Purchased Bike]]="Yes",1,0)</f>
        <v>1</v>
      </c>
      <c r="R324" t="s">
        <v>15</v>
      </c>
      <c r="S324" s="8">
        <f>_xlfn.SWITCH(BuyerTable[[#This Row],[Commute Distance]],"0-1 Miles",1,"1-2 Miles",2,"2-5 Miles",5,"5-10 Miles",10,"More than 10 Miles",12)</f>
        <v>1</v>
      </c>
    </row>
    <row r="325" spans="1:19" x14ac:dyDescent="0.3">
      <c r="A325">
        <v>18935</v>
      </c>
      <c r="B325" t="s">
        <v>36</v>
      </c>
      <c r="C325" t="s">
        <v>39</v>
      </c>
      <c r="D325" t="str" cm="1">
        <f t="array" ref="D325">_xlfn.IFS(
  BuyerTable[[#This Row],[Income]]&lt;40000,"&lt;40k",
  BuyerTable[[#This Row],[Income]]&lt;80000,"40–80k",
  BuyerTable[[#This Row],[Income]]&lt;120000,"80–120k",
  TRUE,"120k+"
)</f>
        <v>120k+</v>
      </c>
      <c r="E325" s="3">
        <v>130000</v>
      </c>
      <c r="F325">
        <v>0</v>
      </c>
      <c r="G325" t="s">
        <v>31</v>
      </c>
      <c r="H325" t="s">
        <v>28</v>
      </c>
      <c r="I325" t="s">
        <v>15</v>
      </c>
      <c r="J325" t="str">
        <f>IF(BuyerTable[[#This Row],[Cars]]&gt;0,"car","No cars")</f>
        <v>car</v>
      </c>
      <c r="K325">
        <v>3</v>
      </c>
      <c r="L325" t="s">
        <v>26</v>
      </c>
      <c r="M325" t="s">
        <v>32</v>
      </c>
      <c r="N325" t="str">
        <f t="shared" si="5"/>
        <v>Middle age</v>
      </c>
      <c r="O325" t="str" cm="1">
        <f t="array" ref="O325">_xlfn.IFS(
  BuyerTable[[#This Row],[Age]]&lt;25,"&lt;25",
  BuyerTable[[#This Row],[Age]]&lt;=34,"25-34",
  BuyerTable[[#This Row],[Age]]&lt;=44,"35-44",
  BuyerTable[[#This Row],[Age]]&lt;=54,"45-54",
  TRUE,"55+"
)</f>
        <v>35-44</v>
      </c>
      <c r="P325">
        <v>40</v>
      </c>
      <c r="Q325">
        <f>IF(BuyerTable[[#This Row],[Purchased Bike]]="Yes",1,0)</f>
        <v>0</v>
      </c>
      <c r="R325" t="s">
        <v>18</v>
      </c>
      <c r="S325" s="8">
        <f>_xlfn.SWITCH(BuyerTable[[#This Row],[Commute Distance]],"0-1 Miles",1,"1-2 Miles",2,"2-5 Miles",5,"5-10 Miles",10,"More than 10 Miles",12)</f>
        <v>2</v>
      </c>
    </row>
    <row r="326" spans="1:19" x14ac:dyDescent="0.3">
      <c r="A326">
        <v>24398</v>
      </c>
      <c r="B326" t="s">
        <v>36</v>
      </c>
      <c r="C326" t="s">
        <v>38</v>
      </c>
      <c r="D326" t="str" cm="1">
        <f t="array" ref="D326">_xlfn.IFS(
  BuyerTable[[#This Row],[Income]]&lt;40000,"&lt;40k",
  BuyerTable[[#This Row],[Income]]&lt;80000,"40–80k",
  BuyerTable[[#This Row],[Income]]&lt;120000,"80–120k",
  TRUE,"120k+"
)</f>
        <v>120k+</v>
      </c>
      <c r="E326" s="3">
        <v>130000</v>
      </c>
      <c r="F326">
        <v>1</v>
      </c>
      <c r="G326" t="s">
        <v>31</v>
      </c>
      <c r="H326" t="s">
        <v>28</v>
      </c>
      <c r="I326" t="s">
        <v>15</v>
      </c>
      <c r="J326" t="str">
        <f>IF(BuyerTable[[#This Row],[Cars]]&gt;0,"car","No cars")</f>
        <v>car</v>
      </c>
      <c r="K326">
        <v>4</v>
      </c>
      <c r="L326" t="s">
        <v>16</v>
      </c>
      <c r="M326" t="s">
        <v>32</v>
      </c>
      <c r="N326" t="str">
        <f t="shared" si="5"/>
        <v>Middle age</v>
      </c>
      <c r="O326" t="str" cm="1">
        <f t="array" ref="O326">_xlfn.IFS(
  BuyerTable[[#This Row],[Age]]&lt;25,"&lt;25",
  BuyerTable[[#This Row],[Age]]&lt;=34,"25-34",
  BuyerTable[[#This Row],[Age]]&lt;=44,"35-44",
  BuyerTable[[#This Row],[Age]]&lt;=54,"45-54",
  TRUE,"55+"
)</f>
        <v>35-44</v>
      </c>
      <c r="P326">
        <v>41</v>
      </c>
      <c r="Q326">
        <f>IF(BuyerTable[[#This Row],[Purchased Bike]]="Yes",1,0)</f>
        <v>0</v>
      </c>
      <c r="R326" t="s">
        <v>18</v>
      </c>
      <c r="S326" s="8">
        <f>_xlfn.SWITCH(BuyerTable[[#This Row],[Commute Distance]],"0-1 Miles",1,"1-2 Miles",2,"2-5 Miles",5,"5-10 Miles",10,"More than 10 Miles",12)</f>
        <v>1</v>
      </c>
    </row>
    <row r="327" spans="1:19" x14ac:dyDescent="0.3">
      <c r="A327">
        <v>22088</v>
      </c>
      <c r="B327" t="s">
        <v>36</v>
      </c>
      <c r="C327" t="s">
        <v>39</v>
      </c>
      <c r="D327" t="str" cm="1">
        <f t="array" ref="D327">_xlfn.IFS(
  BuyerTable[[#This Row],[Income]]&lt;40000,"&lt;40k",
  BuyerTable[[#This Row],[Income]]&lt;80000,"40–80k",
  BuyerTable[[#This Row],[Income]]&lt;120000,"80–120k",
  TRUE,"120k+"
)</f>
        <v>120k+</v>
      </c>
      <c r="E327" s="3">
        <v>130000</v>
      </c>
      <c r="F327">
        <v>1</v>
      </c>
      <c r="G327" t="s">
        <v>13</v>
      </c>
      <c r="H327" t="s">
        <v>28</v>
      </c>
      <c r="I327" t="s">
        <v>15</v>
      </c>
      <c r="J327" t="str">
        <f>IF(BuyerTable[[#This Row],[Cars]]&gt;0,"car","No cars")</f>
        <v>car</v>
      </c>
      <c r="K327">
        <v>2</v>
      </c>
      <c r="L327" t="s">
        <v>16</v>
      </c>
      <c r="M327" t="s">
        <v>32</v>
      </c>
      <c r="N327" t="str">
        <f t="shared" si="5"/>
        <v>Middle age</v>
      </c>
      <c r="O327" t="str" cm="1">
        <f t="array" ref="O327">_xlfn.IFS(
  BuyerTable[[#This Row],[Age]]&lt;25,"&lt;25",
  BuyerTable[[#This Row],[Age]]&lt;=34,"25-34",
  BuyerTable[[#This Row],[Age]]&lt;=44,"35-44",
  BuyerTable[[#This Row],[Age]]&lt;=54,"45-54",
  TRUE,"55+"
)</f>
        <v>45-54</v>
      </c>
      <c r="P327">
        <v>45</v>
      </c>
      <c r="Q327">
        <f>IF(BuyerTable[[#This Row],[Purchased Bike]]="Yes",1,0)</f>
        <v>1</v>
      </c>
      <c r="R327" t="s">
        <v>15</v>
      </c>
      <c r="S327" s="8">
        <f>_xlfn.SWITCH(BuyerTable[[#This Row],[Commute Distance]],"0-1 Miles",1,"1-2 Miles",2,"2-5 Miles",5,"5-10 Miles",10,"More than 10 Miles",12)</f>
        <v>1</v>
      </c>
    </row>
    <row r="328" spans="1:19" x14ac:dyDescent="0.3">
      <c r="A328">
        <v>29237</v>
      </c>
      <c r="B328" t="s">
        <v>37</v>
      </c>
      <c r="C328" t="s">
        <v>39</v>
      </c>
      <c r="D328" t="str" cm="1">
        <f t="array" ref="D328">_xlfn.IFS(
  BuyerTable[[#This Row],[Income]]&lt;40000,"&lt;40k",
  BuyerTable[[#This Row],[Income]]&lt;80000,"40–80k",
  BuyerTable[[#This Row],[Income]]&lt;120000,"80–120k",
  TRUE,"120k+"
)</f>
        <v>120k+</v>
      </c>
      <c r="E328" s="3">
        <v>120000</v>
      </c>
      <c r="F328">
        <v>4</v>
      </c>
      <c r="G328" t="s">
        <v>19</v>
      </c>
      <c r="H328" t="s">
        <v>21</v>
      </c>
      <c r="I328" t="s">
        <v>15</v>
      </c>
      <c r="J328" t="str">
        <f>IF(BuyerTable[[#This Row],[Cars]]&gt;0,"car","No cars")</f>
        <v>car</v>
      </c>
      <c r="K328">
        <v>3</v>
      </c>
      <c r="L328" t="s">
        <v>23</v>
      </c>
      <c r="M328" t="s">
        <v>32</v>
      </c>
      <c r="N328" t="str">
        <f t="shared" si="5"/>
        <v>Middle age</v>
      </c>
      <c r="O328" t="str" cm="1">
        <f t="array" ref="O328">_xlfn.IFS(
  BuyerTable[[#This Row],[Age]]&lt;25,"&lt;25",
  BuyerTable[[#This Row],[Age]]&lt;=34,"25-34",
  BuyerTable[[#This Row],[Age]]&lt;=44,"35-44",
  BuyerTable[[#This Row],[Age]]&lt;=54,"45-54",
  TRUE,"55+"
)</f>
        <v>35-44</v>
      </c>
      <c r="P328">
        <v>43</v>
      </c>
      <c r="Q328">
        <f>IF(BuyerTable[[#This Row],[Purchased Bike]]="Yes",1,0)</f>
        <v>1</v>
      </c>
      <c r="R328" t="s">
        <v>15</v>
      </c>
      <c r="S328" s="8">
        <f>_xlfn.SWITCH(BuyerTable[[#This Row],[Commute Distance]],"0-1 Miles",1,"1-2 Miles",2,"2-5 Miles",5,"5-10 Miles",10,"More than 10 Miles",12)</f>
        <v>10</v>
      </c>
    </row>
    <row r="329" spans="1:19" x14ac:dyDescent="0.3">
      <c r="A329">
        <v>14443</v>
      </c>
      <c r="B329" t="s">
        <v>36</v>
      </c>
      <c r="C329" t="s">
        <v>38</v>
      </c>
      <c r="D329" t="str" cm="1">
        <f t="array" ref="D329">_xlfn.IFS(
  BuyerTable[[#This Row],[Income]]&lt;40000,"&lt;40k",
  BuyerTable[[#This Row],[Income]]&lt;80000,"40–80k",
  BuyerTable[[#This Row],[Income]]&lt;120000,"80–120k",
  TRUE,"120k+"
)</f>
        <v>120k+</v>
      </c>
      <c r="E329" s="3">
        <v>130000</v>
      </c>
      <c r="F329">
        <v>1</v>
      </c>
      <c r="G329" t="s">
        <v>31</v>
      </c>
      <c r="H329" t="s">
        <v>28</v>
      </c>
      <c r="I329" t="s">
        <v>15</v>
      </c>
      <c r="J329" t="str">
        <f>IF(BuyerTable[[#This Row],[Cars]]&gt;0,"car","No cars")</f>
        <v>car</v>
      </c>
      <c r="K329">
        <v>4</v>
      </c>
      <c r="L329" t="s">
        <v>16</v>
      </c>
      <c r="M329" t="s">
        <v>32</v>
      </c>
      <c r="N329" t="str">
        <f t="shared" si="5"/>
        <v>Middle age</v>
      </c>
      <c r="O329" t="str" cm="1">
        <f t="array" ref="O329">_xlfn.IFS(
  BuyerTable[[#This Row],[Age]]&lt;25,"&lt;25",
  BuyerTable[[#This Row],[Age]]&lt;=34,"25-34",
  BuyerTable[[#This Row],[Age]]&lt;=44,"35-44",
  BuyerTable[[#This Row],[Age]]&lt;=54,"45-54",
  TRUE,"55+"
)</f>
        <v>35-44</v>
      </c>
      <c r="P329">
        <v>40</v>
      </c>
      <c r="Q329">
        <f>IF(BuyerTable[[#This Row],[Purchased Bike]]="Yes",1,0)</f>
        <v>0</v>
      </c>
      <c r="R329" t="s">
        <v>18</v>
      </c>
      <c r="S329" s="8">
        <f>_xlfn.SWITCH(BuyerTable[[#This Row],[Commute Distance]],"0-1 Miles",1,"1-2 Miles",2,"2-5 Miles",5,"5-10 Miles",10,"More than 10 Miles",12)</f>
        <v>1</v>
      </c>
    </row>
    <row r="330" spans="1:19" x14ac:dyDescent="0.3">
      <c r="A330">
        <v>28269</v>
      </c>
      <c r="B330" t="s">
        <v>37</v>
      </c>
      <c r="C330" t="s">
        <v>39</v>
      </c>
      <c r="D330" t="str" cm="1">
        <f t="array" ref="D330">_xlfn.IFS(
  BuyerTable[[#This Row],[Income]]&lt;40000,"&lt;40k",
  BuyerTable[[#This Row],[Income]]&lt;80000,"40–80k",
  BuyerTable[[#This Row],[Income]]&lt;120000,"80–120k",
  TRUE,"120k+"
)</f>
        <v>120k+</v>
      </c>
      <c r="E330" s="3">
        <v>130000</v>
      </c>
      <c r="F330">
        <v>1</v>
      </c>
      <c r="G330" t="s">
        <v>13</v>
      </c>
      <c r="H330" t="s">
        <v>28</v>
      </c>
      <c r="I330" t="s">
        <v>18</v>
      </c>
      <c r="J330" t="str">
        <f>IF(BuyerTable[[#This Row],[Cars]]&gt;0,"car","No cars")</f>
        <v>car</v>
      </c>
      <c r="K330">
        <v>1</v>
      </c>
      <c r="L330" t="s">
        <v>22</v>
      </c>
      <c r="M330" t="s">
        <v>32</v>
      </c>
      <c r="N330" t="str">
        <f t="shared" si="5"/>
        <v>Middle age</v>
      </c>
      <c r="O330" t="str" cm="1">
        <f t="array" ref="O330">_xlfn.IFS(
  BuyerTable[[#This Row],[Age]]&lt;25,"&lt;25",
  BuyerTable[[#This Row],[Age]]&lt;=34,"25-34",
  BuyerTable[[#This Row],[Age]]&lt;=44,"35-44",
  BuyerTable[[#This Row],[Age]]&lt;=54,"45-54",
  TRUE,"55+"
)</f>
        <v>45-54</v>
      </c>
      <c r="P330">
        <v>45</v>
      </c>
      <c r="Q330">
        <f>IF(BuyerTable[[#This Row],[Purchased Bike]]="Yes",1,0)</f>
        <v>0</v>
      </c>
      <c r="R330" t="s">
        <v>18</v>
      </c>
      <c r="S330" s="8">
        <f>_xlfn.SWITCH(BuyerTable[[#This Row],[Commute Distance]],"0-1 Miles",1,"1-2 Miles",2,"2-5 Miles",5,"5-10 Miles",10,"More than 10 Miles",12)</f>
        <v>5</v>
      </c>
    </row>
    <row r="331" spans="1:19" x14ac:dyDescent="0.3">
      <c r="A331">
        <v>13314</v>
      </c>
      <c r="B331" t="s">
        <v>36</v>
      </c>
      <c r="C331" t="s">
        <v>38</v>
      </c>
      <c r="D331" t="str" cm="1">
        <f t="array" ref="D331">_xlfn.IFS(
  BuyerTable[[#This Row],[Income]]&lt;40000,"&lt;40k",
  BuyerTable[[#This Row],[Income]]&lt;80000,"40–80k",
  BuyerTable[[#This Row],[Income]]&lt;120000,"80–120k",
  TRUE,"120k+"
)</f>
        <v>120k+</v>
      </c>
      <c r="E331" s="3">
        <v>120000</v>
      </c>
      <c r="F331">
        <v>1</v>
      </c>
      <c r="G331" t="s">
        <v>27</v>
      </c>
      <c r="H331" t="s">
        <v>21</v>
      </c>
      <c r="I331" t="s">
        <v>15</v>
      </c>
      <c r="J331" t="str">
        <f>IF(BuyerTable[[#This Row],[Cars]]&gt;0,"car","No cars")</f>
        <v>car</v>
      </c>
      <c r="K331">
        <v>4</v>
      </c>
      <c r="L331" t="s">
        <v>23</v>
      </c>
      <c r="M331" t="s">
        <v>32</v>
      </c>
      <c r="N331" t="str">
        <f t="shared" si="5"/>
        <v>Middle age</v>
      </c>
      <c r="O331" t="str" cm="1">
        <f t="array" ref="O331">_xlfn.IFS(
  BuyerTable[[#This Row],[Age]]&lt;25,"&lt;25",
  BuyerTable[[#This Row],[Age]]&lt;=34,"25-34",
  BuyerTable[[#This Row],[Age]]&lt;=44,"35-44",
  BuyerTable[[#This Row],[Age]]&lt;=54,"45-54",
  TRUE,"55+"
)</f>
        <v>45-54</v>
      </c>
      <c r="P331">
        <v>46</v>
      </c>
      <c r="Q331">
        <f>IF(BuyerTable[[#This Row],[Purchased Bike]]="Yes",1,0)</f>
        <v>1</v>
      </c>
      <c r="R331" t="s">
        <v>15</v>
      </c>
      <c r="S331" s="8">
        <f>_xlfn.SWITCH(BuyerTable[[#This Row],[Commute Distance]],"0-1 Miles",1,"1-2 Miles",2,"2-5 Miles",5,"5-10 Miles",10,"More than 10 Miles",12)</f>
        <v>10</v>
      </c>
    </row>
    <row r="332" spans="1:19" x14ac:dyDescent="0.3">
      <c r="A332">
        <v>11270</v>
      </c>
      <c r="B332" t="s">
        <v>36</v>
      </c>
      <c r="C332" t="s">
        <v>38</v>
      </c>
      <c r="D332" t="str" cm="1">
        <f t="array" ref="D332">_xlfn.IFS(
  BuyerTable[[#This Row],[Income]]&lt;40000,"&lt;40k",
  BuyerTable[[#This Row],[Income]]&lt;80000,"40–80k",
  BuyerTable[[#This Row],[Income]]&lt;120000,"80–120k",
  TRUE,"120k+"
)</f>
        <v>120k+</v>
      </c>
      <c r="E332" s="3">
        <v>130000</v>
      </c>
      <c r="F332">
        <v>2</v>
      </c>
      <c r="G332" t="s">
        <v>31</v>
      </c>
      <c r="H332" t="s">
        <v>28</v>
      </c>
      <c r="I332" t="s">
        <v>15</v>
      </c>
      <c r="J332" t="str">
        <f>IF(BuyerTable[[#This Row],[Cars]]&gt;0,"car","No cars")</f>
        <v>car</v>
      </c>
      <c r="K332">
        <v>3</v>
      </c>
      <c r="L332" t="s">
        <v>16</v>
      </c>
      <c r="M332" t="s">
        <v>32</v>
      </c>
      <c r="N332" t="str">
        <f t="shared" si="5"/>
        <v>Middle age</v>
      </c>
      <c r="O332" t="str" cm="1">
        <f t="array" ref="O332">_xlfn.IFS(
  BuyerTable[[#This Row],[Age]]&lt;25,"&lt;25",
  BuyerTable[[#This Row],[Age]]&lt;=34,"25-34",
  BuyerTable[[#This Row],[Age]]&lt;=44,"35-44",
  BuyerTable[[#This Row],[Age]]&lt;=54,"45-54",
  TRUE,"55+"
)</f>
        <v>35-44</v>
      </c>
      <c r="P332">
        <v>42</v>
      </c>
      <c r="Q332">
        <f>IF(BuyerTable[[#This Row],[Purchased Bike]]="Yes",1,0)</f>
        <v>1</v>
      </c>
      <c r="R332" t="s">
        <v>15</v>
      </c>
      <c r="S332" s="8">
        <f>_xlfn.SWITCH(BuyerTable[[#This Row],[Commute Distance]],"0-1 Miles",1,"1-2 Miles",2,"2-5 Miles",5,"5-10 Miles",10,"More than 10 Miles",12)</f>
        <v>1</v>
      </c>
    </row>
    <row r="333" spans="1:19" x14ac:dyDescent="0.3">
      <c r="A333">
        <v>23027</v>
      </c>
      <c r="B333" t="s">
        <v>37</v>
      </c>
      <c r="C333" t="s">
        <v>38</v>
      </c>
      <c r="D333" t="str" cm="1">
        <f t="array" ref="D333">_xlfn.IFS(
  BuyerTable[[#This Row],[Income]]&lt;40000,"&lt;40k",
  BuyerTable[[#This Row],[Income]]&lt;80000,"40–80k",
  BuyerTable[[#This Row],[Income]]&lt;120000,"80–120k",
  TRUE,"120k+"
)</f>
        <v>120k+</v>
      </c>
      <c r="E333" s="3">
        <v>130000</v>
      </c>
      <c r="F333">
        <v>1</v>
      </c>
      <c r="G333" t="s">
        <v>13</v>
      </c>
      <c r="H333" t="s">
        <v>28</v>
      </c>
      <c r="I333" t="s">
        <v>18</v>
      </c>
      <c r="J333" t="str">
        <f>IF(BuyerTable[[#This Row],[Cars]]&gt;0,"car","No cars")</f>
        <v>car</v>
      </c>
      <c r="K333">
        <v>4</v>
      </c>
      <c r="L333" t="s">
        <v>16</v>
      </c>
      <c r="M333" t="s">
        <v>32</v>
      </c>
      <c r="N333" t="str">
        <f t="shared" si="5"/>
        <v>Middle age</v>
      </c>
      <c r="O333" t="str" cm="1">
        <f t="array" ref="O333">_xlfn.IFS(
  BuyerTable[[#This Row],[Age]]&lt;25,"&lt;25",
  BuyerTable[[#This Row],[Age]]&lt;=34,"25-34",
  BuyerTable[[#This Row],[Age]]&lt;=44,"35-44",
  BuyerTable[[#This Row],[Age]]&lt;=54,"45-54",
  TRUE,"55+"
)</f>
        <v>35-44</v>
      </c>
      <c r="P333">
        <v>44</v>
      </c>
      <c r="Q333">
        <f>IF(BuyerTable[[#This Row],[Purchased Bike]]="Yes",1,0)</f>
        <v>0</v>
      </c>
      <c r="R333" t="s">
        <v>18</v>
      </c>
      <c r="S333" s="8">
        <f>_xlfn.SWITCH(BuyerTable[[#This Row],[Commute Distance]],"0-1 Miles",1,"1-2 Miles",2,"2-5 Miles",5,"5-10 Miles",10,"More than 10 Miles",12)</f>
        <v>1</v>
      </c>
    </row>
    <row r="334" spans="1:19" x14ac:dyDescent="0.3">
      <c r="A334">
        <v>16867</v>
      </c>
      <c r="B334" t="s">
        <v>37</v>
      </c>
      <c r="C334" t="s">
        <v>39</v>
      </c>
      <c r="D334" t="str" cm="1">
        <f t="array" ref="D334">_xlfn.IFS(
  BuyerTable[[#This Row],[Income]]&lt;40000,"&lt;40k",
  BuyerTable[[#This Row],[Income]]&lt;80000,"40–80k",
  BuyerTable[[#This Row],[Income]]&lt;120000,"80–120k",
  TRUE,"120k+"
)</f>
        <v>120k+</v>
      </c>
      <c r="E334" s="3">
        <v>130000</v>
      </c>
      <c r="F334">
        <v>1</v>
      </c>
      <c r="G334" t="s">
        <v>13</v>
      </c>
      <c r="H334" t="s">
        <v>28</v>
      </c>
      <c r="I334" t="s">
        <v>18</v>
      </c>
      <c r="J334" t="str">
        <f>IF(BuyerTable[[#This Row],[Cars]]&gt;0,"car","No cars")</f>
        <v>car</v>
      </c>
      <c r="K334">
        <v>3</v>
      </c>
      <c r="L334" t="s">
        <v>16</v>
      </c>
      <c r="M334" t="s">
        <v>32</v>
      </c>
      <c r="N334" t="str">
        <f t="shared" si="5"/>
        <v>Middle age</v>
      </c>
      <c r="O334" t="str" cm="1">
        <f t="array" ref="O334">_xlfn.IFS(
  BuyerTable[[#This Row],[Age]]&lt;25,"&lt;25",
  BuyerTable[[#This Row],[Age]]&lt;=34,"25-34",
  BuyerTable[[#This Row],[Age]]&lt;=44,"35-44",
  BuyerTable[[#This Row],[Age]]&lt;=54,"45-54",
  TRUE,"55+"
)</f>
        <v>45-54</v>
      </c>
      <c r="P334">
        <v>45</v>
      </c>
      <c r="Q334">
        <f>IF(BuyerTable[[#This Row],[Purchased Bike]]="Yes",1,0)</f>
        <v>1</v>
      </c>
      <c r="R334" t="s">
        <v>15</v>
      </c>
      <c r="S334" s="8">
        <f>_xlfn.SWITCH(BuyerTable[[#This Row],[Commute Distance]],"0-1 Miles",1,"1-2 Miles",2,"2-5 Miles",5,"5-10 Miles",10,"More than 10 Miles",12)</f>
        <v>1</v>
      </c>
    </row>
    <row r="335" spans="1:19" x14ac:dyDescent="0.3">
      <c r="A335">
        <v>15412</v>
      </c>
      <c r="B335" t="s">
        <v>36</v>
      </c>
      <c r="C335" t="s">
        <v>38</v>
      </c>
      <c r="D335" t="str" cm="1">
        <f t="array" ref="D335">_xlfn.IFS(
  BuyerTable[[#This Row],[Income]]&lt;40000,"&lt;40k",
  BuyerTable[[#This Row],[Income]]&lt;80000,"40–80k",
  BuyerTable[[#This Row],[Income]]&lt;120000,"80–120k",
  TRUE,"120k+"
)</f>
        <v>120k+</v>
      </c>
      <c r="E335" s="3">
        <v>130000</v>
      </c>
      <c r="F335">
        <v>2</v>
      </c>
      <c r="G335" t="s">
        <v>31</v>
      </c>
      <c r="H335" t="s">
        <v>28</v>
      </c>
      <c r="I335" t="s">
        <v>15</v>
      </c>
      <c r="J335" t="str">
        <f>IF(BuyerTable[[#This Row],[Cars]]&gt;0,"car","No cars")</f>
        <v>car</v>
      </c>
      <c r="K335">
        <v>3</v>
      </c>
      <c r="L335" t="s">
        <v>22</v>
      </c>
      <c r="M335" t="s">
        <v>32</v>
      </c>
      <c r="N335" t="str">
        <f t="shared" si="5"/>
        <v>Old</v>
      </c>
      <c r="O335" t="str" cm="1">
        <f t="array" ref="O335">_xlfn.IFS(
  BuyerTable[[#This Row],[Age]]&lt;25,"&lt;25",
  BuyerTable[[#This Row],[Age]]&lt;=34,"25-34",
  BuyerTable[[#This Row],[Age]]&lt;=44,"35-44",
  BuyerTable[[#This Row],[Age]]&lt;=54,"45-54",
  TRUE,"55+"
)</f>
        <v>55+</v>
      </c>
      <c r="P335">
        <v>69</v>
      </c>
      <c r="Q335">
        <f>IF(BuyerTable[[#This Row],[Purchased Bike]]="Yes",1,0)</f>
        <v>0</v>
      </c>
      <c r="R335" t="s">
        <v>18</v>
      </c>
      <c r="S335" s="8">
        <f>_xlfn.SWITCH(BuyerTable[[#This Row],[Commute Distance]],"0-1 Miles",1,"1-2 Miles",2,"2-5 Miles",5,"5-10 Miles",10,"More than 10 Miles",12)</f>
        <v>5</v>
      </c>
    </row>
    <row r="336" spans="1:19" x14ac:dyDescent="0.3">
      <c r="A336">
        <v>13313</v>
      </c>
      <c r="B336" t="s">
        <v>36</v>
      </c>
      <c r="C336" t="s">
        <v>39</v>
      </c>
      <c r="D336" t="str" cm="1">
        <f t="array" ref="D336">_xlfn.IFS(
  BuyerTable[[#This Row],[Income]]&lt;40000,"&lt;40k",
  BuyerTable[[#This Row],[Income]]&lt;80000,"40–80k",
  BuyerTable[[#This Row],[Income]]&lt;120000,"80–120k",
  TRUE,"120k+"
)</f>
        <v>120k+</v>
      </c>
      <c r="E336" s="3">
        <v>120000</v>
      </c>
      <c r="F336">
        <v>1</v>
      </c>
      <c r="G336" t="s">
        <v>27</v>
      </c>
      <c r="H336" t="s">
        <v>21</v>
      </c>
      <c r="I336" t="s">
        <v>18</v>
      </c>
      <c r="J336" t="str">
        <f>IF(BuyerTable[[#This Row],[Cars]]&gt;0,"car","No cars")</f>
        <v>car</v>
      </c>
      <c r="K336">
        <v>4</v>
      </c>
      <c r="L336" t="s">
        <v>22</v>
      </c>
      <c r="M336" t="s">
        <v>32</v>
      </c>
      <c r="N336" t="str">
        <f t="shared" si="5"/>
        <v>Middle age</v>
      </c>
      <c r="O336" t="str" cm="1">
        <f t="array" ref="O336">_xlfn.IFS(
  BuyerTable[[#This Row],[Age]]&lt;25,"&lt;25",
  BuyerTable[[#This Row],[Age]]&lt;=34,"25-34",
  BuyerTable[[#This Row],[Age]]&lt;=44,"35-44",
  BuyerTable[[#This Row],[Age]]&lt;=54,"45-54",
  TRUE,"55+"
)</f>
        <v>45-54</v>
      </c>
      <c r="P336">
        <v>45</v>
      </c>
      <c r="Q336">
        <f>IF(BuyerTable[[#This Row],[Purchased Bike]]="Yes",1,0)</f>
        <v>0</v>
      </c>
      <c r="R336" t="s">
        <v>18</v>
      </c>
      <c r="S336" s="8">
        <f>_xlfn.SWITCH(BuyerTable[[#This Row],[Commute Distance]],"0-1 Miles",1,"1-2 Miles",2,"2-5 Miles",5,"5-10 Miles",10,"More than 10 Miles",12)</f>
        <v>5</v>
      </c>
    </row>
    <row r="337" spans="1:19" x14ac:dyDescent="0.3">
      <c r="A337">
        <v>16009</v>
      </c>
      <c r="B337" t="s">
        <v>37</v>
      </c>
      <c r="C337" t="s">
        <v>38</v>
      </c>
      <c r="D337" t="str" cm="1">
        <f t="array" ref="D337">_xlfn.IFS(
  BuyerTable[[#This Row],[Income]]&lt;40000,"&lt;40k",
  BuyerTable[[#This Row],[Income]]&lt;80000,"40–80k",
  BuyerTable[[#This Row],[Income]]&lt;120000,"80–120k",
  TRUE,"120k+"
)</f>
        <v>120k+</v>
      </c>
      <c r="E337" s="3">
        <v>170000</v>
      </c>
      <c r="F337">
        <v>1</v>
      </c>
      <c r="G337" t="s">
        <v>31</v>
      </c>
      <c r="H337" t="s">
        <v>28</v>
      </c>
      <c r="I337" t="s">
        <v>18</v>
      </c>
      <c r="J337" t="str">
        <f>IF(BuyerTable[[#This Row],[Cars]]&gt;0,"car","No cars")</f>
        <v>car</v>
      </c>
      <c r="K337">
        <v>4</v>
      </c>
      <c r="L337" t="s">
        <v>16</v>
      </c>
      <c r="M337" t="s">
        <v>32</v>
      </c>
      <c r="N337" t="str">
        <f t="shared" si="5"/>
        <v>Old</v>
      </c>
      <c r="O337" t="str" cm="1">
        <f t="array" ref="O337">_xlfn.IFS(
  BuyerTable[[#This Row],[Age]]&lt;25,"&lt;25",
  BuyerTable[[#This Row],[Age]]&lt;=34,"25-34",
  BuyerTable[[#This Row],[Age]]&lt;=44,"35-44",
  BuyerTable[[#This Row],[Age]]&lt;=54,"45-54",
  TRUE,"55+"
)</f>
        <v>55+</v>
      </c>
      <c r="P337">
        <v>66</v>
      </c>
      <c r="Q337">
        <f>IF(BuyerTable[[#This Row],[Purchased Bike]]="Yes",1,0)</f>
        <v>0</v>
      </c>
      <c r="R337" t="s">
        <v>18</v>
      </c>
      <c r="S337" s="8">
        <f>_xlfn.SWITCH(BuyerTable[[#This Row],[Commute Distance]],"0-1 Miles",1,"1-2 Miles",2,"2-5 Miles",5,"5-10 Miles",10,"More than 10 Miles",12)</f>
        <v>1</v>
      </c>
    </row>
    <row r="338" spans="1:19" x14ac:dyDescent="0.3">
      <c r="A338">
        <v>12056</v>
      </c>
      <c r="B338" t="s">
        <v>36</v>
      </c>
      <c r="C338" t="s">
        <v>38</v>
      </c>
      <c r="D338" t="str" cm="1">
        <f t="array" ref="D338">_xlfn.IFS(
  BuyerTable[[#This Row],[Income]]&lt;40000,"&lt;40k",
  BuyerTable[[#This Row],[Income]]&lt;80000,"40–80k",
  BuyerTable[[#This Row],[Income]]&lt;120000,"80–120k",
  TRUE,"120k+"
)</f>
        <v>120k+</v>
      </c>
      <c r="E338" s="3">
        <v>120000</v>
      </c>
      <c r="F338">
        <v>2</v>
      </c>
      <c r="G338" t="s">
        <v>31</v>
      </c>
      <c r="H338" t="s">
        <v>28</v>
      </c>
      <c r="I338" t="s">
        <v>15</v>
      </c>
      <c r="J338" t="str">
        <f>IF(BuyerTable[[#This Row],[Cars]]&gt;0,"car","No cars")</f>
        <v>car</v>
      </c>
      <c r="K338">
        <v>3</v>
      </c>
      <c r="L338" t="s">
        <v>23</v>
      </c>
      <c r="M338" t="s">
        <v>32</v>
      </c>
      <c r="N338" t="str">
        <f t="shared" si="5"/>
        <v>Old</v>
      </c>
      <c r="O338" t="str" cm="1">
        <f t="array" ref="O338">_xlfn.IFS(
  BuyerTable[[#This Row],[Age]]&lt;25,"&lt;25",
  BuyerTable[[#This Row],[Age]]&lt;=34,"25-34",
  BuyerTable[[#This Row],[Age]]&lt;=44,"35-44",
  BuyerTable[[#This Row],[Age]]&lt;=54,"45-54",
  TRUE,"55+"
)</f>
        <v>55+</v>
      </c>
      <c r="P338">
        <v>64</v>
      </c>
      <c r="Q338">
        <f>IF(BuyerTable[[#This Row],[Purchased Bike]]="Yes",1,0)</f>
        <v>0</v>
      </c>
      <c r="R338" t="s">
        <v>18</v>
      </c>
      <c r="S338" s="8">
        <f>_xlfn.SWITCH(BuyerTable[[#This Row],[Commute Distance]],"0-1 Miles",1,"1-2 Miles",2,"2-5 Miles",5,"5-10 Miles",10,"More than 10 Miles",12)</f>
        <v>10</v>
      </c>
    </row>
    <row r="339" spans="1:19" x14ac:dyDescent="0.3">
      <c r="A339">
        <v>13176</v>
      </c>
      <c r="B339" t="s">
        <v>37</v>
      </c>
      <c r="C339" t="s">
        <v>38</v>
      </c>
      <c r="D339" t="str" cm="1">
        <f t="array" ref="D339">_xlfn.IFS(
  BuyerTable[[#This Row],[Income]]&lt;40000,"&lt;40k",
  BuyerTable[[#This Row],[Income]]&lt;80000,"40–80k",
  BuyerTable[[#This Row],[Income]]&lt;120000,"80–120k",
  TRUE,"120k+"
)</f>
        <v>120k+</v>
      </c>
      <c r="E339" s="3">
        <v>130000</v>
      </c>
      <c r="F339">
        <v>0</v>
      </c>
      <c r="G339" t="s">
        <v>31</v>
      </c>
      <c r="H339" t="s">
        <v>28</v>
      </c>
      <c r="I339" t="s">
        <v>18</v>
      </c>
      <c r="J339" t="str">
        <f>IF(BuyerTable[[#This Row],[Cars]]&gt;0,"car","No cars")</f>
        <v>car</v>
      </c>
      <c r="K339">
        <v>2</v>
      </c>
      <c r="L339" t="s">
        <v>16</v>
      </c>
      <c r="M339" t="s">
        <v>32</v>
      </c>
      <c r="N339" t="str">
        <f t="shared" si="5"/>
        <v>Middle age</v>
      </c>
      <c r="O339" t="str" cm="1">
        <f t="array" ref="O339">_xlfn.IFS(
  BuyerTable[[#This Row],[Age]]&lt;25,"&lt;25",
  BuyerTable[[#This Row],[Age]]&lt;=34,"25-34",
  BuyerTable[[#This Row],[Age]]&lt;=44,"35-44",
  BuyerTable[[#This Row],[Age]]&lt;=54,"45-54",
  TRUE,"55+"
)</f>
        <v>35-44</v>
      </c>
      <c r="P339">
        <v>38</v>
      </c>
      <c r="Q339">
        <f>IF(BuyerTable[[#This Row],[Purchased Bike]]="Yes",1,0)</f>
        <v>1</v>
      </c>
      <c r="R339" t="s">
        <v>15</v>
      </c>
      <c r="S339" s="8">
        <f>_xlfn.SWITCH(BuyerTable[[#This Row],[Commute Distance]],"0-1 Miles",1,"1-2 Miles",2,"2-5 Miles",5,"5-10 Miles",10,"More than 10 Miles",12)</f>
        <v>1</v>
      </c>
    </row>
    <row r="340" spans="1:19" x14ac:dyDescent="0.3">
      <c r="A340">
        <v>12205</v>
      </c>
      <c r="B340" t="s">
        <v>37</v>
      </c>
      <c r="C340" t="s">
        <v>39</v>
      </c>
      <c r="D340" t="str" cm="1">
        <f t="array" ref="D340">_xlfn.IFS(
  BuyerTable[[#This Row],[Income]]&lt;40000,"&lt;40k",
  BuyerTable[[#This Row],[Income]]&lt;80000,"40–80k",
  BuyerTable[[#This Row],[Income]]&lt;120000,"80–120k",
  TRUE,"120k+"
)</f>
        <v>120k+</v>
      </c>
      <c r="E340" s="3">
        <v>130000</v>
      </c>
      <c r="F340">
        <v>2</v>
      </c>
      <c r="G340" t="s">
        <v>13</v>
      </c>
      <c r="H340" t="s">
        <v>28</v>
      </c>
      <c r="I340" t="s">
        <v>18</v>
      </c>
      <c r="J340" t="str">
        <f>IF(BuyerTable[[#This Row],[Cars]]&gt;0,"car","No cars")</f>
        <v>car</v>
      </c>
      <c r="K340">
        <v>4</v>
      </c>
      <c r="L340" t="s">
        <v>16</v>
      </c>
      <c r="M340" t="s">
        <v>32</v>
      </c>
      <c r="N340" t="str">
        <f t="shared" si="5"/>
        <v>Old</v>
      </c>
      <c r="O340" t="str" cm="1">
        <f t="array" ref="O340">_xlfn.IFS(
  BuyerTable[[#This Row],[Age]]&lt;25,"&lt;25",
  BuyerTable[[#This Row],[Age]]&lt;=34,"25-34",
  BuyerTable[[#This Row],[Age]]&lt;=44,"35-44",
  BuyerTable[[#This Row],[Age]]&lt;=54,"45-54",
  TRUE,"55+"
)</f>
        <v>55+</v>
      </c>
      <c r="P340">
        <v>67</v>
      </c>
      <c r="Q340">
        <f>IF(BuyerTable[[#This Row],[Purchased Bike]]="Yes",1,0)</f>
        <v>0</v>
      </c>
      <c r="R340" t="s">
        <v>18</v>
      </c>
      <c r="S340" s="8">
        <f>_xlfn.SWITCH(BuyerTable[[#This Row],[Commute Distance]],"0-1 Miles",1,"1-2 Miles",2,"2-5 Miles",5,"5-10 Miles",10,"More than 10 Miles",12)</f>
        <v>1</v>
      </c>
    </row>
    <row r="341" spans="1:19" x14ac:dyDescent="0.3">
      <c r="A341">
        <v>16651</v>
      </c>
      <c r="B341" t="s">
        <v>36</v>
      </c>
      <c r="C341" t="s">
        <v>39</v>
      </c>
      <c r="D341" t="str" cm="1">
        <f t="array" ref="D341">_xlfn.IFS(
  BuyerTable[[#This Row],[Income]]&lt;40000,"&lt;40k",
  BuyerTable[[#This Row],[Income]]&lt;80000,"40–80k",
  BuyerTable[[#This Row],[Income]]&lt;120000,"80–120k",
  TRUE,"120k+"
)</f>
        <v>120k+</v>
      </c>
      <c r="E341" s="3">
        <v>120000</v>
      </c>
      <c r="F341">
        <v>2</v>
      </c>
      <c r="G341" t="s">
        <v>13</v>
      </c>
      <c r="H341" t="s">
        <v>28</v>
      </c>
      <c r="I341" t="s">
        <v>15</v>
      </c>
      <c r="J341" t="str">
        <f>IF(BuyerTable[[#This Row],[Cars]]&gt;0,"car","No cars")</f>
        <v>car</v>
      </c>
      <c r="K341">
        <v>3</v>
      </c>
      <c r="L341" t="s">
        <v>23</v>
      </c>
      <c r="M341" t="s">
        <v>32</v>
      </c>
      <c r="N341" t="str">
        <f t="shared" si="5"/>
        <v>Old</v>
      </c>
      <c r="O341" t="str" cm="1">
        <f t="array" ref="O341">_xlfn.IFS(
  BuyerTable[[#This Row],[Age]]&lt;25,"&lt;25",
  BuyerTable[[#This Row],[Age]]&lt;=34,"25-34",
  BuyerTable[[#This Row],[Age]]&lt;=44,"35-44",
  BuyerTable[[#This Row],[Age]]&lt;=54,"45-54",
  TRUE,"55+"
)</f>
        <v>55+</v>
      </c>
      <c r="P341">
        <v>62</v>
      </c>
      <c r="Q341">
        <f>IF(BuyerTable[[#This Row],[Purchased Bike]]="Yes",1,0)</f>
        <v>0</v>
      </c>
      <c r="R341" t="s">
        <v>18</v>
      </c>
      <c r="S341" s="8">
        <f>_xlfn.SWITCH(BuyerTable[[#This Row],[Commute Distance]],"0-1 Miles",1,"1-2 Miles",2,"2-5 Miles",5,"5-10 Miles",10,"More than 10 Miles",12)</f>
        <v>10</v>
      </c>
    </row>
    <row r="342" spans="1:19" x14ac:dyDescent="0.3">
      <c r="A342">
        <v>11269</v>
      </c>
      <c r="B342" t="s">
        <v>36</v>
      </c>
      <c r="C342" t="s">
        <v>38</v>
      </c>
      <c r="D342" t="str" cm="1">
        <f t="array" ref="D342">_xlfn.IFS(
  BuyerTable[[#This Row],[Income]]&lt;40000,"&lt;40k",
  BuyerTable[[#This Row],[Income]]&lt;80000,"40–80k",
  BuyerTable[[#This Row],[Income]]&lt;120000,"80–120k",
  TRUE,"120k+"
)</f>
        <v>120k+</v>
      </c>
      <c r="E342" s="3">
        <v>130000</v>
      </c>
      <c r="F342">
        <v>2</v>
      </c>
      <c r="G342" t="s">
        <v>31</v>
      </c>
      <c r="H342" t="s">
        <v>28</v>
      </c>
      <c r="I342" t="s">
        <v>15</v>
      </c>
      <c r="J342" t="str">
        <f>IF(BuyerTable[[#This Row],[Cars]]&gt;0,"car","No cars")</f>
        <v>car</v>
      </c>
      <c r="K342">
        <v>2</v>
      </c>
      <c r="L342" t="s">
        <v>16</v>
      </c>
      <c r="M342" t="s">
        <v>32</v>
      </c>
      <c r="N342" t="str">
        <f t="shared" si="5"/>
        <v>Middle age</v>
      </c>
      <c r="O342" t="str" cm="1">
        <f t="array" ref="O342">_xlfn.IFS(
  BuyerTable[[#This Row],[Age]]&lt;25,"&lt;25",
  BuyerTable[[#This Row],[Age]]&lt;=34,"25-34",
  BuyerTable[[#This Row],[Age]]&lt;=44,"35-44",
  BuyerTable[[#This Row],[Age]]&lt;=54,"45-54",
  TRUE,"55+"
)</f>
        <v>35-44</v>
      </c>
      <c r="P342">
        <v>41</v>
      </c>
      <c r="Q342">
        <f>IF(BuyerTable[[#This Row],[Purchased Bike]]="Yes",1,0)</f>
        <v>0</v>
      </c>
      <c r="R342" t="s">
        <v>18</v>
      </c>
      <c r="S342" s="8">
        <f>_xlfn.SWITCH(BuyerTable[[#This Row],[Commute Distance]],"0-1 Miles",1,"1-2 Miles",2,"2-5 Miles",5,"5-10 Miles",10,"More than 10 Miles",12)</f>
        <v>1</v>
      </c>
    </row>
    <row r="343" spans="1:19" x14ac:dyDescent="0.3">
      <c r="A343">
        <v>11292</v>
      </c>
      <c r="B343" t="s">
        <v>37</v>
      </c>
      <c r="C343" t="s">
        <v>38</v>
      </c>
      <c r="D343" t="str" cm="1">
        <f t="array" ref="D343">_xlfn.IFS(
  BuyerTable[[#This Row],[Income]]&lt;40000,"&lt;40k",
  BuyerTable[[#This Row],[Income]]&lt;80000,"40–80k",
  BuyerTable[[#This Row],[Income]]&lt;120000,"80–120k",
  TRUE,"120k+"
)</f>
        <v>120k+</v>
      </c>
      <c r="E343" s="3">
        <v>150000</v>
      </c>
      <c r="F343">
        <v>1</v>
      </c>
      <c r="G343" t="s">
        <v>19</v>
      </c>
      <c r="H343" t="s">
        <v>21</v>
      </c>
      <c r="I343" t="s">
        <v>18</v>
      </c>
      <c r="J343" t="str">
        <f>IF(BuyerTable[[#This Row],[Cars]]&gt;0,"car","No cars")</f>
        <v>car</v>
      </c>
      <c r="K343">
        <v>3</v>
      </c>
      <c r="L343" t="s">
        <v>16</v>
      </c>
      <c r="M343" t="s">
        <v>32</v>
      </c>
      <c r="N343" t="str">
        <f t="shared" si="5"/>
        <v>Middle age</v>
      </c>
      <c r="O343" t="str" cm="1">
        <f t="array" ref="O343">_xlfn.IFS(
  BuyerTable[[#This Row],[Age]]&lt;25,"&lt;25",
  BuyerTable[[#This Row],[Age]]&lt;=34,"25-34",
  BuyerTable[[#This Row],[Age]]&lt;=44,"35-44",
  BuyerTable[[#This Row],[Age]]&lt;=54,"45-54",
  TRUE,"55+"
)</f>
        <v>35-44</v>
      </c>
      <c r="P343">
        <v>44</v>
      </c>
      <c r="Q343">
        <f>IF(BuyerTable[[#This Row],[Purchased Bike]]="Yes",1,0)</f>
        <v>1</v>
      </c>
      <c r="R343" t="s">
        <v>15</v>
      </c>
      <c r="S343" s="8">
        <f>_xlfn.SWITCH(BuyerTable[[#This Row],[Commute Distance]],"0-1 Miles",1,"1-2 Miles",2,"2-5 Miles",5,"5-10 Miles",10,"More than 10 Miles",12)</f>
        <v>1</v>
      </c>
    </row>
    <row r="344" spans="1:19" x14ac:dyDescent="0.3">
      <c r="A344">
        <v>12496</v>
      </c>
      <c r="B344" t="s">
        <v>36</v>
      </c>
      <c r="C344" t="s">
        <v>39</v>
      </c>
      <c r="D344" t="str" cm="1">
        <f t="array" ref="D344">_xlfn.IFS(
  BuyerTable[[#This Row],[Income]]&lt;40000,"&lt;40k",
  BuyerTable[[#This Row],[Income]]&lt;80000,"40–80k",
  BuyerTable[[#This Row],[Income]]&lt;120000,"80–120k",
  TRUE,"120k+"
)</f>
        <v>40–80k</v>
      </c>
      <c r="E344" s="3">
        <v>40000</v>
      </c>
      <c r="F344">
        <v>1</v>
      </c>
      <c r="G344" t="s">
        <v>13</v>
      </c>
      <c r="H344" t="s">
        <v>14</v>
      </c>
      <c r="I344" t="s">
        <v>15</v>
      </c>
      <c r="J344" t="str">
        <f>IF(BuyerTable[[#This Row],[Cars]]&gt;0,"car","No cars")</f>
        <v>No cars</v>
      </c>
      <c r="K344">
        <v>0</v>
      </c>
      <c r="L344" t="s">
        <v>16</v>
      </c>
      <c r="M344" t="s">
        <v>17</v>
      </c>
      <c r="N344" t="str">
        <f t="shared" si="5"/>
        <v>Middle age</v>
      </c>
      <c r="O344" t="str" cm="1">
        <f t="array" ref="O344">_xlfn.IFS(
  BuyerTable[[#This Row],[Age]]&lt;25,"&lt;25",
  BuyerTable[[#This Row],[Age]]&lt;=34,"25-34",
  BuyerTable[[#This Row],[Age]]&lt;=44,"35-44",
  BuyerTable[[#This Row],[Age]]&lt;=54,"45-54",
  TRUE,"55+"
)</f>
        <v>35-44</v>
      </c>
      <c r="P344">
        <v>42</v>
      </c>
      <c r="Q344">
        <f>IF(BuyerTable[[#This Row],[Purchased Bike]]="Yes",1,0)</f>
        <v>0</v>
      </c>
      <c r="R344" t="s">
        <v>18</v>
      </c>
      <c r="S344" s="8">
        <f>_xlfn.SWITCH(BuyerTable[[#This Row],[Commute Distance]],"0-1 Miles",1,"1-2 Miles",2,"2-5 Miles",5,"5-10 Miles",10,"More than 10 Miles",12)</f>
        <v>1</v>
      </c>
    </row>
    <row r="345" spans="1:19" x14ac:dyDescent="0.3">
      <c r="A345">
        <v>24381</v>
      </c>
      <c r="B345" t="s">
        <v>37</v>
      </c>
      <c r="C345" t="s">
        <v>38</v>
      </c>
      <c r="D345" t="str" cm="1">
        <f t="array" ref="D345">_xlfn.IFS(
  BuyerTable[[#This Row],[Income]]&lt;40000,"&lt;40k",
  BuyerTable[[#This Row],[Income]]&lt;80000,"40–80k",
  BuyerTable[[#This Row],[Income]]&lt;120000,"80–120k",
  TRUE,"120k+"
)</f>
        <v>40–80k</v>
      </c>
      <c r="E345" s="3">
        <v>70000</v>
      </c>
      <c r="F345">
        <v>0</v>
      </c>
      <c r="G345" t="s">
        <v>13</v>
      </c>
      <c r="H345" t="s">
        <v>21</v>
      </c>
      <c r="I345" t="s">
        <v>15</v>
      </c>
      <c r="J345" t="str">
        <f>IF(BuyerTable[[#This Row],[Cars]]&gt;0,"car","No cars")</f>
        <v>car</v>
      </c>
      <c r="K345">
        <v>1</v>
      </c>
      <c r="L345" t="s">
        <v>23</v>
      </c>
      <c r="M345" t="s">
        <v>24</v>
      </c>
      <c r="N345" t="str">
        <f t="shared" si="5"/>
        <v>Middle age</v>
      </c>
      <c r="O345" t="str" cm="1">
        <f t="array" ref="O345">_xlfn.IFS(
  BuyerTable[[#This Row],[Age]]&lt;25,"&lt;25",
  BuyerTable[[#This Row],[Age]]&lt;=34,"25-34",
  BuyerTable[[#This Row],[Age]]&lt;=44,"35-44",
  BuyerTable[[#This Row],[Age]]&lt;=54,"45-54",
  TRUE,"55+"
)</f>
        <v>35-44</v>
      </c>
      <c r="P345">
        <v>41</v>
      </c>
      <c r="Q345">
        <f>IF(BuyerTable[[#This Row],[Purchased Bike]]="Yes",1,0)</f>
        <v>1</v>
      </c>
      <c r="R345" t="s">
        <v>15</v>
      </c>
      <c r="S345" s="8">
        <f>_xlfn.SWITCH(BuyerTable[[#This Row],[Commute Distance]],"0-1 Miles",1,"1-2 Miles",2,"2-5 Miles",5,"5-10 Miles",10,"More than 10 Miles",12)</f>
        <v>10</v>
      </c>
    </row>
    <row r="346" spans="1:19" x14ac:dyDescent="0.3">
      <c r="A346">
        <v>19364</v>
      </c>
      <c r="B346" t="s">
        <v>36</v>
      </c>
      <c r="C346" t="s">
        <v>38</v>
      </c>
      <c r="D346" t="str" cm="1">
        <f t="array" ref="D346">_xlfn.IFS(
  BuyerTable[[#This Row],[Income]]&lt;40000,"&lt;40k",
  BuyerTable[[#This Row],[Income]]&lt;80000,"40–80k",
  BuyerTable[[#This Row],[Income]]&lt;120000,"80–120k",
  TRUE,"120k+"
)</f>
        <v>40–80k</v>
      </c>
      <c r="E346" s="3">
        <v>40000</v>
      </c>
      <c r="F346">
        <v>1</v>
      </c>
      <c r="G346" t="s">
        <v>13</v>
      </c>
      <c r="H346" t="s">
        <v>14</v>
      </c>
      <c r="I346" t="s">
        <v>15</v>
      </c>
      <c r="J346" t="str">
        <f>IF(BuyerTable[[#This Row],[Cars]]&gt;0,"car","No cars")</f>
        <v>No cars</v>
      </c>
      <c r="K346">
        <v>0</v>
      </c>
      <c r="L346" t="s">
        <v>16</v>
      </c>
      <c r="M346" t="s">
        <v>17</v>
      </c>
      <c r="N346" t="str">
        <f t="shared" si="5"/>
        <v>Middle age</v>
      </c>
      <c r="O346" t="str" cm="1">
        <f t="array" ref="O346">_xlfn.IFS(
  BuyerTable[[#This Row],[Age]]&lt;25,"&lt;25",
  BuyerTable[[#This Row],[Age]]&lt;=34,"25-34",
  BuyerTable[[#This Row],[Age]]&lt;=44,"35-44",
  BuyerTable[[#This Row],[Age]]&lt;=54,"45-54",
  TRUE,"55+"
)</f>
        <v>35-44</v>
      </c>
      <c r="P346">
        <v>43</v>
      </c>
      <c r="Q346">
        <f>IF(BuyerTable[[#This Row],[Purchased Bike]]="Yes",1,0)</f>
        <v>1</v>
      </c>
      <c r="R346" t="s">
        <v>15</v>
      </c>
      <c r="S346" s="8">
        <f>_xlfn.SWITCH(BuyerTable[[#This Row],[Commute Distance]],"0-1 Miles",1,"1-2 Miles",2,"2-5 Miles",5,"5-10 Miles",10,"More than 10 Miles",12)</f>
        <v>1</v>
      </c>
    </row>
    <row r="347" spans="1:19" x14ac:dyDescent="0.3">
      <c r="A347">
        <v>25323</v>
      </c>
      <c r="B347" t="s">
        <v>36</v>
      </c>
      <c r="C347" t="s">
        <v>38</v>
      </c>
      <c r="D347" t="str" cm="1">
        <f t="array" ref="D347">_xlfn.IFS(
  BuyerTable[[#This Row],[Income]]&lt;40000,"&lt;40k",
  BuyerTable[[#This Row],[Income]]&lt;80000,"40–80k",
  BuyerTable[[#This Row],[Income]]&lt;120000,"80–120k",
  TRUE,"120k+"
)</f>
        <v>40–80k</v>
      </c>
      <c r="E347" s="3">
        <v>40000</v>
      </c>
      <c r="F347">
        <v>2</v>
      </c>
      <c r="G347" t="s">
        <v>19</v>
      </c>
      <c r="H347" t="s">
        <v>20</v>
      </c>
      <c r="I347" t="s">
        <v>15</v>
      </c>
      <c r="J347" t="str">
        <f>IF(BuyerTable[[#This Row],[Cars]]&gt;0,"car","No cars")</f>
        <v>car</v>
      </c>
      <c r="K347">
        <v>1</v>
      </c>
      <c r="L347" t="s">
        <v>26</v>
      </c>
      <c r="M347" t="s">
        <v>17</v>
      </c>
      <c r="N347" t="str">
        <f t="shared" si="5"/>
        <v>Middle age</v>
      </c>
      <c r="O347" t="str" cm="1">
        <f t="array" ref="O347">_xlfn.IFS(
  BuyerTable[[#This Row],[Age]]&lt;25,"&lt;25",
  BuyerTable[[#This Row],[Age]]&lt;=34,"25-34",
  BuyerTable[[#This Row],[Age]]&lt;=44,"35-44",
  BuyerTable[[#This Row],[Age]]&lt;=54,"45-54",
  TRUE,"55+"
)</f>
        <v>35-44</v>
      </c>
      <c r="P347">
        <v>35</v>
      </c>
      <c r="Q347">
        <f>IF(BuyerTable[[#This Row],[Purchased Bike]]="Yes",1,0)</f>
        <v>1</v>
      </c>
      <c r="R347" t="s">
        <v>15</v>
      </c>
      <c r="S347" s="8">
        <f>_xlfn.SWITCH(BuyerTable[[#This Row],[Commute Distance]],"0-1 Miles",1,"1-2 Miles",2,"2-5 Miles",5,"5-10 Miles",10,"More than 10 Miles",12)</f>
        <v>2</v>
      </c>
    </row>
    <row r="348" spans="1:19" x14ac:dyDescent="0.3">
      <c r="A348">
        <v>23542</v>
      </c>
      <c r="B348" t="s">
        <v>37</v>
      </c>
      <c r="C348" t="s">
        <v>38</v>
      </c>
      <c r="D348" t="str" cm="1">
        <f t="array" ref="D348">_xlfn.IFS(
  BuyerTable[[#This Row],[Income]]&lt;40000,"&lt;40k",
  BuyerTable[[#This Row],[Income]]&lt;80000,"40–80k",
  BuyerTable[[#This Row],[Income]]&lt;120000,"80–120k",
  TRUE,"120k+"
)</f>
        <v>40–80k</v>
      </c>
      <c r="E348" s="3">
        <v>60000</v>
      </c>
      <c r="F348">
        <v>1</v>
      </c>
      <c r="G348" t="s">
        <v>19</v>
      </c>
      <c r="H348" t="s">
        <v>14</v>
      </c>
      <c r="I348" t="s">
        <v>18</v>
      </c>
      <c r="J348" t="str">
        <f>IF(BuyerTable[[#This Row],[Cars]]&gt;0,"car","No cars")</f>
        <v>car</v>
      </c>
      <c r="K348">
        <v>1</v>
      </c>
      <c r="L348" t="s">
        <v>16</v>
      </c>
      <c r="M348" t="s">
        <v>24</v>
      </c>
      <c r="N348" t="str">
        <f t="shared" si="5"/>
        <v>Middle age</v>
      </c>
      <c r="O348" t="str" cm="1">
        <f t="array" ref="O348">_xlfn.IFS(
  BuyerTable[[#This Row],[Age]]&lt;25,"&lt;25",
  BuyerTable[[#This Row],[Age]]&lt;=34,"25-34",
  BuyerTable[[#This Row],[Age]]&lt;=44,"35-44",
  BuyerTable[[#This Row],[Age]]&lt;=54,"45-54",
  TRUE,"55+"
)</f>
        <v>45-54</v>
      </c>
      <c r="P348">
        <v>45</v>
      </c>
      <c r="Q348">
        <f>IF(BuyerTable[[#This Row],[Purchased Bike]]="Yes",1,0)</f>
        <v>1</v>
      </c>
      <c r="R348" t="s">
        <v>15</v>
      </c>
      <c r="S348" s="8">
        <f>_xlfn.SWITCH(BuyerTable[[#This Row],[Commute Distance]],"0-1 Miles",1,"1-2 Miles",2,"2-5 Miles",5,"5-10 Miles",10,"More than 10 Miles",12)</f>
        <v>1</v>
      </c>
    </row>
    <row r="349" spans="1:19" x14ac:dyDescent="0.3">
      <c r="A349">
        <v>27183</v>
      </c>
      <c r="B349" t="s">
        <v>37</v>
      </c>
      <c r="C349" t="s">
        <v>38</v>
      </c>
      <c r="D349" t="str" cm="1">
        <f t="array" ref="D349">_xlfn.IFS(
  BuyerTable[[#This Row],[Income]]&lt;40000,"&lt;40k",
  BuyerTable[[#This Row],[Income]]&lt;80000,"40–80k",
  BuyerTable[[#This Row],[Income]]&lt;120000,"80–120k",
  TRUE,"120k+"
)</f>
        <v>40–80k</v>
      </c>
      <c r="E349" s="3">
        <v>40000</v>
      </c>
      <c r="F349">
        <v>2</v>
      </c>
      <c r="G349" t="s">
        <v>19</v>
      </c>
      <c r="H349" t="s">
        <v>20</v>
      </c>
      <c r="I349" t="s">
        <v>15</v>
      </c>
      <c r="J349" t="str">
        <f>IF(BuyerTable[[#This Row],[Cars]]&gt;0,"car","No cars")</f>
        <v>car</v>
      </c>
      <c r="K349">
        <v>1</v>
      </c>
      <c r="L349" t="s">
        <v>26</v>
      </c>
      <c r="M349" t="s">
        <v>17</v>
      </c>
      <c r="N349" t="str">
        <f t="shared" si="5"/>
        <v>Middle age</v>
      </c>
      <c r="O349" t="str" cm="1">
        <f t="array" ref="O349">_xlfn.IFS(
  BuyerTable[[#This Row],[Age]]&lt;25,"&lt;25",
  BuyerTable[[#This Row],[Age]]&lt;=34,"25-34",
  BuyerTable[[#This Row],[Age]]&lt;=44,"35-44",
  BuyerTable[[#This Row],[Age]]&lt;=54,"45-54",
  TRUE,"55+"
)</f>
        <v>35-44</v>
      </c>
      <c r="P349">
        <v>35</v>
      </c>
      <c r="Q349">
        <f>IF(BuyerTable[[#This Row],[Purchased Bike]]="Yes",1,0)</f>
        <v>1</v>
      </c>
      <c r="R349" t="s">
        <v>15</v>
      </c>
      <c r="S349" s="8">
        <f>_xlfn.SWITCH(BuyerTable[[#This Row],[Commute Distance]],"0-1 Miles",1,"1-2 Miles",2,"2-5 Miles",5,"5-10 Miles",10,"More than 10 Miles",12)</f>
        <v>2</v>
      </c>
    </row>
    <row r="350" spans="1:19" x14ac:dyDescent="0.3">
      <c r="A350">
        <v>25598</v>
      </c>
      <c r="B350" t="s">
        <v>36</v>
      </c>
      <c r="C350" t="s">
        <v>39</v>
      </c>
      <c r="D350" t="str" cm="1">
        <f t="array" ref="D350">_xlfn.IFS(
  BuyerTable[[#This Row],[Income]]&lt;40000,"&lt;40k",
  BuyerTable[[#This Row],[Income]]&lt;80000,"40–80k",
  BuyerTable[[#This Row],[Income]]&lt;120000,"80–120k",
  TRUE,"120k+"
)</f>
        <v>40–80k</v>
      </c>
      <c r="E350" s="3">
        <v>40000</v>
      </c>
      <c r="F350">
        <v>0</v>
      </c>
      <c r="G350" t="s">
        <v>31</v>
      </c>
      <c r="H350" t="s">
        <v>20</v>
      </c>
      <c r="I350" t="s">
        <v>15</v>
      </c>
      <c r="J350" t="str">
        <f>IF(BuyerTable[[#This Row],[Cars]]&gt;0,"car","No cars")</f>
        <v>No cars</v>
      </c>
      <c r="K350">
        <v>0</v>
      </c>
      <c r="L350" t="s">
        <v>16</v>
      </c>
      <c r="M350" t="s">
        <v>17</v>
      </c>
      <c r="N350" t="str">
        <f t="shared" si="5"/>
        <v>Middle age</v>
      </c>
      <c r="O350" t="str" cm="1">
        <f t="array" ref="O350">_xlfn.IFS(
  BuyerTable[[#This Row],[Age]]&lt;25,"&lt;25",
  BuyerTable[[#This Row],[Age]]&lt;=34,"25-34",
  BuyerTable[[#This Row],[Age]]&lt;=44,"35-44",
  BuyerTable[[#This Row],[Age]]&lt;=54,"45-54",
  TRUE,"55+"
)</f>
        <v>35-44</v>
      </c>
      <c r="P350">
        <v>36</v>
      </c>
      <c r="Q350">
        <f>IF(BuyerTable[[#This Row],[Purchased Bike]]="Yes",1,0)</f>
        <v>1</v>
      </c>
      <c r="R350" t="s">
        <v>15</v>
      </c>
      <c r="S350" s="8">
        <f>_xlfn.SWITCH(BuyerTable[[#This Row],[Commute Distance]],"0-1 Miles",1,"1-2 Miles",2,"2-5 Miles",5,"5-10 Miles",10,"More than 10 Miles",12)</f>
        <v>1</v>
      </c>
    </row>
    <row r="351" spans="1:19" x14ac:dyDescent="0.3">
      <c r="A351">
        <v>19193</v>
      </c>
      <c r="B351" t="s">
        <v>37</v>
      </c>
      <c r="C351" t="s">
        <v>38</v>
      </c>
      <c r="D351" t="str" cm="1">
        <f t="array" ref="D351">_xlfn.IFS(
  BuyerTable[[#This Row],[Income]]&lt;40000,"&lt;40k",
  BuyerTable[[#This Row],[Income]]&lt;80000,"40–80k",
  BuyerTable[[#This Row],[Income]]&lt;120000,"80–120k",
  TRUE,"120k+"
)</f>
        <v>40–80k</v>
      </c>
      <c r="E351" s="3">
        <v>40000</v>
      </c>
      <c r="F351">
        <v>2</v>
      </c>
      <c r="G351" t="s">
        <v>19</v>
      </c>
      <c r="H351" t="s">
        <v>20</v>
      </c>
      <c r="I351" t="s">
        <v>15</v>
      </c>
      <c r="J351" t="str">
        <f>IF(BuyerTable[[#This Row],[Cars]]&gt;0,"car","No cars")</f>
        <v>No cars</v>
      </c>
      <c r="K351">
        <v>0</v>
      </c>
      <c r="L351" t="s">
        <v>26</v>
      </c>
      <c r="M351" t="s">
        <v>17</v>
      </c>
      <c r="N351" t="str">
        <f t="shared" si="5"/>
        <v>Middle age</v>
      </c>
      <c r="O351" t="str" cm="1">
        <f t="array" ref="O351">_xlfn.IFS(
  BuyerTable[[#This Row],[Age]]&lt;25,"&lt;25",
  BuyerTable[[#This Row],[Age]]&lt;=34,"25-34",
  BuyerTable[[#This Row],[Age]]&lt;=44,"35-44",
  BuyerTable[[#This Row],[Age]]&lt;=54,"45-54",
  TRUE,"55+"
)</f>
        <v>35-44</v>
      </c>
      <c r="P351">
        <v>35</v>
      </c>
      <c r="Q351">
        <f>IF(BuyerTable[[#This Row],[Purchased Bike]]="Yes",1,0)</f>
        <v>1</v>
      </c>
      <c r="R351" t="s">
        <v>15</v>
      </c>
      <c r="S351" s="8">
        <f>_xlfn.SWITCH(BuyerTable[[#This Row],[Commute Distance]],"0-1 Miles",1,"1-2 Miles",2,"2-5 Miles",5,"5-10 Miles",10,"More than 10 Miles",12)</f>
        <v>2</v>
      </c>
    </row>
    <row r="352" spans="1:19" x14ac:dyDescent="0.3">
      <c r="A352">
        <v>27184</v>
      </c>
      <c r="B352" t="s">
        <v>37</v>
      </c>
      <c r="C352" t="s">
        <v>38</v>
      </c>
      <c r="D352" t="str" cm="1">
        <f t="array" ref="D352">_xlfn.IFS(
  BuyerTable[[#This Row],[Income]]&lt;40000,"&lt;40k",
  BuyerTable[[#This Row],[Income]]&lt;80000,"40–80k",
  BuyerTable[[#This Row],[Income]]&lt;120000,"80–120k",
  TRUE,"120k+"
)</f>
        <v>40–80k</v>
      </c>
      <c r="E352" s="3">
        <v>40000</v>
      </c>
      <c r="F352">
        <v>2</v>
      </c>
      <c r="G352" t="s">
        <v>19</v>
      </c>
      <c r="H352" t="s">
        <v>20</v>
      </c>
      <c r="I352" t="s">
        <v>18</v>
      </c>
      <c r="J352" t="str">
        <f>IF(BuyerTable[[#This Row],[Cars]]&gt;0,"car","No cars")</f>
        <v>car</v>
      </c>
      <c r="K352">
        <v>1</v>
      </c>
      <c r="L352" t="s">
        <v>16</v>
      </c>
      <c r="M352" t="s">
        <v>17</v>
      </c>
      <c r="N352" t="str">
        <f t="shared" si="5"/>
        <v>Middle age</v>
      </c>
      <c r="O352" t="str" cm="1">
        <f t="array" ref="O352">_xlfn.IFS(
  BuyerTable[[#This Row],[Age]]&lt;25,"&lt;25",
  BuyerTable[[#This Row],[Age]]&lt;=34,"25-34",
  BuyerTable[[#This Row],[Age]]&lt;=44,"35-44",
  BuyerTable[[#This Row],[Age]]&lt;=54,"45-54",
  TRUE,"55+"
)</f>
        <v>25-34</v>
      </c>
      <c r="P352">
        <v>34</v>
      </c>
      <c r="Q352">
        <f>IF(BuyerTable[[#This Row],[Purchased Bike]]="Yes",1,0)</f>
        <v>0</v>
      </c>
      <c r="R352" t="s">
        <v>18</v>
      </c>
      <c r="S352" s="8">
        <f>_xlfn.SWITCH(BuyerTable[[#This Row],[Commute Distance]],"0-1 Miles",1,"1-2 Miles",2,"2-5 Miles",5,"5-10 Miles",10,"More than 10 Miles",12)</f>
        <v>1</v>
      </c>
    </row>
    <row r="353" spans="1:19" x14ac:dyDescent="0.3">
      <c r="A353">
        <v>18299</v>
      </c>
      <c r="B353" t="s">
        <v>36</v>
      </c>
      <c r="C353" t="s">
        <v>38</v>
      </c>
      <c r="D353" t="str" cm="1">
        <f t="array" ref="D353">_xlfn.IFS(
  BuyerTable[[#This Row],[Income]]&lt;40000,"&lt;40k",
  BuyerTable[[#This Row],[Income]]&lt;80000,"40–80k",
  BuyerTable[[#This Row],[Income]]&lt;120000,"80–120k",
  TRUE,"120k+"
)</f>
        <v>40–80k</v>
      </c>
      <c r="E353" s="3">
        <v>70000</v>
      </c>
      <c r="F353">
        <v>5</v>
      </c>
      <c r="G353" t="s">
        <v>19</v>
      </c>
      <c r="H353" t="s">
        <v>14</v>
      </c>
      <c r="I353" t="s">
        <v>15</v>
      </c>
      <c r="J353" t="str">
        <f>IF(BuyerTable[[#This Row],[Cars]]&gt;0,"car","No cars")</f>
        <v>car</v>
      </c>
      <c r="K353">
        <v>2</v>
      </c>
      <c r="L353" t="s">
        <v>23</v>
      </c>
      <c r="M353" t="s">
        <v>24</v>
      </c>
      <c r="N353" t="str">
        <f t="shared" si="5"/>
        <v>Middle age</v>
      </c>
      <c r="O353" t="str" cm="1">
        <f t="array" ref="O353">_xlfn.IFS(
  BuyerTable[[#This Row],[Age]]&lt;25,"&lt;25",
  BuyerTable[[#This Row],[Age]]&lt;=34,"25-34",
  BuyerTable[[#This Row],[Age]]&lt;=44,"35-44",
  BuyerTable[[#This Row],[Age]]&lt;=54,"45-54",
  TRUE,"55+"
)</f>
        <v>35-44</v>
      </c>
      <c r="P353">
        <v>44</v>
      </c>
      <c r="Q353">
        <f>IF(BuyerTable[[#This Row],[Purchased Bike]]="Yes",1,0)</f>
        <v>0</v>
      </c>
      <c r="R353" t="s">
        <v>18</v>
      </c>
      <c r="S353" s="8">
        <f>_xlfn.SWITCH(BuyerTable[[#This Row],[Commute Distance]],"0-1 Miles",1,"1-2 Miles",2,"2-5 Miles",5,"5-10 Miles",10,"More than 10 Miles",12)</f>
        <v>10</v>
      </c>
    </row>
    <row r="354" spans="1:19" x14ac:dyDescent="0.3">
      <c r="A354">
        <v>14347</v>
      </c>
      <c r="B354" t="s">
        <v>37</v>
      </c>
      <c r="C354" t="s">
        <v>39</v>
      </c>
      <c r="D354" t="str" cm="1">
        <f t="array" ref="D354">_xlfn.IFS(
  BuyerTable[[#This Row],[Income]]&lt;40000,"&lt;40k",
  BuyerTable[[#This Row],[Income]]&lt;80000,"40–80k",
  BuyerTable[[#This Row],[Income]]&lt;120000,"80–120k",
  TRUE,"120k+"
)</f>
        <v>40–80k</v>
      </c>
      <c r="E354" s="3">
        <v>40000</v>
      </c>
      <c r="F354">
        <v>2</v>
      </c>
      <c r="G354" t="s">
        <v>13</v>
      </c>
      <c r="H354" t="s">
        <v>28</v>
      </c>
      <c r="I354" t="s">
        <v>15</v>
      </c>
      <c r="J354" t="str">
        <f>IF(BuyerTable[[#This Row],[Cars]]&gt;0,"car","No cars")</f>
        <v>car</v>
      </c>
      <c r="K354">
        <v>2</v>
      </c>
      <c r="L354" t="s">
        <v>23</v>
      </c>
      <c r="M354" t="s">
        <v>24</v>
      </c>
      <c r="N354" t="str">
        <f t="shared" si="5"/>
        <v>Old</v>
      </c>
      <c r="O354" t="str" cm="1">
        <f t="array" ref="O354">_xlfn.IFS(
  BuyerTable[[#This Row],[Age]]&lt;25,"&lt;25",
  BuyerTable[[#This Row],[Age]]&lt;=34,"25-34",
  BuyerTable[[#This Row],[Age]]&lt;=44,"35-44",
  BuyerTable[[#This Row],[Age]]&lt;=54,"45-54",
  TRUE,"55+"
)</f>
        <v>55+</v>
      </c>
      <c r="P354">
        <v>65</v>
      </c>
      <c r="Q354">
        <f>IF(BuyerTable[[#This Row],[Purchased Bike]]="Yes",1,0)</f>
        <v>1</v>
      </c>
      <c r="R354" t="s">
        <v>15</v>
      </c>
      <c r="S354" s="8">
        <f>_xlfn.SWITCH(BuyerTable[[#This Row],[Commute Distance]],"0-1 Miles",1,"1-2 Miles",2,"2-5 Miles",5,"5-10 Miles",10,"More than 10 Miles",12)</f>
        <v>10</v>
      </c>
    </row>
    <row r="355" spans="1:19" x14ac:dyDescent="0.3">
      <c r="A355">
        <v>24466</v>
      </c>
      <c r="B355" t="s">
        <v>36</v>
      </c>
      <c r="C355" t="s">
        <v>39</v>
      </c>
      <c r="D355" t="str" cm="1">
        <f t="array" ref="D355">_xlfn.IFS(
  BuyerTable[[#This Row],[Income]]&lt;40000,"&lt;40k",
  BuyerTable[[#This Row],[Income]]&lt;80000,"40–80k",
  BuyerTable[[#This Row],[Income]]&lt;120000,"80–120k",
  TRUE,"120k+"
)</f>
        <v>40–80k</v>
      </c>
      <c r="E355" s="3">
        <v>60000</v>
      </c>
      <c r="F355">
        <v>1</v>
      </c>
      <c r="G355" t="s">
        <v>19</v>
      </c>
      <c r="H355" t="s">
        <v>14</v>
      </c>
      <c r="I355" t="s">
        <v>15</v>
      </c>
      <c r="J355" t="str">
        <f>IF(BuyerTable[[#This Row],[Cars]]&gt;0,"car","No cars")</f>
        <v>car</v>
      </c>
      <c r="K355">
        <v>1</v>
      </c>
      <c r="L355" t="s">
        <v>23</v>
      </c>
      <c r="M355" t="s">
        <v>24</v>
      </c>
      <c r="N355" t="str">
        <f t="shared" si="5"/>
        <v>Middle age</v>
      </c>
      <c r="O355" t="str" cm="1">
        <f t="array" ref="O355">_xlfn.IFS(
  BuyerTable[[#This Row],[Age]]&lt;25,"&lt;25",
  BuyerTable[[#This Row],[Age]]&lt;=34,"25-34",
  BuyerTable[[#This Row],[Age]]&lt;=44,"35-44",
  BuyerTable[[#This Row],[Age]]&lt;=54,"45-54",
  TRUE,"55+"
)</f>
        <v>45-54</v>
      </c>
      <c r="P355">
        <v>46</v>
      </c>
      <c r="Q355">
        <f>IF(BuyerTable[[#This Row],[Purchased Bike]]="Yes",1,0)</f>
        <v>1</v>
      </c>
      <c r="R355" t="s">
        <v>15</v>
      </c>
      <c r="S355" s="8">
        <f>_xlfn.SWITCH(BuyerTable[[#This Row],[Commute Distance]],"0-1 Miles",1,"1-2 Miles",2,"2-5 Miles",5,"5-10 Miles",10,"More than 10 Miles",12)</f>
        <v>10</v>
      </c>
    </row>
    <row r="356" spans="1:19" x14ac:dyDescent="0.3">
      <c r="A356">
        <v>29097</v>
      </c>
      <c r="B356" t="s">
        <v>37</v>
      </c>
      <c r="C356" t="s">
        <v>39</v>
      </c>
      <c r="D356" t="str" cm="1">
        <f t="array" ref="D356">_xlfn.IFS(
  BuyerTable[[#This Row],[Income]]&lt;40000,"&lt;40k",
  BuyerTable[[#This Row],[Income]]&lt;80000,"40–80k",
  BuyerTable[[#This Row],[Income]]&lt;120000,"80–120k",
  TRUE,"120k+"
)</f>
        <v>40–80k</v>
      </c>
      <c r="E356" s="3">
        <v>40000</v>
      </c>
      <c r="F356">
        <v>2</v>
      </c>
      <c r="G356" t="s">
        <v>19</v>
      </c>
      <c r="H356" t="s">
        <v>14</v>
      </c>
      <c r="I356" t="s">
        <v>15</v>
      </c>
      <c r="J356" t="str">
        <f>IF(BuyerTable[[#This Row],[Cars]]&gt;0,"car","No cars")</f>
        <v>car</v>
      </c>
      <c r="K356">
        <v>2</v>
      </c>
      <c r="L356" t="s">
        <v>23</v>
      </c>
      <c r="M356" t="s">
        <v>24</v>
      </c>
      <c r="N356" t="str">
        <f t="shared" si="5"/>
        <v>Middle age</v>
      </c>
      <c r="O356" t="str" cm="1">
        <f t="array" ref="O356">_xlfn.IFS(
  BuyerTable[[#This Row],[Age]]&lt;25,"&lt;25",
  BuyerTable[[#This Row],[Age]]&lt;=34,"25-34",
  BuyerTable[[#This Row],[Age]]&lt;=44,"35-44",
  BuyerTable[[#This Row],[Age]]&lt;=54,"45-54",
  TRUE,"55+"
)</f>
        <v>45-54</v>
      </c>
      <c r="P356">
        <v>52</v>
      </c>
      <c r="Q356">
        <f>IF(BuyerTable[[#This Row],[Purchased Bike]]="Yes",1,0)</f>
        <v>1</v>
      </c>
      <c r="R356" t="s">
        <v>15</v>
      </c>
      <c r="S356" s="8">
        <f>_xlfn.SWITCH(BuyerTable[[#This Row],[Commute Distance]],"0-1 Miles",1,"1-2 Miles",2,"2-5 Miles",5,"5-10 Miles",10,"More than 10 Miles",12)</f>
        <v>10</v>
      </c>
    </row>
    <row r="357" spans="1:19" x14ac:dyDescent="0.3">
      <c r="A357">
        <v>14939</v>
      </c>
      <c r="B357" t="s">
        <v>37</v>
      </c>
      <c r="C357" t="s">
        <v>38</v>
      </c>
      <c r="D357" t="str" cm="1">
        <f t="array" ref="D357">_xlfn.IFS(
  BuyerTable[[#This Row],[Income]]&lt;40000,"&lt;40k",
  BuyerTable[[#This Row],[Income]]&lt;80000,"40–80k",
  BuyerTable[[#This Row],[Income]]&lt;120000,"80–120k",
  TRUE,"120k+"
)</f>
        <v>40–80k</v>
      </c>
      <c r="E357" s="3">
        <v>40000</v>
      </c>
      <c r="F357">
        <v>0</v>
      </c>
      <c r="G357" t="s">
        <v>13</v>
      </c>
      <c r="H357" t="s">
        <v>20</v>
      </c>
      <c r="I357" t="s">
        <v>15</v>
      </c>
      <c r="J357" t="str">
        <f>IF(BuyerTable[[#This Row],[Cars]]&gt;0,"car","No cars")</f>
        <v>No cars</v>
      </c>
      <c r="K357">
        <v>0</v>
      </c>
      <c r="L357" t="s">
        <v>16</v>
      </c>
      <c r="M357" t="s">
        <v>17</v>
      </c>
      <c r="N357" t="str">
        <f t="shared" si="5"/>
        <v>Middle age</v>
      </c>
      <c r="O357" t="str" cm="1">
        <f t="array" ref="O357">_xlfn.IFS(
  BuyerTable[[#This Row],[Age]]&lt;25,"&lt;25",
  BuyerTable[[#This Row],[Age]]&lt;=34,"25-34",
  BuyerTable[[#This Row],[Age]]&lt;=44,"35-44",
  BuyerTable[[#This Row],[Age]]&lt;=54,"45-54",
  TRUE,"55+"
)</f>
        <v>35-44</v>
      </c>
      <c r="P357">
        <v>39</v>
      </c>
      <c r="Q357">
        <f>IF(BuyerTable[[#This Row],[Purchased Bike]]="Yes",1,0)</f>
        <v>1</v>
      </c>
      <c r="R357" t="s">
        <v>15</v>
      </c>
      <c r="S357" s="8">
        <f>_xlfn.SWITCH(BuyerTable[[#This Row],[Commute Distance]],"0-1 Miles",1,"1-2 Miles",2,"2-5 Miles",5,"5-10 Miles",10,"More than 10 Miles",12)</f>
        <v>1</v>
      </c>
    </row>
    <row r="358" spans="1:19" x14ac:dyDescent="0.3">
      <c r="A358">
        <v>17319</v>
      </c>
      <c r="B358" t="s">
        <v>37</v>
      </c>
      <c r="C358" t="s">
        <v>39</v>
      </c>
      <c r="D358" t="str" cm="1">
        <f t="array" ref="D358">_xlfn.IFS(
  BuyerTable[[#This Row],[Income]]&lt;40000,"&lt;40k",
  BuyerTable[[#This Row],[Income]]&lt;80000,"40–80k",
  BuyerTable[[#This Row],[Income]]&lt;120000,"80–120k",
  TRUE,"120k+"
)</f>
        <v>40–80k</v>
      </c>
      <c r="E358" s="3">
        <v>70000</v>
      </c>
      <c r="F358">
        <v>0</v>
      </c>
      <c r="G358" t="s">
        <v>13</v>
      </c>
      <c r="H358" t="s">
        <v>21</v>
      </c>
      <c r="I358" t="s">
        <v>18</v>
      </c>
      <c r="J358" t="str">
        <f>IF(BuyerTable[[#This Row],[Cars]]&gt;0,"car","No cars")</f>
        <v>car</v>
      </c>
      <c r="K358">
        <v>1</v>
      </c>
      <c r="L358" t="s">
        <v>23</v>
      </c>
      <c r="M358" t="s">
        <v>24</v>
      </c>
      <c r="N358" t="str">
        <f t="shared" si="5"/>
        <v>Middle age</v>
      </c>
      <c r="O358" t="str" cm="1">
        <f t="array" ref="O358">_xlfn.IFS(
  BuyerTable[[#This Row],[Age]]&lt;25,"&lt;25",
  BuyerTable[[#This Row],[Age]]&lt;=34,"25-34",
  BuyerTable[[#This Row],[Age]]&lt;=44,"35-44",
  BuyerTable[[#This Row],[Age]]&lt;=54,"45-54",
  TRUE,"55+"
)</f>
        <v>35-44</v>
      </c>
      <c r="P358">
        <v>42</v>
      </c>
      <c r="Q358">
        <f>IF(BuyerTable[[#This Row],[Purchased Bike]]="Yes",1,0)</f>
        <v>0</v>
      </c>
      <c r="R358" t="s">
        <v>18</v>
      </c>
      <c r="S358" s="8">
        <f>_xlfn.SWITCH(BuyerTable[[#This Row],[Commute Distance]],"0-1 Miles",1,"1-2 Miles",2,"2-5 Miles",5,"5-10 Miles",10,"More than 10 Miles",12)</f>
        <v>10</v>
      </c>
    </row>
    <row r="359" spans="1:19" x14ac:dyDescent="0.3">
      <c r="A359">
        <v>12808</v>
      </c>
      <c r="B359" t="s">
        <v>36</v>
      </c>
      <c r="C359" t="s">
        <v>38</v>
      </c>
      <c r="D359" t="str" cm="1">
        <f t="array" ref="D359">_xlfn.IFS(
  BuyerTable[[#This Row],[Income]]&lt;40000,"&lt;40k",
  BuyerTable[[#This Row],[Income]]&lt;80000,"40–80k",
  BuyerTable[[#This Row],[Income]]&lt;120000,"80–120k",
  TRUE,"120k+"
)</f>
        <v>40–80k</v>
      </c>
      <c r="E359" s="3">
        <v>40000</v>
      </c>
      <c r="F359">
        <v>0</v>
      </c>
      <c r="G359" t="s">
        <v>13</v>
      </c>
      <c r="H359" t="s">
        <v>20</v>
      </c>
      <c r="I359" t="s">
        <v>15</v>
      </c>
      <c r="J359" t="str">
        <f>IF(BuyerTable[[#This Row],[Cars]]&gt;0,"car","No cars")</f>
        <v>No cars</v>
      </c>
      <c r="K359">
        <v>0</v>
      </c>
      <c r="L359" t="s">
        <v>16</v>
      </c>
      <c r="M359" t="s">
        <v>17</v>
      </c>
      <c r="N359" t="str">
        <f t="shared" si="5"/>
        <v>Middle age</v>
      </c>
      <c r="O359" t="str" cm="1">
        <f t="array" ref="O359">_xlfn.IFS(
  BuyerTable[[#This Row],[Age]]&lt;25,"&lt;25",
  BuyerTable[[#This Row],[Age]]&lt;=34,"25-34",
  BuyerTable[[#This Row],[Age]]&lt;=44,"35-44",
  BuyerTable[[#This Row],[Age]]&lt;=54,"45-54",
  TRUE,"55+"
)</f>
        <v>35-44</v>
      </c>
      <c r="P359">
        <v>38</v>
      </c>
      <c r="Q359">
        <f>IF(BuyerTable[[#This Row],[Purchased Bike]]="Yes",1,0)</f>
        <v>1</v>
      </c>
      <c r="R359" t="s">
        <v>15</v>
      </c>
      <c r="S359" s="8">
        <f>_xlfn.SWITCH(BuyerTable[[#This Row],[Commute Distance]],"0-1 Miles",1,"1-2 Miles",2,"2-5 Miles",5,"5-10 Miles",10,"More than 10 Miles",12)</f>
        <v>1</v>
      </c>
    </row>
    <row r="360" spans="1:19" x14ac:dyDescent="0.3">
      <c r="A360">
        <v>25502</v>
      </c>
      <c r="B360" t="s">
        <v>36</v>
      </c>
      <c r="C360" t="s">
        <v>39</v>
      </c>
      <c r="D360" t="str" cm="1">
        <f t="array" ref="D360">_xlfn.IFS(
  BuyerTable[[#This Row],[Income]]&lt;40000,"&lt;40k",
  BuyerTable[[#This Row],[Income]]&lt;80000,"40–80k",
  BuyerTable[[#This Row],[Income]]&lt;120000,"80–120k",
  TRUE,"120k+"
)</f>
        <v>40–80k</v>
      </c>
      <c r="E360" s="3">
        <v>40000</v>
      </c>
      <c r="F360">
        <v>1</v>
      </c>
      <c r="G360" t="s">
        <v>13</v>
      </c>
      <c r="H360" t="s">
        <v>14</v>
      </c>
      <c r="I360" t="s">
        <v>15</v>
      </c>
      <c r="J360" t="str">
        <f>IF(BuyerTable[[#This Row],[Cars]]&gt;0,"car","No cars")</f>
        <v>No cars</v>
      </c>
      <c r="K360">
        <v>0</v>
      </c>
      <c r="L360" t="s">
        <v>16</v>
      </c>
      <c r="M360" t="s">
        <v>17</v>
      </c>
      <c r="N360" t="str">
        <f t="shared" si="5"/>
        <v>Middle age</v>
      </c>
      <c r="O360" t="str" cm="1">
        <f t="array" ref="O360">_xlfn.IFS(
  BuyerTable[[#This Row],[Age]]&lt;25,"&lt;25",
  BuyerTable[[#This Row],[Age]]&lt;=34,"25-34",
  BuyerTable[[#This Row],[Age]]&lt;=44,"35-44",
  BuyerTable[[#This Row],[Age]]&lt;=54,"45-54",
  TRUE,"55+"
)</f>
        <v>35-44</v>
      </c>
      <c r="P360">
        <v>43</v>
      </c>
      <c r="Q360">
        <f>IF(BuyerTable[[#This Row],[Purchased Bike]]="Yes",1,0)</f>
        <v>1</v>
      </c>
      <c r="R360" t="s">
        <v>15</v>
      </c>
      <c r="S360" s="8">
        <f>_xlfn.SWITCH(BuyerTable[[#This Row],[Commute Distance]],"0-1 Miles",1,"1-2 Miles",2,"2-5 Miles",5,"5-10 Miles",10,"More than 10 Miles",12)</f>
        <v>1</v>
      </c>
    </row>
    <row r="361" spans="1:19" x14ac:dyDescent="0.3">
      <c r="A361">
        <v>15580</v>
      </c>
      <c r="B361" t="s">
        <v>36</v>
      </c>
      <c r="C361" t="s">
        <v>38</v>
      </c>
      <c r="D361" t="str" cm="1">
        <f t="array" ref="D361">_xlfn.IFS(
  BuyerTable[[#This Row],[Income]]&lt;40000,"&lt;40k",
  BuyerTable[[#This Row],[Income]]&lt;80000,"40–80k",
  BuyerTable[[#This Row],[Income]]&lt;120000,"80–120k",
  TRUE,"120k+"
)</f>
        <v>40–80k</v>
      </c>
      <c r="E361" s="3">
        <v>60000</v>
      </c>
      <c r="F361">
        <v>2</v>
      </c>
      <c r="G361" t="s">
        <v>13</v>
      </c>
      <c r="H361" t="s">
        <v>21</v>
      </c>
      <c r="I361" t="s">
        <v>15</v>
      </c>
      <c r="J361" t="str">
        <f>IF(BuyerTable[[#This Row],[Cars]]&gt;0,"car","No cars")</f>
        <v>car</v>
      </c>
      <c r="K361">
        <v>1</v>
      </c>
      <c r="L361" t="s">
        <v>22</v>
      </c>
      <c r="M361" t="s">
        <v>24</v>
      </c>
      <c r="N361" t="str">
        <f t="shared" si="5"/>
        <v>Middle age</v>
      </c>
      <c r="O361" t="str" cm="1">
        <f t="array" ref="O361">_xlfn.IFS(
  BuyerTable[[#This Row],[Age]]&lt;25,"&lt;25",
  BuyerTable[[#This Row],[Age]]&lt;=34,"25-34",
  BuyerTable[[#This Row],[Age]]&lt;=44,"35-44",
  BuyerTable[[#This Row],[Age]]&lt;=54,"45-54",
  TRUE,"55+"
)</f>
        <v>35-44</v>
      </c>
      <c r="P361">
        <v>38</v>
      </c>
      <c r="Q361">
        <f>IF(BuyerTable[[#This Row],[Purchased Bike]]="Yes",1,0)</f>
        <v>1</v>
      </c>
      <c r="R361" t="s">
        <v>15</v>
      </c>
      <c r="S361" s="8">
        <f>_xlfn.SWITCH(BuyerTable[[#This Row],[Commute Distance]],"0-1 Miles",1,"1-2 Miles",2,"2-5 Miles",5,"5-10 Miles",10,"More than 10 Miles",12)</f>
        <v>5</v>
      </c>
    </row>
    <row r="362" spans="1:19" x14ac:dyDescent="0.3">
      <c r="A362">
        <v>16713</v>
      </c>
      <c r="B362" t="s">
        <v>36</v>
      </c>
      <c r="C362" t="s">
        <v>38</v>
      </c>
      <c r="D362" t="str" cm="1">
        <f t="array" ref="D362">_xlfn.IFS(
  BuyerTable[[#This Row],[Income]]&lt;40000,"&lt;40k",
  BuyerTable[[#This Row],[Income]]&lt;80000,"40–80k",
  BuyerTable[[#This Row],[Income]]&lt;120000,"80–120k",
  TRUE,"120k+"
)</f>
        <v>40–80k</v>
      </c>
      <c r="E362" s="3">
        <v>40000</v>
      </c>
      <c r="F362">
        <v>2</v>
      </c>
      <c r="G362" t="s">
        <v>13</v>
      </c>
      <c r="H362" t="s">
        <v>28</v>
      </c>
      <c r="I362" t="s">
        <v>15</v>
      </c>
      <c r="J362" t="str">
        <f>IF(BuyerTable[[#This Row],[Cars]]&gt;0,"car","No cars")</f>
        <v>car</v>
      </c>
      <c r="K362">
        <v>1</v>
      </c>
      <c r="L362" t="s">
        <v>16</v>
      </c>
      <c r="M362" t="s">
        <v>24</v>
      </c>
      <c r="N362" t="str">
        <f t="shared" si="5"/>
        <v>Middle age</v>
      </c>
      <c r="O362" t="str" cm="1">
        <f t="array" ref="O362">_xlfn.IFS(
  BuyerTable[[#This Row],[Age]]&lt;25,"&lt;25",
  BuyerTable[[#This Row],[Age]]&lt;=34,"25-34",
  BuyerTable[[#This Row],[Age]]&lt;=44,"35-44",
  BuyerTable[[#This Row],[Age]]&lt;=54,"45-54",
  TRUE,"55+"
)</f>
        <v>45-54</v>
      </c>
      <c r="P362">
        <v>52</v>
      </c>
      <c r="Q362">
        <f>IF(BuyerTable[[#This Row],[Purchased Bike]]="Yes",1,0)</f>
        <v>1</v>
      </c>
      <c r="R362" t="s">
        <v>15</v>
      </c>
      <c r="S362" s="8">
        <f>_xlfn.SWITCH(BuyerTable[[#This Row],[Commute Distance]],"0-1 Miles",1,"1-2 Miles",2,"2-5 Miles",5,"5-10 Miles",10,"More than 10 Miles",12)</f>
        <v>1</v>
      </c>
    </row>
    <row r="363" spans="1:19" x14ac:dyDescent="0.3">
      <c r="A363">
        <v>16185</v>
      </c>
      <c r="B363" t="s">
        <v>37</v>
      </c>
      <c r="C363" t="s">
        <v>38</v>
      </c>
      <c r="D363" t="str" cm="1">
        <f t="array" ref="D363">_xlfn.IFS(
  BuyerTable[[#This Row],[Income]]&lt;40000,"&lt;40k",
  BuyerTable[[#This Row],[Income]]&lt;80000,"40–80k",
  BuyerTable[[#This Row],[Income]]&lt;120000,"80–120k",
  TRUE,"120k+"
)</f>
        <v>40–80k</v>
      </c>
      <c r="E363" s="3">
        <v>60000</v>
      </c>
      <c r="F363">
        <v>4</v>
      </c>
      <c r="G363" t="s">
        <v>13</v>
      </c>
      <c r="H363" t="s">
        <v>21</v>
      </c>
      <c r="I363" t="s">
        <v>15</v>
      </c>
      <c r="J363" t="str">
        <f>IF(BuyerTable[[#This Row],[Cars]]&gt;0,"car","No cars")</f>
        <v>car</v>
      </c>
      <c r="K363">
        <v>3</v>
      </c>
      <c r="L363" t="s">
        <v>41</v>
      </c>
      <c r="M363" t="s">
        <v>24</v>
      </c>
      <c r="N363" t="str">
        <f t="shared" si="5"/>
        <v>Middle age</v>
      </c>
      <c r="O363" t="str" cm="1">
        <f t="array" ref="O363">_xlfn.IFS(
  BuyerTable[[#This Row],[Age]]&lt;25,"&lt;25",
  BuyerTable[[#This Row],[Age]]&lt;=34,"25-34",
  BuyerTable[[#This Row],[Age]]&lt;=44,"35-44",
  BuyerTable[[#This Row],[Age]]&lt;=54,"45-54",
  TRUE,"55+"
)</f>
        <v>35-44</v>
      </c>
      <c r="P363">
        <v>41</v>
      </c>
      <c r="Q363">
        <f>IF(BuyerTable[[#This Row],[Purchased Bike]]="Yes",1,0)</f>
        <v>0</v>
      </c>
      <c r="R363" t="s">
        <v>18</v>
      </c>
      <c r="S363" s="8">
        <f>_xlfn.SWITCH(BuyerTable[[#This Row],[Commute Distance]],"0-1 Miles",1,"1-2 Miles",2,"2-5 Miles",5,"5-10 Miles",10,"More than 10 Miles",12)</f>
        <v>12</v>
      </c>
    </row>
    <row r="364" spans="1:19" x14ac:dyDescent="0.3">
      <c r="A364">
        <v>29355</v>
      </c>
      <c r="B364" t="s">
        <v>36</v>
      </c>
      <c r="C364" t="s">
        <v>39</v>
      </c>
      <c r="D364" t="str" cm="1">
        <f t="array" ref="D364">_xlfn.IFS(
  BuyerTable[[#This Row],[Income]]&lt;40000,"&lt;40k",
  BuyerTable[[#This Row],[Income]]&lt;80000,"40–80k",
  BuyerTable[[#This Row],[Income]]&lt;120000,"80–120k",
  TRUE,"120k+"
)</f>
        <v>40–80k</v>
      </c>
      <c r="E364" s="3">
        <v>40000</v>
      </c>
      <c r="F364">
        <v>0</v>
      </c>
      <c r="G364" t="s">
        <v>31</v>
      </c>
      <c r="H364" t="s">
        <v>20</v>
      </c>
      <c r="I364" t="s">
        <v>15</v>
      </c>
      <c r="J364" t="str">
        <f>IF(BuyerTable[[#This Row],[Cars]]&gt;0,"car","No cars")</f>
        <v>No cars</v>
      </c>
      <c r="K364">
        <v>0</v>
      </c>
      <c r="L364" t="s">
        <v>16</v>
      </c>
      <c r="M364" t="s">
        <v>17</v>
      </c>
      <c r="N364" t="str">
        <f t="shared" si="5"/>
        <v>Middle age</v>
      </c>
      <c r="O364" t="str" cm="1">
        <f t="array" ref="O364">_xlfn.IFS(
  BuyerTable[[#This Row],[Age]]&lt;25,"&lt;25",
  BuyerTable[[#This Row],[Age]]&lt;=34,"25-34",
  BuyerTable[[#This Row],[Age]]&lt;=44,"35-44",
  BuyerTable[[#This Row],[Age]]&lt;=54,"45-54",
  TRUE,"55+"
)</f>
        <v>35-44</v>
      </c>
      <c r="P364">
        <v>37</v>
      </c>
      <c r="Q364">
        <f>IF(BuyerTable[[#This Row],[Purchased Bike]]="Yes",1,0)</f>
        <v>1</v>
      </c>
      <c r="R364" t="s">
        <v>15</v>
      </c>
      <c r="S364" s="8">
        <f>_xlfn.SWITCH(BuyerTable[[#This Row],[Commute Distance]],"0-1 Miles",1,"1-2 Miles",2,"2-5 Miles",5,"5-10 Miles",10,"More than 10 Miles",12)</f>
        <v>1</v>
      </c>
    </row>
    <row r="365" spans="1:19" x14ac:dyDescent="0.3">
      <c r="A365">
        <v>27745</v>
      </c>
      <c r="B365" t="s">
        <v>37</v>
      </c>
      <c r="C365" t="s">
        <v>38</v>
      </c>
      <c r="D365" t="str" cm="1">
        <f t="array" ref="D365">_xlfn.IFS(
  BuyerTable[[#This Row],[Income]]&lt;40000,"&lt;40k",
  BuyerTable[[#This Row],[Income]]&lt;80000,"40–80k",
  BuyerTable[[#This Row],[Income]]&lt;120000,"80–120k",
  TRUE,"120k+"
)</f>
        <v>40–80k</v>
      </c>
      <c r="E365" s="3">
        <v>40000</v>
      </c>
      <c r="F365">
        <v>2</v>
      </c>
      <c r="G365" t="s">
        <v>13</v>
      </c>
      <c r="H365" t="s">
        <v>28</v>
      </c>
      <c r="I365" t="s">
        <v>15</v>
      </c>
      <c r="J365" t="str">
        <f>IF(BuyerTable[[#This Row],[Cars]]&gt;0,"car","No cars")</f>
        <v>car</v>
      </c>
      <c r="K365">
        <v>2</v>
      </c>
      <c r="L365" t="s">
        <v>23</v>
      </c>
      <c r="M365" t="s">
        <v>24</v>
      </c>
      <c r="N365" t="str">
        <f t="shared" si="5"/>
        <v>Old</v>
      </c>
      <c r="O365" t="str" cm="1">
        <f t="array" ref="O365">_xlfn.IFS(
  BuyerTable[[#This Row],[Age]]&lt;25,"&lt;25",
  BuyerTable[[#This Row],[Age]]&lt;=34,"25-34",
  BuyerTable[[#This Row],[Age]]&lt;=44,"35-44",
  BuyerTable[[#This Row],[Age]]&lt;=54,"45-54",
  TRUE,"55+"
)</f>
        <v>55+</v>
      </c>
      <c r="P365">
        <v>63</v>
      </c>
      <c r="Q365">
        <f>IF(BuyerTable[[#This Row],[Purchased Bike]]="Yes",1,0)</f>
        <v>1</v>
      </c>
      <c r="R365" t="s">
        <v>15</v>
      </c>
      <c r="S365" s="8">
        <f>_xlfn.SWITCH(BuyerTable[[#This Row],[Commute Distance]],"0-1 Miles",1,"1-2 Miles",2,"2-5 Miles",5,"5-10 Miles",10,"More than 10 Miles",12)</f>
        <v>10</v>
      </c>
    </row>
    <row r="366" spans="1:19" x14ac:dyDescent="0.3">
      <c r="A366">
        <v>24485</v>
      </c>
      <c r="B366" t="s">
        <v>37</v>
      </c>
      <c r="C366" t="s">
        <v>38</v>
      </c>
      <c r="D366" t="str" cm="1">
        <f t="array" ref="D366">_xlfn.IFS(
  BuyerTable[[#This Row],[Income]]&lt;40000,"&lt;40k",
  BuyerTable[[#This Row],[Income]]&lt;80000,"40–80k",
  BuyerTable[[#This Row],[Income]]&lt;120000,"80–120k",
  TRUE,"120k+"
)</f>
        <v>40–80k</v>
      </c>
      <c r="E366" s="3">
        <v>40000</v>
      </c>
      <c r="F366">
        <v>2</v>
      </c>
      <c r="G366" t="s">
        <v>13</v>
      </c>
      <c r="H366" t="s">
        <v>28</v>
      </c>
      <c r="I366" t="s">
        <v>18</v>
      </c>
      <c r="J366" t="str">
        <f>IF(BuyerTable[[#This Row],[Cars]]&gt;0,"car","No cars")</f>
        <v>car</v>
      </c>
      <c r="K366">
        <v>1</v>
      </c>
      <c r="L366" t="s">
        <v>23</v>
      </c>
      <c r="M366" t="s">
        <v>24</v>
      </c>
      <c r="N366" t="str">
        <f t="shared" si="5"/>
        <v>Middle age</v>
      </c>
      <c r="O366" t="str" cm="1">
        <f t="array" ref="O366">_xlfn.IFS(
  BuyerTable[[#This Row],[Age]]&lt;25,"&lt;25",
  BuyerTable[[#This Row],[Age]]&lt;=34,"25-34",
  BuyerTable[[#This Row],[Age]]&lt;=44,"35-44",
  BuyerTable[[#This Row],[Age]]&lt;=54,"45-54",
  TRUE,"55+"
)</f>
        <v>45-54</v>
      </c>
      <c r="P366">
        <v>52</v>
      </c>
      <c r="Q366">
        <f>IF(BuyerTable[[#This Row],[Purchased Bike]]="Yes",1,0)</f>
        <v>1</v>
      </c>
      <c r="R366" t="s">
        <v>15</v>
      </c>
      <c r="S366" s="8">
        <f>_xlfn.SWITCH(BuyerTable[[#This Row],[Commute Distance]],"0-1 Miles",1,"1-2 Miles",2,"2-5 Miles",5,"5-10 Miles",10,"More than 10 Miles",12)</f>
        <v>10</v>
      </c>
    </row>
    <row r="367" spans="1:19" x14ac:dyDescent="0.3">
      <c r="A367">
        <v>19562</v>
      </c>
      <c r="B367" t="s">
        <v>37</v>
      </c>
      <c r="C367" t="s">
        <v>39</v>
      </c>
      <c r="D367" t="str" cm="1">
        <f t="array" ref="D367">_xlfn.IFS(
  BuyerTable[[#This Row],[Income]]&lt;40000,"&lt;40k",
  BuyerTable[[#This Row],[Income]]&lt;80000,"40–80k",
  BuyerTable[[#This Row],[Income]]&lt;120000,"80–120k",
  TRUE,"120k+"
)</f>
        <v>40–80k</v>
      </c>
      <c r="E367" s="3">
        <v>60000</v>
      </c>
      <c r="F367">
        <v>2</v>
      </c>
      <c r="G367" t="s">
        <v>13</v>
      </c>
      <c r="H367" t="s">
        <v>21</v>
      </c>
      <c r="I367" t="s">
        <v>15</v>
      </c>
      <c r="J367" t="str">
        <f>IF(BuyerTable[[#This Row],[Cars]]&gt;0,"car","No cars")</f>
        <v>car</v>
      </c>
      <c r="K367">
        <v>1</v>
      </c>
      <c r="L367" t="s">
        <v>22</v>
      </c>
      <c r="M367" t="s">
        <v>24</v>
      </c>
      <c r="N367" t="str">
        <f t="shared" si="5"/>
        <v>Middle age</v>
      </c>
      <c r="O367" t="str" cm="1">
        <f t="array" ref="O367">_xlfn.IFS(
  BuyerTable[[#This Row],[Age]]&lt;25,"&lt;25",
  BuyerTable[[#This Row],[Age]]&lt;=34,"25-34",
  BuyerTable[[#This Row],[Age]]&lt;=44,"35-44",
  BuyerTable[[#This Row],[Age]]&lt;=54,"45-54",
  TRUE,"55+"
)</f>
        <v>35-44</v>
      </c>
      <c r="P367">
        <v>37</v>
      </c>
      <c r="Q367">
        <f>IF(BuyerTable[[#This Row],[Purchased Bike]]="Yes",1,0)</f>
        <v>1</v>
      </c>
      <c r="R367" t="s">
        <v>15</v>
      </c>
      <c r="S367" s="8">
        <f>_xlfn.SWITCH(BuyerTable[[#This Row],[Commute Distance]],"0-1 Miles",1,"1-2 Miles",2,"2-5 Miles",5,"5-10 Miles",10,"More than 10 Miles",12)</f>
        <v>5</v>
      </c>
    </row>
    <row r="368" spans="1:19" x14ac:dyDescent="0.3">
      <c r="A368">
        <v>23940</v>
      </c>
      <c r="B368" t="s">
        <v>36</v>
      </c>
      <c r="C368" t="s">
        <v>38</v>
      </c>
      <c r="D368" t="str" cm="1">
        <f t="array" ref="D368">_xlfn.IFS(
  BuyerTable[[#This Row],[Income]]&lt;40000,"&lt;40k",
  BuyerTable[[#This Row],[Income]]&lt;80000,"40–80k",
  BuyerTable[[#This Row],[Income]]&lt;120000,"80–120k",
  TRUE,"120k+"
)</f>
        <v>40–80k</v>
      </c>
      <c r="E368" s="3">
        <v>40000</v>
      </c>
      <c r="F368">
        <v>1</v>
      </c>
      <c r="G368" t="s">
        <v>13</v>
      </c>
      <c r="H368" t="s">
        <v>14</v>
      </c>
      <c r="I368" t="s">
        <v>15</v>
      </c>
      <c r="J368" t="str">
        <f>IF(BuyerTable[[#This Row],[Cars]]&gt;0,"car","No cars")</f>
        <v>car</v>
      </c>
      <c r="K368">
        <v>1</v>
      </c>
      <c r="L368" t="s">
        <v>16</v>
      </c>
      <c r="M368" t="s">
        <v>17</v>
      </c>
      <c r="N368" t="str">
        <f t="shared" si="5"/>
        <v>Middle age</v>
      </c>
      <c r="O368" t="str" cm="1">
        <f t="array" ref="O368">_xlfn.IFS(
  BuyerTable[[#This Row],[Age]]&lt;25,"&lt;25",
  BuyerTable[[#This Row],[Age]]&lt;=34,"25-34",
  BuyerTable[[#This Row],[Age]]&lt;=44,"35-44",
  BuyerTable[[#This Row],[Age]]&lt;=54,"45-54",
  TRUE,"55+"
)</f>
        <v>35-44</v>
      </c>
      <c r="P368">
        <v>44</v>
      </c>
      <c r="Q368">
        <f>IF(BuyerTable[[#This Row],[Purchased Bike]]="Yes",1,0)</f>
        <v>1</v>
      </c>
      <c r="R368" t="s">
        <v>15</v>
      </c>
      <c r="S368" s="8">
        <f>_xlfn.SWITCH(BuyerTable[[#This Row],[Commute Distance]],"0-1 Miles",1,"1-2 Miles",2,"2-5 Miles",5,"5-10 Miles",10,"More than 10 Miles",12)</f>
        <v>1</v>
      </c>
    </row>
    <row r="369" spans="1:19" x14ac:dyDescent="0.3">
      <c r="A369">
        <v>19441</v>
      </c>
      <c r="B369" t="s">
        <v>36</v>
      </c>
      <c r="C369" t="s">
        <v>38</v>
      </c>
      <c r="D369" t="str" cm="1">
        <f t="array" ref="D369">_xlfn.IFS(
  BuyerTable[[#This Row],[Income]]&lt;40000,"&lt;40k",
  BuyerTable[[#This Row],[Income]]&lt;80000,"40–80k",
  BuyerTable[[#This Row],[Income]]&lt;120000,"80–120k",
  TRUE,"120k+"
)</f>
        <v>40–80k</v>
      </c>
      <c r="E369" s="3">
        <v>40000</v>
      </c>
      <c r="F369">
        <v>0</v>
      </c>
      <c r="G369" t="s">
        <v>31</v>
      </c>
      <c r="H369" t="s">
        <v>20</v>
      </c>
      <c r="I369" t="s">
        <v>15</v>
      </c>
      <c r="J369" t="str">
        <f>IF(BuyerTable[[#This Row],[Cars]]&gt;0,"car","No cars")</f>
        <v>No cars</v>
      </c>
      <c r="K369">
        <v>0</v>
      </c>
      <c r="L369" t="s">
        <v>16</v>
      </c>
      <c r="M369" t="s">
        <v>17</v>
      </c>
      <c r="N369" t="str">
        <f t="shared" si="5"/>
        <v>Adolescent</v>
      </c>
      <c r="O369" t="str" cm="1">
        <f t="array" ref="O369">_xlfn.IFS(
  BuyerTable[[#This Row],[Age]]&lt;25,"&lt;25",
  BuyerTable[[#This Row],[Age]]&lt;=34,"25-34",
  BuyerTable[[#This Row],[Age]]&lt;=44,"35-44",
  BuyerTable[[#This Row],[Age]]&lt;=54,"45-54",
  TRUE,"55+"
)</f>
        <v>25-34</v>
      </c>
      <c r="P369">
        <v>25</v>
      </c>
      <c r="Q369">
        <f>IF(BuyerTable[[#This Row],[Purchased Bike]]="Yes",1,0)</f>
        <v>1</v>
      </c>
      <c r="R369" t="s">
        <v>15</v>
      </c>
      <c r="S369" s="8">
        <f>_xlfn.SWITCH(BuyerTable[[#This Row],[Commute Distance]],"0-1 Miles",1,"1-2 Miles",2,"2-5 Miles",5,"5-10 Miles",10,"More than 10 Miles",12)</f>
        <v>1</v>
      </c>
    </row>
    <row r="370" spans="1:19" x14ac:dyDescent="0.3">
      <c r="A370">
        <v>20236</v>
      </c>
      <c r="B370" t="s">
        <v>37</v>
      </c>
      <c r="C370" t="s">
        <v>38</v>
      </c>
      <c r="D370" t="str" cm="1">
        <f t="array" ref="D370">_xlfn.IFS(
  BuyerTable[[#This Row],[Income]]&lt;40000,"&lt;40k",
  BuyerTable[[#This Row],[Income]]&lt;80000,"40–80k",
  BuyerTable[[#This Row],[Income]]&lt;120000,"80–120k",
  TRUE,"120k+"
)</f>
        <v>40–80k</v>
      </c>
      <c r="E370" s="3">
        <v>60000</v>
      </c>
      <c r="F370">
        <v>3</v>
      </c>
      <c r="G370" t="s">
        <v>13</v>
      </c>
      <c r="H370" t="s">
        <v>21</v>
      </c>
      <c r="I370" t="s">
        <v>18</v>
      </c>
      <c r="J370" t="str">
        <f>IF(BuyerTable[[#This Row],[Cars]]&gt;0,"car","No cars")</f>
        <v>car</v>
      </c>
      <c r="K370">
        <v>2</v>
      </c>
      <c r="L370" t="s">
        <v>16</v>
      </c>
      <c r="M370" t="s">
        <v>24</v>
      </c>
      <c r="N370" t="str">
        <f t="shared" si="5"/>
        <v>Middle age</v>
      </c>
      <c r="O370" t="str" cm="1">
        <f t="array" ref="O370">_xlfn.IFS(
  BuyerTable[[#This Row],[Age]]&lt;25,"&lt;25",
  BuyerTable[[#This Row],[Age]]&lt;=34,"25-34",
  BuyerTable[[#This Row],[Age]]&lt;=44,"35-44",
  BuyerTable[[#This Row],[Age]]&lt;=54,"45-54",
  TRUE,"55+"
)</f>
        <v>35-44</v>
      </c>
      <c r="P370">
        <v>43</v>
      </c>
      <c r="Q370">
        <f>IF(BuyerTable[[#This Row],[Purchased Bike]]="Yes",1,0)</f>
        <v>1</v>
      </c>
      <c r="R370" t="s">
        <v>15</v>
      </c>
      <c r="S370" s="8">
        <f>_xlfn.SWITCH(BuyerTable[[#This Row],[Commute Distance]],"0-1 Miles",1,"1-2 Miles",2,"2-5 Miles",5,"5-10 Miles",10,"More than 10 Miles",12)</f>
        <v>1</v>
      </c>
    </row>
    <row r="371" spans="1:19" x14ac:dyDescent="0.3">
      <c r="A371">
        <v>26139</v>
      </c>
      <c r="B371" t="s">
        <v>37</v>
      </c>
      <c r="C371" t="s">
        <v>38</v>
      </c>
      <c r="D371" t="str" cm="1">
        <f t="array" ref="D371">_xlfn.IFS(
  BuyerTable[[#This Row],[Income]]&lt;40000,"&lt;40k",
  BuyerTable[[#This Row],[Income]]&lt;80000,"40–80k",
  BuyerTable[[#This Row],[Income]]&lt;120000,"80–120k",
  TRUE,"120k+"
)</f>
        <v>40–80k</v>
      </c>
      <c r="E371" s="3">
        <v>60000</v>
      </c>
      <c r="F371">
        <v>1</v>
      </c>
      <c r="G371" t="s">
        <v>19</v>
      </c>
      <c r="H371" t="s">
        <v>14</v>
      </c>
      <c r="I371" t="s">
        <v>15</v>
      </c>
      <c r="J371" t="str">
        <f>IF(BuyerTable[[#This Row],[Cars]]&gt;0,"car","No cars")</f>
        <v>car</v>
      </c>
      <c r="K371">
        <v>1</v>
      </c>
      <c r="L371" t="s">
        <v>23</v>
      </c>
      <c r="M371" t="s">
        <v>24</v>
      </c>
      <c r="N371" t="str">
        <f t="shared" si="5"/>
        <v>Middle age</v>
      </c>
      <c r="O371" t="str" cm="1">
        <f t="array" ref="O371">_xlfn.IFS(
  BuyerTable[[#This Row],[Age]]&lt;25,"&lt;25",
  BuyerTable[[#This Row],[Age]]&lt;=34,"25-34",
  BuyerTable[[#This Row],[Age]]&lt;=44,"35-44",
  BuyerTable[[#This Row],[Age]]&lt;=54,"45-54",
  TRUE,"55+"
)</f>
        <v>45-54</v>
      </c>
      <c r="P371">
        <v>45</v>
      </c>
      <c r="Q371">
        <f>IF(BuyerTable[[#This Row],[Purchased Bike]]="Yes",1,0)</f>
        <v>0</v>
      </c>
      <c r="R371" t="s">
        <v>18</v>
      </c>
      <c r="S371" s="8">
        <f>_xlfn.SWITCH(BuyerTable[[#This Row],[Commute Distance]],"0-1 Miles",1,"1-2 Miles",2,"2-5 Miles",5,"5-10 Miles",10,"More than 10 Miles",12)</f>
        <v>10</v>
      </c>
    </row>
    <row r="372" spans="1:19" x14ac:dyDescent="0.3">
      <c r="A372">
        <v>18491</v>
      </c>
      <c r="B372" t="s">
        <v>37</v>
      </c>
      <c r="C372" t="s">
        <v>39</v>
      </c>
      <c r="D372" t="str" cm="1">
        <f t="array" ref="D372">_xlfn.IFS(
  BuyerTable[[#This Row],[Income]]&lt;40000,"&lt;40k",
  BuyerTable[[#This Row],[Income]]&lt;80000,"40–80k",
  BuyerTable[[#This Row],[Income]]&lt;120000,"80–120k",
  TRUE,"120k+"
)</f>
        <v>40–80k</v>
      </c>
      <c r="E372" s="3">
        <v>70000</v>
      </c>
      <c r="F372">
        <v>2</v>
      </c>
      <c r="G372" t="s">
        <v>27</v>
      </c>
      <c r="H372" t="s">
        <v>21</v>
      </c>
      <c r="I372" t="s">
        <v>15</v>
      </c>
      <c r="J372" t="str">
        <f>IF(BuyerTable[[#This Row],[Cars]]&gt;0,"car","No cars")</f>
        <v>car</v>
      </c>
      <c r="K372">
        <v>2</v>
      </c>
      <c r="L372" t="s">
        <v>23</v>
      </c>
      <c r="M372" t="s">
        <v>24</v>
      </c>
      <c r="N372" t="str">
        <f t="shared" si="5"/>
        <v>Middle age</v>
      </c>
      <c r="O372" t="str" cm="1">
        <f t="array" ref="O372">_xlfn.IFS(
  BuyerTable[[#This Row],[Age]]&lt;25,"&lt;25",
  BuyerTable[[#This Row],[Age]]&lt;=34,"25-34",
  BuyerTable[[#This Row],[Age]]&lt;=44,"35-44",
  BuyerTable[[#This Row],[Age]]&lt;=54,"45-54",
  TRUE,"55+"
)</f>
        <v>45-54</v>
      </c>
      <c r="P372">
        <v>49</v>
      </c>
      <c r="Q372">
        <f>IF(BuyerTable[[#This Row],[Purchased Bike]]="Yes",1,0)</f>
        <v>1</v>
      </c>
      <c r="R372" t="s">
        <v>15</v>
      </c>
      <c r="S372" s="8">
        <f>_xlfn.SWITCH(BuyerTable[[#This Row],[Commute Distance]],"0-1 Miles",1,"1-2 Miles",2,"2-5 Miles",5,"5-10 Miles",10,"More than 10 Miles",12)</f>
        <v>10</v>
      </c>
    </row>
    <row r="373" spans="1:19" x14ac:dyDescent="0.3">
      <c r="A373">
        <v>20430</v>
      </c>
      <c r="B373" t="s">
        <v>36</v>
      </c>
      <c r="C373" t="s">
        <v>38</v>
      </c>
      <c r="D373" t="str" cm="1">
        <f t="array" ref="D373">_xlfn.IFS(
  BuyerTable[[#This Row],[Income]]&lt;40000,"&lt;40k",
  BuyerTable[[#This Row],[Income]]&lt;80000,"40–80k",
  BuyerTable[[#This Row],[Income]]&lt;120000,"80–120k",
  TRUE,"120k+"
)</f>
        <v>40–80k</v>
      </c>
      <c r="E373" s="3">
        <v>70000</v>
      </c>
      <c r="F373">
        <v>2</v>
      </c>
      <c r="G373" t="s">
        <v>19</v>
      </c>
      <c r="H373" t="s">
        <v>14</v>
      </c>
      <c r="I373" t="s">
        <v>15</v>
      </c>
      <c r="J373" t="str">
        <f>IF(BuyerTable[[#This Row],[Cars]]&gt;0,"car","No cars")</f>
        <v>car</v>
      </c>
      <c r="K373">
        <v>2</v>
      </c>
      <c r="L373" t="s">
        <v>23</v>
      </c>
      <c r="M373" t="s">
        <v>24</v>
      </c>
      <c r="N373" t="str">
        <f t="shared" si="5"/>
        <v>Middle age</v>
      </c>
      <c r="O373" t="str" cm="1">
        <f t="array" ref="O373">_xlfn.IFS(
  BuyerTable[[#This Row],[Age]]&lt;25,"&lt;25",
  BuyerTable[[#This Row],[Age]]&lt;=34,"25-34",
  BuyerTable[[#This Row],[Age]]&lt;=44,"35-44",
  BuyerTable[[#This Row],[Age]]&lt;=54,"45-54",
  TRUE,"55+"
)</f>
        <v>45-54</v>
      </c>
      <c r="P373">
        <v>52</v>
      </c>
      <c r="Q373">
        <f>IF(BuyerTable[[#This Row],[Purchased Bike]]="Yes",1,0)</f>
        <v>1</v>
      </c>
      <c r="R373" t="s">
        <v>15</v>
      </c>
      <c r="S373" s="8">
        <f>_xlfn.SWITCH(BuyerTable[[#This Row],[Commute Distance]],"0-1 Miles",1,"1-2 Miles",2,"2-5 Miles",5,"5-10 Miles",10,"More than 10 Miles",12)</f>
        <v>10</v>
      </c>
    </row>
    <row r="374" spans="1:19" x14ac:dyDescent="0.3">
      <c r="A374">
        <v>27494</v>
      </c>
      <c r="B374" t="s">
        <v>37</v>
      </c>
      <c r="C374" t="s">
        <v>39</v>
      </c>
      <c r="D374" t="str" cm="1">
        <f t="array" ref="D374">_xlfn.IFS(
  BuyerTable[[#This Row],[Income]]&lt;40000,"&lt;40k",
  BuyerTable[[#This Row],[Income]]&lt;80000,"40–80k",
  BuyerTable[[#This Row],[Income]]&lt;120000,"80–120k",
  TRUE,"120k+"
)</f>
        <v>40–80k</v>
      </c>
      <c r="E374" s="3">
        <v>40000</v>
      </c>
      <c r="F374">
        <v>2</v>
      </c>
      <c r="G374" t="s">
        <v>19</v>
      </c>
      <c r="H374" t="s">
        <v>14</v>
      </c>
      <c r="I374" t="s">
        <v>18</v>
      </c>
      <c r="J374" t="str">
        <f>IF(BuyerTable[[#This Row],[Cars]]&gt;0,"car","No cars")</f>
        <v>car</v>
      </c>
      <c r="K374">
        <v>2</v>
      </c>
      <c r="L374" t="s">
        <v>26</v>
      </c>
      <c r="M374" t="s">
        <v>24</v>
      </c>
      <c r="N374" t="str">
        <f t="shared" si="5"/>
        <v>Middle age</v>
      </c>
      <c r="O374" t="str" cm="1">
        <f t="array" ref="O374">_xlfn.IFS(
  BuyerTable[[#This Row],[Age]]&lt;25,"&lt;25",
  BuyerTable[[#This Row],[Age]]&lt;=34,"25-34",
  BuyerTable[[#This Row],[Age]]&lt;=44,"35-44",
  BuyerTable[[#This Row],[Age]]&lt;=54,"45-54",
  TRUE,"55+"
)</f>
        <v>45-54</v>
      </c>
      <c r="P374">
        <v>53</v>
      </c>
      <c r="Q374">
        <f>IF(BuyerTable[[#This Row],[Purchased Bike]]="Yes",1,0)</f>
        <v>1</v>
      </c>
      <c r="R374" t="s">
        <v>15</v>
      </c>
      <c r="S374" s="8">
        <f>_xlfn.SWITCH(BuyerTable[[#This Row],[Commute Distance]],"0-1 Miles",1,"1-2 Miles",2,"2-5 Miles",5,"5-10 Miles",10,"More than 10 Miles",12)</f>
        <v>2</v>
      </c>
    </row>
    <row r="375" spans="1:19" x14ac:dyDescent="0.3">
      <c r="A375">
        <v>26829</v>
      </c>
      <c r="B375" t="s">
        <v>36</v>
      </c>
      <c r="C375" t="s">
        <v>39</v>
      </c>
      <c r="D375" t="str" cm="1">
        <f t="array" ref="D375">_xlfn.IFS(
  BuyerTable[[#This Row],[Income]]&lt;40000,"&lt;40k",
  BuyerTable[[#This Row],[Income]]&lt;80000,"40–80k",
  BuyerTable[[#This Row],[Income]]&lt;120000,"80–120k",
  TRUE,"120k+"
)</f>
        <v>40–80k</v>
      </c>
      <c r="E375" s="3">
        <v>40000</v>
      </c>
      <c r="F375">
        <v>0</v>
      </c>
      <c r="G375" t="s">
        <v>13</v>
      </c>
      <c r="H375" t="s">
        <v>20</v>
      </c>
      <c r="I375" t="s">
        <v>15</v>
      </c>
      <c r="J375" t="str">
        <f>IF(BuyerTable[[#This Row],[Cars]]&gt;0,"car","No cars")</f>
        <v>No cars</v>
      </c>
      <c r="K375">
        <v>0</v>
      </c>
      <c r="L375" t="s">
        <v>16</v>
      </c>
      <c r="M375" t="s">
        <v>17</v>
      </c>
      <c r="N375" t="str">
        <f t="shared" si="5"/>
        <v>Middle age</v>
      </c>
      <c r="O375" t="str" cm="1">
        <f t="array" ref="O375">_xlfn.IFS(
  BuyerTable[[#This Row],[Age]]&lt;25,"&lt;25",
  BuyerTable[[#This Row],[Age]]&lt;=34,"25-34",
  BuyerTable[[#This Row],[Age]]&lt;=44,"35-44",
  BuyerTable[[#This Row],[Age]]&lt;=54,"45-54",
  TRUE,"55+"
)</f>
        <v>35-44</v>
      </c>
      <c r="P375">
        <v>38</v>
      </c>
      <c r="Q375">
        <f>IF(BuyerTable[[#This Row],[Purchased Bike]]="Yes",1,0)</f>
        <v>1</v>
      </c>
      <c r="R375" t="s">
        <v>15</v>
      </c>
      <c r="S375" s="8">
        <f>_xlfn.SWITCH(BuyerTable[[#This Row],[Commute Distance]],"0-1 Miles",1,"1-2 Miles",2,"2-5 Miles",5,"5-10 Miles",10,"More than 10 Miles",12)</f>
        <v>1</v>
      </c>
    </row>
    <row r="376" spans="1:19" x14ac:dyDescent="0.3">
      <c r="A376">
        <v>28395</v>
      </c>
      <c r="B376" t="s">
        <v>37</v>
      </c>
      <c r="C376" t="s">
        <v>38</v>
      </c>
      <c r="D376" t="str" cm="1">
        <f t="array" ref="D376">_xlfn.IFS(
  BuyerTable[[#This Row],[Income]]&lt;40000,"&lt;40k",
  BuyerTable[[#This Row],[Income]]&lt;80000,"40–80k",
  BuyerTable[[#This Row],[Income]]&lt;120000,"80–120k",
  TRUE,"120k+"
)</f>
        <v>40–80k</v>
      </c>
      <c r="E376" s="3">
        <v>40000</v>
      </c>
      <c r="F376">
        <v>0</v>
      </c>
      <c r="G376" t="s">
        <v>13</v>
      </c>
      <c r="H376" t="s">
        <v>21</v>
      </c>
      <c r="I376" t="s">
        <v>18</v>
      </c>
      <c r="J376" t="str">
        <f>IF(BuyerTable[[#This Row],[Cars]]&gt;0,"car","No cars")</f>
        <v>No cars</v>
      </c>
      <c r="K376">
        <v>0</v>
      </c>
      <c r="L376" t="s">
        <v>16</v>
      </c>
      <c r="M376" t="s">
        <v>17</v>
      </c>
      <c r="N376" t="str">
        <f t="shared" si="5"/>
        <v>Middle age</v>
      </c>
      <c r="O376" t="str" cm="1">
        <f t="array" ref="O376">_xlfn.IFS(
  BuyerTable[[#This Row],[Age]]&lt;25,"&lt;25",
  BuyerTable[[#This Row],[Age]]&lt;=34,"25-34",
  BuyerTable[[#This Row],[Age]]&lt;=44,"35-44",
  BuyerTable[[#This Row],[Age]]&lt;=54,"45-54",
  TRUE,"55+"
)</f>
        <v>35-44</v>
      </c>
      <c r="P376">
        <v>39</v>
      </c>
      <c r="Q376">
        <f>IF(BuyerTable[[#This Row],[Purchased Bike]]="Yes",1,0)</f>
        <v>1</v>
      </c>
      <c r="R376" t="s">
        <v>15</v>
      </c>
      <c r="S376" s="8">
        <f>_xlfn.SWITCH(BuyerTable[[#This Row],[Commute Distance]],"0-1 Miles",1,"1-2 Miles",2,"2-5 Miles",5,"5-10 Miles",10,"More than 10 Miles",12)</f>
        <v>1</v>
      </c>
    </row>
    <row r="377" spans="1:19" x14ac:dyDescent="0.3">
      <c r="A377">
        <v>14682</v>
      </c>
      <c r="B377" t="s">
        <v>37</v>
      </c>
      <c r="C377" t="s">
        <v>39</v>
      </c>
      <c r="D377" t="str" cm="1">
        <f t="array" ref="D377">_xlfn.IFS(
  BuyerTable[[#This Row],[Income]]&lt;40000,"&lt;40k",
  BuyerTable[[#This Row],[Income]]&lt;80000,"40–80k",
  BuyerTable[[#This Row],[Income]]&lt;120000,"80–120k",
  TRUE,"120k+"
)</f>
        <v>40–80k</v>
      </c>
      <c r="E377" s="3">
        <v>70000</v>
      </c>
      <c r="F377">
        <v>0</v>
      </c>
      <c r="G377" t="s">
        <v>13</v>
      </c>
      <c r="H377" t="s">
        <v>21</v>
      </c>
      <c r="I377" t="s">
        <v>18</v>
      </c>
      <c r="J377" t="str">
        <f>IF(BuyerTable[[#This Row],[Cars]]&gt;0,"car","No cars")</f>
        <v>car</v>
      </c>
      <c r="K377">
        <v>1</v>
      </c>
      <c r="L377" t="s">
        <v>23</v>
      </c>
      <c r="M377" t="s">
        <v>24</v>
      </c>
      <c r="N377" t="str">
        <f t="shared" si="5"/>
        <v>Middle age</v>
      </c>
      <c r="O377" t="str" cm="1">
        <f t="array" ref="O377">_xlfn.IFS(
  BuyerTable[[#This Row],[Age]]&lt;25,"&lt;25",
  BuyerTable[[#This Row],[Age]]&lt;=34,"25-34",
  BuyerTable[[#This Row],[Age]]&lt;=44,"35-44",
  BuyerTable[[#This Row],[Age]]&lt;=54,"45-54",
  TRUE,"55+"
)</f>
        <v>35-44</v>
      </c>
      <c r="P377">
        <v>38</v>
      </c>
      <c r="Q377">
        <f>IF(BuyerTable[[#This Row],[Purchased Bike]]="Yes",1,0)</f>
        <v>0</v>
      </c>
      <c r="R377" t="s">
        <v>18</v>
      </c>
      <c r="S377" s="8">
        <f>_xlfn.SWITCH(BuyerTable[[#This Row],[Commute Distance]],"0-1 Miles",1,"1-2 Miles",2,"2-5 Miles",5,"5-10 Miles",10,"More than 10 Miles",12)</f>
        <v>10</v>
      </c>
    </row>
    <row r="378" spans="1:19" x14ac:dyDescent="0.3">
      <c r="A378">
        <v>17650</v>
      </c>
      <c r="B378" t="s">
        <v>37</v>
      </c>
      <c r="C378" t="s">
        <v>39</v>
      </c>
      <c r="D378" t="str" cm="1">
        <f t="array" ref="D378">_xlfn.IFS(
  BuyerTable[[#This Row],[Income]]&lt;40000,"&lt;40k",
  BuyerTable[[#This Row],[Income]]&lt;80000,"40–80k",
  BuyerTable[[#This Row],[Income]]&lt;120000,"80–120k",
  TRUE,"120k+"
)</f>
        <v>40–80k</v>
      </c>
      <c r="E378" s="3">
        <v>40000</v>
      </c>
      <c r="F378">
        <v>2</v>
      </c>
      <c r="G378" t="s">
        <v>19</v>
      </c>
      <c r="H378" t="s">
        <v>20</v>
      </c>
      <c r="I378" t="s">
        <v>15</v>
      </c>
      <c r="J378" t="str">
        <f>IF(BuyerTable[[#This Row],[Cars]]&gt;0,"car","No cars")</f>
        <v>car</v>
      </c>
      <c r="K378">
        <v>2</v>
      </c>
      <c r="L378" t="s">
        <v>26</v>
      </c>
      <c r="M378" t="s">
        <v>17</v>
      </c>
      <c r="N378" t="str">
        <f t="shared" si="5"/>
        <v>Middle age</v>
      </c>
      <c r="O378" t="str" cm="1">
        <f t="array" ref="O378">_xlfn.IFS(
  BuyerTable[[#This Row],[Age]]&lt;25,"&lt;25",
  BuyerTable[[#This Row],[Age]]&lt;=34,"25-34",
  BuyerTable[[#This Row],[Age]]&lt;=44,"35-44",
  BuyerTable[[#This Row],[Age]]&lt;=54,"45-54",
  TRUE,"55+"
)</f>
        <v>35-44</v>
      </c>
      <c r="P378">
        <v>35</v>
      </c>
      <c r="Q378">
        <f>IF(BuyerTable[[#This Row],[Purchased Bike]]="Yes",1,0)</f>
        <v>0</v>
      </c>
      <c r="R378" t="s">
        <v>18</v>
      </c>
      <c r="S378" s="8">
        <f>_xlfn.SWITCH(BuyerTable[[#This Row],[Commute Distance]],"0-1 Miles",1,"1-2 Miles",2,"2-5 Miles",5,"5-10 Miles",10,"More than 10 Miles",12)</f>
        <v>2</v>
      </c>
    </row>
    <row r="379" spans="1:19" x14ac:dyDescent="0.3">
      <c r="A379">
        <v>22988</v>
      </c>
      <c r="B379" t="s">
        <v>36</v>
      </c>
      <c r="C379" t="s">
        <v>39</v>
      </c>
      <c r="D379" t="str" cm="1">
        <f t="array" ref="D379">_xlfn.IFS(
  BuyerTable[[#This Row],[Income]]&lt;40000,"&lt;40k",
  BuyerTable[[#This Row],[Income]]&lt;80000,"40–80k",
  BuyerTable[[#This Row],[Income]]&lt;120000,"80–120k",
  TRUE,"120k+"
)</f>
        <v>40–80k</v>
      </c>
      <c r="E379" s="3">
        <v>40000</v>
      </c>
      <c r="F379">
        <v>2</v>
      </c>
      <c r="G379" t="s">
        <v>13</v>
      </c>
      <c r="H379" t="s">
        <v>28</v>
      </c>
      <c r="I379" t="s">
        <v>15</v>
      </c>
      <c r="J379" t="str">
        <f>IF(BuyerTable[[#This Row],[Cars]]&gt;0,"car","No cars")</f>
        <v>car</v>
      </c>
      <c r="K379">
        <v>2</v>
      </c>
      <c r="L379" t="s">
        <v>23</v>
      </c>
      <c r="M379" t="s">
        <v>24</v>
      </c>
      <c r="N379" t="str">
        <f t="shared" si="5"/>
        <v>Old</v>
      </c>
      <c r="O379" t="str" cm="1">
        <f t="array" ref="O379">_xlfn.IFS(
  BuyerTable[[#This Row],[Age]]&lt;25,"&lt;25",
  BuyerTable[[#This Row],[Age]]&lt;=34,"25-34",
  BuyerTable[[#This Row],[Age]]&lt;=44,"35-44",
  BuyerTable[[#This Row],[Age]]&lt;=54,"45-54",
  TRUE,"55+"
)</f>
        <v>55+</v>
      </c>
      <c r="P379">
        <v>66</v>
      </c>
      <c r="Q379">
        <f>IF(BuyerTable[[#This Row],[Purchased Bike]]="Yes",1,0)</f>
        <v>1</v>
      </c>
      <c r="R379" t="s">
        <v>15</v>
      </c>
      <c r="S379" s="8">
        <f>_xlfn.SWITCH(BuyerTable[[#This Row],[Commute Distance]],"0-1 Miles",1,"1-2 Miles",2,"2-5 Miles",5,"5-10 Miles",10,"More than 10 Miles",12)</f>
        <v>10</v>
      </c>
    </row>
    <row r="380" spans="1:19" x14ac:dyDescent="0.3">
      <c r="A380">
        <v>27775</v>
      </c>
      <c r="B380" t="s">
        <v>37</v>
      </c>
      <c r="C380" t="s">
        <v>39</v>
      </c>
      <c r="D380" t="str" cm="1">
        <f t="array" ref="D380">_xlfn.IFS(
  BuyerTable[[#This Row],[Income]]&lt;40000,"&lt;40k",
  BuyerTable[[#This Row],[Income]]&lt;80000,"40–80k",
  BuyerTable[[#This Row],[Income]]&lt;120000,"80–120k",
  TRUE,"120k+"
)</f>
        <v>40–80k</v>
      </c>
      <c r="E380" s="3">
        <v>40000</v>
      </c>
      <c r="F380">
        <v>0</v>
      </c>
      <c r="G380" t="s">
        <v>13</v>
      </c>
      <c r="H380" t="s">
        <v>20</v>
      </c>
      <c r="I380" t="s">
        <v>18</v>
      </c>
      <c r="J380" t="str">
        <f>IF(BuyerTable[[#This Row],[Cars]]&gt;0,"car","No cars")</f>
        <v>No cars</v>
      </c>
      <c r="K380">
        <v>0</v>
      </c>
      <c r="L380" t="s">
        <v>16</v>
      </c>
      <c r="M380" t="s">
        <v>17</v>
      </c>
      <c r="N380" t="str">
        <f t="shared" si="5"/>
        <v>Middle age</v>
      </c>
      <c r="O380" t="str" cm="1">
        <f t="array" ref="O380">_xlfn.IFS(
  BuyerTable[[#This Row],[Age]]&lt;25,"&lt;25",
  BuyerTable[[#This Row],[Age]]&lt;=34,"25-34",
  BuyerTable[[#This Row],[Age]]&lt;=44,"35-44",
  BuyerTable[[#This Row],[Age]]&lt;=54,"45-54",
  TRUE,"55+"
)</f>
        <v>35-44</v>
      </c>
      <c r="P380">
        <v>38</v>
      </c>
      <c r="Q380">
        <f>IF(BuyerTable[[#This Row],[Purchased Bike]]="Yes",1,0)</f>
        <v>1</v>
      </c>
      <c r="R380" t="s">
        <v>15</v>
      </c>
      <c r="S380" s="8">
        <f>_xlfn.SWITCH(BuyerTable[[#This Row],[Commute Distance]],"0-1 Miles",1,"1-2 Miles",2,"2-5 Miles",5,"5-10 Miles",10,"More than 10 Miles",12)</f>
        <v>1</v>
      </c>
    </row>
    <row r="381" spans="1:19" x14ac:dyDescent="0.3">
      <c r="A381">
        <v>12993</v>
      </c>
      <c r="B381" t="s">
        <v>36</v>
      </c>
      <c r="C381" t="s">
        <v>38</v>
      </c>
      <c r="D381" t="str" cm="1">
        <f t="array" ref="D381">_xlfn.IFS(
  BuyerTable[[#This Row],[Income]]&lt;40000,"&lt;40k",
  BuyerTable[[#This Row],[Income]]&lt;80000,"40–80k",
  BuyerTable[[#This Row],[Income]]&lt;120000,"80–120k",
  TRUE,"120k+"
)</f>
        <v>40–80k</v>
      </c>
      <c r="E381" s="3">
        <v>60000</v>
      </c>
      <c r="F381">
        <v>2</v>
      </c>
      <c r="G381" t="s">
        <v>13</v>
      </c>
      <c r="H381" t="s">
        <v>21</v>
      </c>
      <c r="I381" t="s">
        <v>15</v>
      </c>
      <c r="J381" t="str">
        <f>IF(BuyerTable[[#This Row],[Cars]]&gt;0,"car","No cars")</f>
        <v>car</v>
      </c>
      <c r="K381">
        <v>1</v>
      </c>
      <c r="L381" t="s">
        <v>22</v>
      </c>
      <c r="M381" t="s">
        <v>24</v>
      </c>
      <c r="N381" t="str">
        <f t="shared" si="5"/>
        <v>Middle age</v>
      </c>
      <c r="O381" t="str" cm="1">
        <f t="array" ref="O381">_xlfn.IFS(
  BuyerTable[[#This Row],[Age]]&lt;25,"&lt;25",
  BuyerTable[[#This Row],[Age]]&lt;=34,"25-34",
  BuyerTable[[#This Row],[Age]]&lt;=44,"35-44",
  BuyerTable[[#This Row],[Age]]&lt;=54,"45-54",
  TRUE,"55+"
)</f>
        <v>35-44</v>
      </c>
      <c r="P381">
        <v>37</v>
      </c>
      <c r="Q381">
        <f>IF(BuyerTable[[#This Row],[Purchased Bike]]="Yes",1,0)</f>
        <v>0</v>
      </c>
      <c r="R381" t="s">
        <v>18</v>
      </c>
      <c r="S381" s="8">
        <f>_xlfn.SWITCH(BuyerTable[[#This Row],[Commute Distance]],"0-1 Miles",1,"1-2 Miles",2,"2-5 Miles",5,"5-10 Miles",10,"More than 10 Miles",12)</f>
        <v>5</v>
      </c>
    </row>
    <row r="382" spans="1:19" x14ac:dyDescent="0.3">
      <c r="A382">
        <v>19477</v>
      </c>
      <c r="B382" t="s">
        <v>36</v>
      </c>
      <c r="C382" t="s">
        <v>38</v>
      </c>
      <c r="D382" t="str" cm="1">
        <f t="array" ref="D382">_xlfn.IFS(
  BuyerTable[[#This Row],[Income]]&lt;40000,"&lt;40k",
  BuyerTable[[#This Row],[Income]]&lt;80000,"40–80k",
  BuyerTable[[#This Row],[Income]]&lt;120000,"80–120k",
  TRUE,"120k+"
)</f>
        <v>40–80k</v>
      </c>
      <c r="E382" s="3">
        <v>40000</v>
      </c>
      <c r="F382">
        <v>0</v>
      </c>
      <c r="G382" t="s">
        <v>13</v>
      </c>
      <c r="H382" t="s">
        <v>21</v>
      </c>
      <c r="I382" t="s">
        <v>15</v>
      </c>
      <c r="J382" t="str">
        <f>IF(BuyerTable[[#This Row],[Cars]]&gt;0,"car","No cars")</f>
        <v>No cars</v>
      </c>
      <c r="K382">
        <v>0</v>
      </c>
      <c r="L382" t="s">
        <v>16</v>
      </c>
      <c r="M382" t="s">
        <v>17</v>
      </c>
      <c r="N382" t="str">
        <f t="shared" si="5"/>
        <v>Middle age</v>
      </c>
      <c r="O382" t="str" cm="1">
        <f t="array" ref="O382">_xlfn.IFS(
  BuyerTable[[#This Row],[Age]]&lt;25,"&lt;25",
  BuyerTable[[#This Row],[Age]]&lt;=34,"25-34",
  BuyerTable[[#This Row],[Age]]&lt;=44,"35-44",
  BuyerTable[[#This Row],[Age]]&lt;=54,"45-54",
  TRUE,"55+"
)</f>
        <v>35-44</v>
      </c>
      <c r="P382">
        <v>40</v>
      </c>
      <c r="Q382">
        <f>IF(BuyerTable[[#This Row],[Purchased Bike]]="Yes",1,0)</f>
        <v>1</v>
      </c>
      <c r="R382" t="s">
        <v>15</v>
      </c>
      <c r="S382" s="8">
        <f>_xlfn.SWITCH(BuyerTable[[#This Row],[Commute Distance]],"0-1 Miles",1,"1-2 Miles",2,"2-5 Miles",5,"5-10 Miles",10,"More than 10 Miles",12)</f>
        <v>1</v>
      </c>
    </row>
    <row r="383" spans="1:19" x14ac:dyDescent="0.3">
      <c r="A383">
        <v>26796</v>
      </c>
      <c r="B383" t="s">
        <v>37</v>
      </c>
      <c r="C383" t="s">
        <v>38</v>
      </c>
      <c r="D383" t="str" cm="1">
        <f t="array" ref="D383">_xlfn.IFS(
  BuyerTable[[#This Row],[Income]]&lt;40000,"&lt;40k",
  BuyerTable[[#This Row],[Income]]&lt;80000,"40–80k",
  BuyerTable[[#This Row],[Income]]&lt;120000,"80–120k",
  TRUE,"120k+"
)</f>
        <v>40–80k</v>
      </c>
      <c r="E383" s="3">
        <v>40000</v>
      </c>
      <c r="F383">
        <v>2</v>
      </c>
      <c r="G383" t="s">
        <v>13</v>
      </c>
      <c r="H383" t="s">
        <v>28</v>
      </c>
      <c r="I383" t="s">
        <v>15</v>
      </c>
      <c r="J383" t="str">
        <f>IF(BuyerTable[[#This Row],[Cars]]&gt;0,"car","No cars")</f>
        <v>car</v>
      </c>
      <c r="K383">
        <v>2</v>
      </c>
      <c r="L383" t="s">
        <v>23</v>
      </c>
      <c r="M383" t="s">
        <v>24</v>
      </c>
      <c r="N383" t="str">
        <f t="shared" si="5"/>
        <v>Old</v>
      </c>
      <c r="O383" t="str" cm="1">
        <f t="array" ref="O383">_xlfn.IFS(
  BuyerTable[[#This Row],[Age]]&lt;25,"&lt;25",
  BuyerTable[[#This Row],[Age]]&lt;=34,"25-34",
  BuyerTable[[#This Row],[Age]]&lt;=44,"35-44",
  BuyerTable[[#This Row],[Age]]&lt;=54,"45-54",
  TRUE,"55+"
)</f>
        <v>55+</v>
      </c>
      <c r="P383">
        <v>65</v>
      </c>
      <c r="Q383">
        <f>IF(BuyerTable[[#This Row],[Purchased Bike]]="Yes",1,0)</f>
        <v>1</v>
      </c>
      <c r="R383" t="s">
        <v>15</v>
      </c>
      <c r="S383" s="8">
        <f>_xlfn.SWITCH(BuyerTable[[#This Row],[Commute Distance]],"0-1 Miles",1,"1-2 Miles",2,"2-5 Miles",5,"5-10 Miles",10,"More than 10 Miles",12)</f>
        <v>10</v>
      </c>
    </row>
    <row r="384" spans="1:19" x14ac:dyDescent="0.3">
      <c r="A384">
        <v>22500</v>
      </c>
      <c r="B384" t="s">
        <v>37</v>
      </c>
      <c r="C384" t="s">
        <v>38</v>
      </c>
      <c r="D384" t="str" cm="1">
        <f t="array" ref="D384">_xlfn.IFS(
  BuyerTable[[#This Row],[Income]]&lt;40000,"&lt;40k",
  BuyerTable[[#This Row],[Income]]&lt;80000,"40–80k",
  BuyerTable[[#This Row],[Income]]&lt;120000,"80–120k",
  TRUE,"120k+"
)</f>
        <v>40–80k</v>
      </c>
      <c r="E384" s="3">
        <v>40000</v>
      </c>
      <c r="F384">
        <v>0</v>
      </c>
      <c r="G384" t="s">
        <v>13</v>
      </c>
      <c r="H384" t="s">
        <v>21</v>
      </c>
      <c r="I384" t="s">
        <v>18</v>
      </c>
      <c r="J384" t="str">
        <f>IF(BuyerTable[[#This Row],[Cars]]&gt;0,"car","No cars")</f>
        <v>No cars</v>
      </c>
      <c r="K384">
        <v>0</v>
      </c>
      <c r="L384" t="s">
        <v>16</v>
      </c>
      <c r="M384" t="s">
        <v>17</v>
      </c>
      <c r="N384" t="str">
        <f t="shared" si="5"/>
        <v>Middle age</v>
      </c>
      <c r="O384" t="str" cm="1">
        <f t="array" ref="O384">_xlfn.IFS(
  BuyerTable[[#This Row],[Age]]&lt;25,"&lt;25",
  BuyerTable[[#This Row],[Age]]&lt;=34,"25-34",
  BuyerTable[[#This Row],[Age]]&lt;=44,"35-44",
  BuyerTable[[#This Row],[Age]]&lt;=54,"45-54",
  TRUE,"55+"
)</f>
        <v>35-44</v>
      </c>
      <c r="P384">
        <v>40</v>
      </c>
      <c r="Q384">
        <f>IF(BuyerTable[[#This Row],[Purchased Bike]]="Yes",1,0)</f>
        <v>1</v>
      </c>
      <c r="R384" t="s">
        <v>15</v>
      </c>
      <c r="S384" s="8">
        <f>_xlfn.SWITCH(BuyerTable[[#This Row],[Commute Distance]],"0-1 Miles",1,"1-2 Miles",2,"2-5 Miles",5,"5-10 Miles",10,"More than 10 Miles",12)</f>
        <v>1</v>
      </c>
    </row>
    <row r="385" spans="1:19" x14ac:dyDescent="0.3">
      <c r="A385">
        <v>14832</v>
      </c>
      <c r="B385" t="s">
        <v>36</v>
      </c>
      <c r="C385" t="s">
        <v>38</v>
      </c>
      <c r="D385" t="str" cm="1">
        <f t="array" ref="D385">_xlfn.IFS(
  BuyerTable[[#This Row],[Income]]&lt;40000,"&lt;40k",
  BuyerTable[[#This Row],[Income]]&lt;80000,"40–80k",
  BuyerTable[[#This Row],[Income]]&lt;120000,"80–120k",
  TRUE,"120k+"
)</f>
        <v>40–80k</v>
      </c>
      <c r="E385" s="3">
        <v>40000</v>
      </c>
      <c r="F385">
        <v>1</v>
      </c>
      <c r="G385" t="s">
        <v>13</v>
      </c>
      <c r="H385" t="s">
        <v>14</v>
      </c>
      <c r="I385" t="s">
        <v>15</v>
      </c>
      <c r="J385" t="str">
        <f>IF(BuyerTable[[#This Row],[Cars]]&gt;0,"car","No cars")</f>
        <v>No cars</v>
      </c>
      <c r="K385">
        <v>0</v>
      </c>
      <c r="L385" t="s">
        <v>16</v>
      </c>
      <c r="M385" t="s">
        <v>17</v>
      </c>
      <c r="N385" t="str">
        <f t="shared" si="5"/>
        <v>Middle age</v>
      </c>
      <c r="O385" t="str" cm="1">
        <f t="array" ref="O385">_xlfn.IFS(
  BuyerTable[[#This Row],[Age]]&lt;25,"&lt;25",
  BuyerTable[[#This Row],[Age]]&lt;=34,"25-34",
  BuyerTable[[#This Row],[Age]]&lt;=44,"35-44",
  BuyerTable[[#This Row],[Age]]&lt;=54,"45-54",
  TRUE,"55+"
)</f>
        <v>35-44</v>
      </c>
      <c r="P385">
        <v>42</v>
      </c>
      <c r="Q385">
        <f>IF(BuyerTable[[#This Row],[Purchased Bike]]="Yes",1,0)</f>
        <v>1</v>
      </c>
      <c r="R385" t="s">
        <v>15</v>
      </c>
      <c r="S385" s="8">
        <f>_xlfn.SWITCH(BuyerTable[[#This Row],[Commute Distance]],"0-1 Miles",1,"1-2 Miles",2,"2-5 Miles",5,"5-10 Miles",10,"More than 10 Miles",12)</f>
        <v>1</v>
      </c>
    </row>
    <row r="386" spans="1:19" x14ac:dyDescent="0.3">
      <c r="A386">
        <v>20729</v>
      </c>
      <c r="B386" t="s">
        <v>36</v>
      </c>
      <c r="C386" t="s">
        <v>39</v>
      </c>
      <c r="D386" t="str" cm="1">
        <f t="array" ref="D386">_xlfn.IFS(
  BuyerTable[[#This Row],[Income]]&lt;40000,"&lt;40k",
  BuyerTable[[#This Row],[Income]]&lt;80000,"40–80k",
  BuyerTable[[#This Row],[Income]]&lt;120000,"80–120k",
  TRUE,"120k+"
)</f>
        <v>40–80k</v>
      </c>
      <c r="E386" s="3">
        <v>40000</v>
      </c>
      <c r="F386">
        <v>2</v>
      </c>
      <c r="G386" t="s">
        <v>19</v>
      </c>
      <c r="H386" t="s">
        <v>20</v>
      </c>
      <c r="I386" t="s">
        <v>18</v>
      </c>
      <c r="J386" t="str">
        <f>IF(BuyerTable[[#This Row],[Cars]]&gt;0,"car","No cars")</f>
        <v>car</v>
      </c>
      <c r="K386">
        <v>1</v>
      </c>
      <c r="L386" t="s">
        <v>16</v>
      </c>
      <c r="M386" t="s">
        <v>17</v>
      </c>
      <c r="N386" t="str">
        <f t="shared" ref="N386:N449" si="6">IF(P386&gt;54,"Old",IF(P386&gt;=31,"Middle age",IF(P386&lt;31,"Adolescent","Invalid")))</f>
        <v>Middle age</v>
      </c>
      <c r="O386" t="str" cm="1">
        <f t="array" ref="O386">_xlfn.IFS(
  BuyerTable[[#This Row],[Age]]&lt;25,"&lt;25",
  BuyerTable[[#This Row],[Age]]&lt;=34,"25-34",
  BuyerTable[[#This Row],[Age]]&lt;=44,"35-44",
  BuyerTable[[#This Row],[Age]]&lt;=54,"45-54",
  TRUE,"55+"
)</f>
        <v>25-34</v>
      </c>
      <c r="P386">
        <v>34</v>
      </c>
      <c r="Q386">
        <f>IF(BuyerTable[[#This Row],[Purchased Bike]]="Yes",1,0)</f>
        <v>0</v>
      </c>
      <c r="R386" t="s">
        <v>18</v>
      </c>
      <c r="S386" s="8">
        <f>_xlfn.SWITCH(BuyerTable[[#This Row],[Commute Distance]],"0-1 Miles",1,"1-2 Miles",2,"2-5 Miles",5,"5-10 Miles",10,"More than 10 Miles",12)</f>
        <v>1</v>
      </c>
    </row>
    <row r="387" spans="1:19" x14ac:dyDescent="0.3">
      <c r="A387">
        <v>22464</v>
      </c>
      <c r="B387" t="s">
        <v>36</v>
      </c>
      <c r="C387" t="s">
        <v>38</v>
      </c>
      <c r="D387" t="str" cm="1">
        <f t="array" ref="D387">_xlfn.IFS(
  BuyerTable[[#This Row],[Income]]&lt;40000,"&lt;40k",
  BuyerTable[[#This Row],[Income]]&lt;80000,"40–80k",
  BuyerTable[[#This Row],[Income]]&lt;120000,"80–120k",
  TRUE,"120k+"
)</f>
        <v>40–80k</v>
      </c>
      <c r="E387" s="3">
        <v>40000</v>
      </c>
      <c r="F387">
        <v>0</v>
      </c>
      <c r="G387" t="s">
        <v>31</v>
      </c>
      <c r="H387" t="s">
        <v>20</v>
      </c>
      <c r="I387" t="s">
        <v>15</v>
      </c>
      <c r="J387" t="str">
        <f>IF(BuyerTable[[#This Row],[Cars]]&gt;0,"car","No cars")</f>
        <v>No cars</v>
      </c>
      <c r="K387">
        <v>0</v>
      </c>
      <c r="L387" t="s">
        <v>16</v>
      </c>
      <c r="M387" t="s">
        <v>17</v>
      </c>
      <c r="N387" t="str">
        <f t="shared" si="6"/>
        <v>Middle age</v>
      </c>
      <c r="O387" t="str" cm="1">
        <f t="array" ref="O387">_xlfn.IFS(
  BuyerTable[[#This Row],[Age]]&lt;25,"&lt;25",
  BuyerTable[[#This Row],[Age]]&lt;=34,"25-34",
  BuyerTable[[#This Row],[Age]]&lt;=44,"35-44",
  BuyerTable[[#This Row],[Age]]&lt;=54,"45-54",
  TRUE,"55+"
)</f>
        <v>35-44</v>
      </c>
      <c r="P387">
        <v>37</v>
      </c>
      <c r="Q387">
        <f>IF(BuyerTable[[#This Row],[Purchased Bike]]="Yes",1,0)</f>
        <v>1</v>
      </c>
      <c r="R387" t="s">
        <v>15</v>
      </c>
      <c r="S387" s="8">
        <f>_xlfn.SWITCH(BuyerTable[[#This Row],[Commute Distance]],"0-1 Miles",1,"1-2 Miles",2,"2-5 Miles",5,"5-10 Miles",10,"More than 10 Miles",12)</f>
        <v>1</v>
      </c>
    </row>
    <row r="388" spans="1:19" x14ac:dyDescent="0.3">
      <c r="A388">
        <v>19475</v>
      </c>
      <c r="B388" t="s">
        <v>36</v>
      </c>
      <c r="C388" t="s">
        <v>39</v>
      </c>
      <c r="D388" t="str" cm="1">
        <f t="array" ref="D388">_xlfn.IFS(
  BuyerTable[[#This Row],[Income]]&lt;40000,"&lt;40k",
  BuyerTable[[#This Row],[Income]]&lt;80000,"40–80k",
  BuyerTable[[#This Row],[Income]]&lt;120000,"80–120k",
  TRUE,"120k+"
)</f>
        <v>40–80k</v>
      </c>
      <c r="E388" s="3">
        <v>40000</v>
      </c>
      <c r="F388">
        <v>0</v>
      </c>
      <c r="G388" t="s">
        <v>13</v>
      </c>
      <c r="H388" t="s">
        <v>21</v>
      </c>
      <c r="I388" t="s">
        <v>18</v>
      </c>
      <c r="J388" t="str">
        <f>IF(BuyerTable[[#This Row],[Cars]]&gt;0,"car","No cars")</f>
        <v>No cars</v>
      </c>
      <c r="K388">
        <v>0</v>
      </c>
      <c r="L388" t="s">
        <v>16</v>
      </c>
      <c r="M388" t="s">
        <v>17</v>
      </c>
      <c r="N388" t="str">
        <f t="shared" si="6"/>
        <v>Middle age</v>
      </c>
      <c r="O388" t="str" cm="1">
        <f t="array" ref="O388">_xlfn.IFS(
  BuyerTable[[#This Row],[Age]]&lt;25,"&lt;25",
  BuyerTable[[#This Row],[Age]]&lt;=34,"25-34",
  BuyerTable[[#This Row],[Age]]&lt;=44,"35-44",
  BuyerTable[[#This Row],[Age]]&lt;=54,"45-54",
  TRUE,"55+"
)</f>
        <v>35-44</v>
      </c>
      <c r="P388">
        <v>40</v>
      </c>
      <c r="Q388">
        <f>IF(BuyerTable[[#This Row],[Purchased Bike]]="Yes",1,0)</f>
        <v>1</v>
      </c>
      <c r="R388" t="s">
        <v>15</v>
      </c>
      <c r="S388" s="8">
        <f>_xlfn.SWITCH(BuyerTable[[#This Row],[Commute Distance]],"0-1 Miles",1,"1-2 Miles",2,"2-5 Miles",5,"5-10 Miles",10,"More than 10 Miles",12)</f>
        <v>1</v>
      </c>
    </row>
    <row r="389" spans="1:19" x14ac:dyDescent="0.3">
      <c r="A389">
        <v>26154</v>
      </c>
      <c r="B389" t="s">
        <v>36</v>
      </c>
      <c r="C389" t="s">
        <v>38</v>
      </c>
      <c r="D389" t="str" cm="1">
        <f t="array" ref="D389">_xlfn.IFS(
  BuyerTable[[#This Row],[Income]]&lt;40000,"&lt;40k",
  BuyerTable[[#This Row],[Income]]&lt;80000,"40–80k",
  BuyerTable[[#This Row],[Income]]&lt;120000,"80–120k",
  TRUE,"120k+"
)</f>
        <v>40–80k</v>
      </c>
      <c r="E389" s="3">
        <v>60000</v>
      </c>
      <c r="F389">
        <v>1</v>
      </c>
      <c r="G389" t="s">
        <v>19</v>
      </c>
      <c r="H389" t="s">
        <v>14</v>
      </c>
      <c r="I389" t="s">
        <v>15</v>
      </c>
      <c r="J389" t="str">
        <f>IF(BuyerTable[[#This Row],[Cars]]&gt;0,"car","No cars")</f>
        <v>car</v>
      </c>
      <c r="K389">
        <v>1</v>
      </c>
      <c r="L389" t="s">
        <v>23</v>
      </c>
      <c r="M389" t="s">
        <v>24</v>
      </c>
      <c r="N389" t="str">
        <f t="shared" si="6"/>
        <v>Middle age</v>
      </c>
      <c r="O389" t="str" cm="1">
        <f t="array" ref="O389">_xlfn.IFS(
  BuyerTable[[#This Row],[Age]]&lt;25,"&lt;25",
  BuyerTable[[#This Row],[Age]]&lt;=34,"25-34",
  BuyerTable[[#This Row],[Age]]&lt;=44,"35-44",
  BuyerTable[[#This Row],[Age]]&lt;=54,"45-54",
  TRUE,"55+"
)</f>
        <v>35-44</v>
      </c>
      <c r="P389">
        <v>43</v>
      </c>
      <c r="Q389">
        <f>IF(BuyerTable[[#This Row],[Purchased Bike]]="Yes",1,0)</f>
        <v>1</v>
      </c>
      <c r="R389" t="s">
        <v>15</v>
      </c>
      <c r="S389" s="8">
        <f>_xlfn.SWITCH(BuyerTable[[#This Row],[Commute Distance]],"0-1 Miles",1,"1-2 Miles",2,"2-5 Miles",5,"5-10 Miles",10,"More than 10 Miles",12)</f>
        <v>10</v>
      </c>
    </row>
    <row r="390" spans="1:19" x14ac:dyDescent="0.3">
      <c r="A390">
        <v>21980</v>
      </c>
      <c r="B390" t="s">
        <v>37</v>
      </c>
      <c r="C390" t="s">
        <v>39</v>
      </c>
      <c r="D390" t="str" cm="1">
        <f t="array" ref="D390">_xlfn.IFS(
  BuyerTable[[#This Row],[Income]]&lt;40000,"&lt;40k",
  BuyerTable[[#This Row],[Income]]&lt;80000,"40–80k",
  BuyerTable[[#This Row],[Income]]&lt;120000,"80–120k",
  TRUE,"120k+"
)</f>
        <v>40–80k</v>
      </c>
      <c r="E390" s="3">
        <v>60000</v>
      </c>
      <c r="F390">
        <v>1</v>
      </c>
      <c r="G390" t="s">
        <v>13</v>
      </c>
      <c r="H390" t="s">
        <v>21</v>
      </c>
      <c r="I390" t="s">
        <v>15</v>
      </c>
      <c r="J390" t="str">
        <f>IF(BuyerTable[[#This Row],[Cars]]&gt;0,"car","No cars")</f>
        <v>car</v>
      </c>
      <c r="K390">
        <v>1</v>
      </c>
      <c r="L390" t="s">
        <v>23</v>
      </c>
      <c r="M390" t="s">
        <v>24</v>
      </c>
      <c r="N390" t="str">
        <f t="shared" si="6"/>
        <v>Middle age</v>
      </c>
      <c r="O390" t="str" cm="1">
        <f t="array" ref="O390">_xlfn.IFS(
  BuyerTable[[#This Row],[Age]]&lt;25,"&lt;25",
  BuyerTable[[#This Row],[Age]]&lt;=34,"25-34",
  BuyerTable[[#This Row],[Age]]&lt;=44,"35-44",
  BuyerTable[[#This Row],[Age]]&lt;=54,"45-54",
  TRUE,"55+"
)</f>
        <v>35-44</v>
      </c>
      <c r="P390">
        <v>44</v>
      </c>
      <c r="Q390">
        <f>IF(BuyerTable[[#This Row],[Purchased Bike]]="Yes",1,0)</f>
        <v>1</v>
      </c>
      <c r="R390" t="s">
        <v>15</v>
      </c>
      <c r="S390" s="8">
        <f>_xlfn.SWITCH(BuyerTable[[#This Row],[Commute Distance]],"0-1 Miles",1,"1-2 Miles",2,"2-5 Miles",5,"5-10 Miles",10,"More than 10 Miles",12)</f>
        <v>10</v>
      </c>
    </row>
    <row r="391" spans="1:19" x14ac:dyDescent="0.3">
      <c r="A391">
        <v>29181</v>
      </c>
      <c r="B391" t="s">
        <v>37</v>
      </c>
      <c r="C391" t="s">
        <v>39</v>
      </c>
      <c r="D391" t="str" cm="1">
        <f t="array" ref="D391">_xlfn.IFS(
  BuyerTable[[#This Row],[Income]]&lt;40000,"&lt;40k",
  BuyerTable[[#This Row],[Income]]&lt;80000,"40–80k",
  BuyerTable[[#This Row],[Income]]&lt;120000,"80–120k",
  TRUE,"120k+"
)</f>
        <v>40–80k</v>
      </c>
      <c r="E391" s="3">
        <v>60000</v>
      </c>
      <c r="F391">
        <v>2</v>
      </c>
      <c r="G391" t="s">
        <v>13</v>
      </c>
      <c r="H391" t="s">
        <v>21</v>
      </c>
      <c r="I391" t="s">
        <v>18</v>
      </c>
      <c r="J391" t="str">
        <f>IF(BuyerTable[[#This Row],[Cars]]&gt;0,"car","No cars")</f>
        <v>car</v>
      </c>
      <c r="K391">
        <v>1</v>
      </c>
      <c r="L391" t="s">
        <v>16</v>
      </c>
      <c r="M391" t="s">
        <v>24</v>
      </c>
      <c r="N391" t="str">
        <f t="shared" si="6"/>
        <v>Middle age</v>
      </c>
      <c r="O391" t="str" cm="1">
        <f t="array" ref="O391">_xlfn.IFS(
  BuyerTable[[#This Row],[Age]]&lt;25,"&lt;25",
  BuyerTable[[#This Row],[Age]]&lt;=34,"25-34",
  BuyerTable[[#This Row],[Age]]&lt;=44,"35-44",
  BuyerTable[[#This Row],[Age]]&lt;=54,"45-54",
  TRUE,"55+"
)</f>
        <v>35-44</v>
      </c>
      <c r="P391">
        <v>38</v>
      </c>
      <c r="Q391">
        <f>IF(BuyerTable[[#This Row],[Purchased Bike]]="Yes",1,0)</f>
        <v>1</v>
      </c>
      <c r="R391" t="s">
        <v>15</v>
      </c>
      <c r="S391" s="8">
        <f>_xlfn.SWITCH(BuyerTable[[#This Row],[Commute Distance]],"0-1 Miles",1,"1-2 Miles",2,"2-5 Miles",5,"5-10 Miles",10,"More than 10 Miles",12)</f>
        <v>1</v>
      </c>
    </row>
    <row r="392" spans="1:19" x14ac:dyDescent="0.3">
      <c r="A392">
        <v>24279</v>
      </c>
      <c r="B392" t="s">
        <v>37</v>
      </c>
      <c r="C392" t="s">
        <v>38</v>
      </c>
      <c r="D392" t="str" cm="1">
        <f t="array" ref="D392">_xlfn.IFS(
  BuyerTable[[#This Row],[Income]]&lt;40000,"&lt;40k",
  BuyerTable[[#This Row],[Income]]&lt;80000,"40–80k",
  BuyerTable[[#This Row],[Income]]&lt;120000,"80–120k",
  TRUE,"120k+"
)</f>
        <v>40–80k</v>
      </c>
      <c r="E392" s="3">
        <v>40000</v>
      </c>
      <c r="F392">
        <v>2</v>
      </c>
      <c r="G392" t="s">
        <v>19</v>
      </c>
      <c r="H392" t="s">
        <v>14</v>
      </c>
      <c r="I392" t="s">
        <v>18</v>
      </c>
      <c r="J392" t="str">
        <f>IF(BuyerTable[[#This Row],[Cars]]&gt;0,"car","No cars")</f>
        <v>car</v>
      </c>
      <c r="K392">
        <v>2</v>
      </c>
      <c r="L392" t="s">
        <v>26</v>
      </c>
      <c r="M392" t="s">
        <v>24</v>
      </c>
      <c r="N392" t="str">
        <f t="shared" si="6"/>
        <v>Middle age</v>
      </c>
      <c r="O392" t="str" cm="1">
        <f t="array" ref="O392">_xlfn.IFS(
  BuyerTable[[#This Row],[Age]]&lt;25,"&lt;25",
  BuyerTable[[#This Row],[Age]]&lt;=34,"25-34",
  BuyerTable[[#This Row],[Age]]&lt;=44,"35-44",
  BuyerTable[[#This Row],[Age]]&lt;=54,"45-54",
  TRUE,"55+"
)</f>
        <v>45-54</v>
      </c>
      <c r="P392">
        <v>52</v>
      </c>
      <c r="Q392">
        <f>IF(BuyerTable[[#This Row],[Purchased Bike]]="Yes",1,0)</f>
        <v>0</v>
      </c>
      <c r="R392" t="s">
        <v>18</v>
      </c>
      <c r="S392" s="8">
        <f>_xlfn.SWITCH(BuyerTable[[#This Row],[Commute Distance]],"0-1 Miles",1,"1-2 Miles",2,"2-5 Miles",5,"5-10 Miles",10,"More than 10 Miles",12)</f>
        <v>2</v>
      </c>
    </row>
    <row r="393" spans="1:19" x14ac:dyDescent="0.3">
      <c r="A393">
        <v>14058</v>
      </c>
      <c r="B393" t="s">
        <v>37</v>
      </c>
      <c r="C393" t="s">
        <v>38</v>
      </c>
      <c r="D393" t="str" cm="1">
        <f t="array" ref="D393">_xlfn.IFS(
  BuyerTable[[#This Row],[Income]]&lt;40000,"&lt;40k",
  BuyerTable[[#This Row],[Income]]&lt;80000,"40–80k",
  BuyerTable[[#This Row],[Income]]&lt;120000,"80–120k",
  TRUE,"120k+"
)</f>
        <v>40–80k</v>
      </c>
      <c r="E393" s="3">
        <v>70000</v>
      </c>
      <c r="F393">
        <v>0</v>
      </c>
      <c r="G393" t="s">
        <v>13</v>
      </c>
      <c r="H393" t="s">
        <v>21</v>
      </c>
      <c r="I393" t="s">
        <v>18</v>
      </c>
      <c r="J393" t="str">
        <f>IF(BuyerTable[[#This Row],[Cars]]&gt;0,"car","No cars")</f>
        <v>car</v>
      </c>
      <c r="K393">
        <v>1</v>
      </c>
      <c r="L393" t="s">
        <v>23</v>
      </c>
      <c r="M393" t="s">
        <v>24</v>
      </c>
      <c r="N393" t="str">
        <f t="shared" si="6"/>
        <v>Middle age</v>
      </c>
      <c r="O393" t="str" cm="1">
        <f t="array" ref="O393">_xlfn.IFS(
  BuyerTable[[#This Row],[Age]]&lt;25,"&lt;25",
  BuyerTable[[#This Row],[Age]]&lt;=34,"25-34",
  BuyerTable[[#This Row],[Age]]&lt;=44,"35-44",
  BuyerTable[[#This Row],[Age]]&lt;=54,"45-54",
  TRUE,"55+"
)</f>
        <v>35-44</v>
      </c>
      <c r="P393">
        <v>41</v>
      </c>
      <c r="Q393">
        <f>IF(BuyerTable[[#This Row],[Purchased Bike]]="Yes",1,0)</f>
        <v>1</v>
      </c>
      <c r="R393" t="s">
        <v>15</v>
      </c>
      <c r="S393" s="8">
        <f>_xlfn.SWITCH(BuyerTable[[#This Row],[Commute Distance]],"0-1 Miles",1,"1-2 Miles",2,"2-5 Miles",5,"5-10 Miles",10,"More than 10 Miles",12)</f>
        <v>10</v>
      </c>
    </row>
    <row r="394" spans="1:19" x14ac:dyDescent="0.3">
      <c r="A394">
        <v>19442</v>
      </c>
      <c r="B394" t="s">
        <v>37</v>
      </c>
      <c r="C394" t="s">
        <v>38</v>
      </c>
      <c r="D394" t="str" cm="1">
        <f t="array" ref="D394">_xlfn.IFS(
  BuyerTable[[#This Row],[Income]]&lt;40000,"&lt;40k",
  BuyerTable[[#This Row],[Income]]&lt;80000,"40–80k",
  BuyerTable[[#This Row],[Income]]&lt;120000,"80–120k",
  TRUE,"120k+"
)</f>
        <v>40–80k</v>
      </c>
      <c r="E394" s="3">
        <v>50000</v>
      </c>
      <c r="F394">
        <v>0</v>
      </c>
      <c r="G394" t="s">
        <v>31</v>
      </c>
      <c r="H394" t="s">
        <v>14</v>
      </c>
      <c r="I394" t="s">
        <v>15</v>
      </c>
      <c r="J394" t="str">
        <f>IF(BuyerTable[[#This Row],[Cars]]&gt;0,"car","No cars")</f>
        <v>No cars</v>
      </c>
      <c r="K394">
        <v>0</v>
      </c>
      <c r="L394" t="s">
        <v>16</v>
      </c>
      <c r="M394" t="s">
        <v>17</v>
      </c>
      <c r="N394" t="str">
        <f t="shared" si="6"/>
        <v>Middle age</v>
      </c>
      <c r="O394" t="str" cm="1">
        <f t="array" ref="O394">_xlfn.IFS(
  BuyerTable[[#This Row],[Age]]&lt;25,"&lt;25",
  BuyerTable[[#This Row],[Age]]&lt;=34,"25-34",
  BuyerTable[[#This Row],[Age]]&lt;=44,"35-44",
  BuyerTable[[#This Row],[Age]]&lt;=54,"45-54",
  TRUE,"55+"
)</f>
        <v>35-44</v>
      </c>
      <c r="P394">
        <v>37</v>
      </c>
      <c r="Q394">
        <f>IF(BuyerTable[[#This Row],[Purchased Bike]]="Yes",1,0)</f>
        <v>1</v>
      </c>
      <c r="R394" t="s">
        <v>15</v>
      </c>
      <c r="S394" s="8">
        <f>_xlfn.SWITCH(BuyerTable[[#This Row],[Commute Distance]],"0-1 Miles",1,"1-2 Miles",2,"2-5 Miles",5,"5-10 Miles",10,"More than 10 Miles",12)</f>
        <v>1</v>
      </c>
    </row>
    <row r="395" spans="1:19" x14ac:dyDescent="0.3">
      <c r="A395">
        <v>15265</v>
      </c>
      <c r="B395" t="s">
        <v>37</v>
      </c>
      <c r="C395" t="s">
        <v>38</v>
      </c>
      <c r="D395" t="str" cm="1">
        <f t="array" ref="D395">_xlfn.IFS(
  BuyerTable[[#This Row],[Income]]&lt;40000,"&lt;40k",
  BuyerTable[[#This Row],[Income]]&lt;80000,"40–80k",
  BuyerTable[[#This Row],[Income]]&lt;120000,"80–120k",
  TRUE,"120k+"
)</f>
        <v>40–80k</v>
      </c>
      <c r="E395" s="3">
        <v>40000</v>
      </c>
      <c r="F395">
        <v>2</v>
      </c>
      <c r="G395" t="s">
        <v>13</v>
      </c>
      <c r="H395" t="s">
        <v>28</v>
      </c>
      <c r="I395" t="s">
        <v>15</v>
      </c>
      <c r="J395" t="str">
        <f>IF(BuyerTable[[#This Row],[Cars]]&gt;0,"car","No cars")</f>
        <v>car</v>
      </c>
      <c r="K395">
        <v>2</v>
      </c>
      <c r="L395" t="s">
        <v>23</v>
      </c>
      <c r="M395" t="s">
        <v>24</v>
      </c>
      <c r="N395" t="str">
        <f t="shared" si="6"/>
        <v>Old</v>
      </c>
      <c r="O395" t="str" cm="1">
        <f t="array" ref="O395">_xlfn.IFS(
  BuyerTable[[#This Row],[Age]]&lt;25,"&lt;25",
  BuyerTable[[#This Row],[Age]]&lt;=34,"25-34",
  BuyerTable[[#This Row],[Age]]&lt;=44,"35-44",
  BuyerTable[[#This Row],[Age]]&lt;=54,"45-54",
  TRUE,"55+"
)</f>
        <v>55+</v>
      </c>
      <c r="P395">
        <v>66</v>
      </c>
      <c r="Q395">
        <f>IF(BuyerTable[[#This Row],[Purchased Bike]]="Yes",1,0)</f>
        <v>1</v>
      </c>
      <c r="R395" t="s">
        <v>15</v>
      </c>
      <c r="S395" s="8">
        <f>_xlfn.SWITCH(BuyerTable[[#This Row],[Commute Distance]],"0-1 Miles",1,"1-2 Miles",2,"2-5 Miles",5,"5-10 Miles",10,"More than 10 Miles",12)</f>
        <v>10</v>
      </c>
    </row>
    <row r="396" spans="1:19" x14ac:dyDescent="0.3">
      <c r="A396">
        <v>20606</v>
      </c>
      <c r="B396" t="s">
        <v>36</v>
      </c>
      <c r="C396" t="s">
        <v>39</v>
      </c>
      <c r="D396" t="str" cm="1">
        <f t="array" ref="D396">_xlfn.IFS(
  BuyerTable[[#This Row],[Income]]&lt;40000,"&lt;40k",
  BuyerTable[[#This Row],[Income]]&lt;80000,"40–80k",
  BuyerTable[[#This Row],[Income]]&lt;120000,"80–120k",
  TRUE,"120k+"
)</f>
        <v>40–80k</v>
      </c>
      <c r="E396" s="3">
        <v>70000</v>
      </c>
      <c r="F396">
        <v>0</v>
      </c>
      <c r="G396" t="s">
        <v>13</v>
      </c>
      <c r="H396" t="s">
        <v>21</v>
      </c>
      <c r="I396" t="s">
        <v>15</v>
      </c>
      <c r="J396" t="str">
        <f>IF(BuyerTable[[#This Row],[Cars]]&gt;0,"car","No cars")</f>
        <v>car</v>
      </c>
      <c r="K396">
        <v>4</v>
      </c>
      <c r="L396" t="s">
        <v>41</v>
      </c>
      <c r="M396" t="s">
        <v>24</v>
      </c>
      <c r="N396" t="str">
        <f t="shared" si="6"/>
        <v>Middle age</v>
      </c>
      <c r="O396" t="str" cm="1">
        <f t="array" ref="O396">_xlfn.IFS(
  BuyerTable[[#This Row],[Age]]&lt;25,"&lt;25",
  BuyerTable[[#This Row],[Age]]&lt;=34,"25-34",
  BuyerTable[[#This Row],[Age]]&lt;=44,"35-44",
  BuyerTable[[#This Row],[Age]]&lt;=54,"45-54",
  TRUE,"55+"
)</f>
        <v>25-34</v>
      </c>
      <c r="P396">
        <v>32</v>
      </c>
      <c r="Q396">
        <f>IF(BuyerTable[[#This Row],[Purchased Bike]]="Yes",1,0)</f>
        <v>1</v>
      </c>
      <c r="R396" t="s">
        <v>15</v>
      </c>
      <c r="S396" s="8">
        <f>_xlfn.SWITCH(BuyerTable[[#This Row],[Commute Distance]],"0-1 Miles",1,"1-2 Miles",2,"2-5 Miles",5,"5-10 Miles",10,"More than 10 Miles",12)</f>
        <v>12</v>
      </c>
    </row>
    <row r="397" spans="1:19" x14ac:dyDescent="0.3">
      <c r="A397">
        <v>26032</v>
      </c>
      <c r="B397" t="s">
        <v>36</v>
      </c>
      <c r="C397" t="s">
        <v>39</v>
      </c>
      <c r="D397" t="str" cm="1">
        <f t="array" ref="D397">_xlfn.IFS(
  BuyerTable[[#This Row],[Income]]&lt;40000,"&lt;40k",
  BuyerTable[[#This Row],[Income]]&lt;80000,"40–80k",
  BuyerTable[[#This Row],[Income]]&lt;120000,"80–120k",
  TRUE,"120k+"
)</f>
        <v>40–80k</v>
      </c>
      <c r="E397" s="3">
        <v>70000</v>
      </c>
      <c r="F397">
        <v>5</v>
      </c>
      <c r="G397" t="s">
        <v>13</v>
      </c>
      <c r="H397" t="s">
        <v>21</v>
      </c>
      <c r="I397" t="s">
        <v>15</v>
      </c>
      <c r="J397" t="str">
        <f>IF(BuyerTable[[#This Row],[Cars]]&gt;0,"car","No cars")</f>
        <v>car</v>
      </c>
      <c r="K397">
        <v>4</v>
      </c>
      <c r="L397" t="s">
        <v>41</v>
      </c>
      <c r="M397" t="s">
        <v>24</v>
      </c>
      <c r="N397" t="str">
        <f t="shared" si="6"/>
        <v>Middle age</v>
      </c>
      <c r="O397" t="str" cm="1">
        <f t="array" ref="O397">_xlfn.IFS(
  BuyerTable[[#This Row],[Age]]&lt;25,"&lt;25",
  BuyerTable[[#This Row],[Age]]&lt;=34,"25-34",
  BuyerTable[[#This Row],[Age]]&lt;=44,"35-44",
  BuyerTable[[#This Row],[Age]]&lt;=54,"45-54",
  TRUE,"55+"
)</f>
        <v>35-44</v>
      </c>
      <c r="P397">
        <v>41</v>
      </c>
      <c r="Q397">
        <f>IF(BuyerTable[[#This Row],[Purchased Bike]]="Yes",1,0)</f>
        <v>0</v>
      </c>
      <c r="R397" t="s">
        <v>18</v>
      </c>
      <c r="S397" s="8">
        <f>_xlfn.SWITCH(BuyerTable[[#This Row],[Commute Distance]],"0-1 Miles",1,"1-2 Miles",2,"2-5 Miles",5,"5-10 Miles",10,"More than 10 Miles",12)</f>
        <v>12</v>
      </c>
    </row>
    <row r="398" spans="1:19" x14ac:dyDescent="0.3">
      <c r="A398">
        <v>16209</v>
      </c>
      <c r="B398" t="s">
        <v>37</v>
      </c>
      <c r="C398" t="s">
        <v>39</v>
      </c>
      <c r="D398" t="str" cm="1">
        <f t="array" ref="D398">_xlfn.IFS(
  BuyerTable[[#This Row],[Income]]&lt;40000,"&lt;40k",
  BuyerTable[[#This Row],[Income]]&lt;80000,"40–80k",
  BuyerTable[[#This Row],[Income]]&lt;120000,"80–120k",
  TRUE,"120k+"
)</f>
        <v>40–80k</v>
      </c>
      <c r="E398" s="3">
        <v>50000</v>
      </c>
      <c r="F398">
        <v>0</v>
      </c>
      <c r="G398" t="s">
        <v>31</v>
      </c>
      <c r="H398" t="s">
        <v>14</v>
      </c>
      <c r="I398" t="s">
        <v>15</v>
      </c>
      <c r="J398" t="str">
        <f>IF(BuyerTable[[#This Row],[Cars]]&gt;0,"car","No cars")</f>
        <v>No cars</v>
      </c>
      <c r="K398">
        <v>0</v>
      </c>
      <c r="L398" t="s">
        <v>26</v>
      </c>
      <c r="M398" t="s">
        <v>17</v>
      </c>
      <c r="N398" t="str">
        <f t="shared" si="6"/>
        <v>Middle age</v>
      </c>
      <c r="O398" t="str" cm="1">
        <f t="array" ref="O398">_xlfn.IFS(
  BuyerTable[[#This Row],[Age]]&lt;25,"&lt;25",
  BuyerTable[[#This Row],[Age]]&lt;=34,"25-34",
  BuyerTable[[#This Row],[Age]]&lt;=44,"35-44",
  BuyerTable[[#This Row],[Age]]&lt;=54,"45-54",
  TRUE,"55+"
)</f>
        <v>35-44</v>
      </c>
      <c r="P398">
        <v>36</v>
      </c>
      <c r="Q398">
        <f>IF(BuyerTable[[#This Row],[Purchased Bike]]="Yes",1,0)</f>
        <v>0</v>
      </c>
      <c r="R398" t="s">
        <v>18</v>
      </c>
      <c r="S398" s="8">
        <f>_xlfn.SWITCH(BuyerTable[[#This Row],[Commute Distance]],"0-1 Miles",1,"1-2 Miles",2,"2-5 Miles",5,"5-10 Miles",10,"More than 10 Miles",12)</f>
        <v>2</v>
      </c>
    </row>
    <row r="399" spans="1:19" x14ac:dyDescent="0.3">
      <c r="A399">
        <v>11147</v>
      </c>
      <c r="B399" t="s">
        <v>36</v>
      </c>
      <c r="C399" t="s">
        <v>38</v>
      </c>
      <c r="D399" t="str" cm="1">
        <f t="array" ref="D399">_xlfn.IFS(
  BuyerTable[[#This Row],[Income]]&lt;40000,"&lt;40k",
  BuyerTable[[#This Row],[Income]]&lt;80000,"40–80k",
  BuyerTable[[#This Row],[Income]]&lt;120000,"80–120k",
  TRUE,"120k+"
)</f>
        <v>40–80k</v>
      </c>
      <c r="E399" s="3">
        <v>60000</v>
      </c>
      <c r="F399">
        <v>2</v>
      </c>
      <c r="G399" t="s">
        <v>31</v>
      </c>
      <c r="H399" t="s">
        <v>28</v>
      </c>
      <c r="I399" t="s">
        <v>15</v>
      </c>
      <c r="J399" t="str">
        <f>IF(BuyerTable[[#This Row],[Cars]]&gt;0,"car","No cars")</f>
        <v>car</v>
      </c>
      <c r="K399">
        <v>1</v>
      </c>
      <c r="L399" t="s">
        <v>16</v>
      </c>
      <c r="M399" t="s">
        <v>24</v>
      </c>
      <c r="N399" t="str">
        <f t="shared" si="6"/>
        <v>Old</v>
      </c>
      <c r="O399" t="str" cm="1">
        <f t="array" ref="O399">_xlfn.IFS(
  BuyerTable[[#This Row],[Age]]&lt;25,"&lt;25",
  BuyerTable[[#This Row],[Age]]&lt;=34,"25-34",
  BuyerTable[[#This Row],[Age]]&lt;=44,"35-44",
  BuyerTable[[#This Row],[Age]]&lt;=54,"45-54",
  TRUE,"55+"
)</f>
        <v>55+</v>
      </c>
      <c r="P399">
        <v>67</v>
      </c>
      <c r="Q399">
        <f>IF(BuyerTable[[#This Row],[Purchased Bike]]="Yes",1,0)</f>
        <v>1</v>
      </c>
      <c r="R399" t="s">
        <v>15</v>
      </c>
      <c r="S399" s="8">
        <f>_xlfn.SWITCH(BuyerTable[[#This Row],[Commute Distance]],"0-1 Miles",1,"1-2 Miles",2,"2-5 Miles",5,"5-10 Miles",10,"More than 10 Miles",12)</f>
        <v>1</v>
      </c>
    </row>
    <row r="400" spans="1:19" x14ac:dyDescent="0.3">
      <c r="A400">
        <v>24584</v>
      </c>
      <c r="B400" t="s">
        <v>37</v>
      </c>
      <c r="C400" t="s">
        <v>38</v>
      </c>
      <c r="D400" t="str" cm="1">
        <f t="array" ref="D400">_xlfn.IFS(
  BuyerTable[[#This Row],[Income]]&lt;40000,"&lt;40k",
  BuyerTable[[#This Row],[Income]]&lt;80000,"40–80k",
  BuyerTable[[#This Row],[Income]]&lt;120000,"80–120k",
  TRUE,"120k+"
)</f>
        <v>40–80k</v>
      </c>
      <c r="E400" s="3">
        <v>60000</v>
      </c>
      <c r="F400">
        <v>0</v>
      </c>
      <c r="G400" t="s">
        <v>13</v>
      </c>
      <c r="H400" t="s">
        <v>21</v>
      </c>
      <c r="I400" t="s">
        <v>18</v>
      </c>
      <c r="J400" t="str">
        <f>IF(BuyerTable[[#This Row],[Cars]]&gt;0,"car","No cars")</f>
        <v>car</v>
      </c>
      <c r="K400">
        <v>3</v>
      </c>
      <c r="L400" t="s">
        <v>22</v>
      </c>
      <c r="M400" t="s">
        <v>24</v>
      </c>
      <c r="N400" t="str">
        <f t="shared" si="6"/>
        <v>Middle age</v>
      </c>
      <c r="O400" t="str" cm="1">
        <f t="array" ref="O400">_xlfn.IFS(
  BuyerTable[[#This Row],[Age]]&lt;25,"&lt;25",
  BuyerTable[[#This Row],[Age]]&lt;=34,"25-34",
  BuyerTable[[#This Row],[Age]]&lt;=44,"35-44",
  BuyerTable[[#This Row],[Age]]&lt;=54,"45-54",
  TRUE,"55+"
)</f>
        <v>25-34</v>
      </c>
      <c r="P400">
        <v>31</v>
      </c>
      <c r="Q400">
        <f>IF(BuyerTable[[#This Row],[Purchased Bike]]="Yes",1,0)</f>
        <v>0</v>
      </c>
      <c r="R400" t="s">
        <v>18</v>
      </c>
      <c r="S400" s="8">
        <f>_xlfn.SWITCH(BuyerTable[[#This Row],[Commute Distance]],"0-1 Miles",1,"1-2 Miles",2,"2-5 Miles",5,"5-10 Miles",10,"More than 10 Miles",12)</f>
        <v>5</v>
      </c>
    </row>
    <row r="401" spans="1:19" x14ac:dyDescent="0.3">
      <c r="A401">
        <v>18626</v>
      </c>
      <c r="B401" t="s">
        <v>37</v>
      </c>
      <c r="C401" t="s">
        <v>38</v>
      </c>
      <c r="D401" t="str" cm="1">
        <f t="array" ref="D401">_xlfn.IFS(
  BuyerTable[[#This Row],[Income]]&lt;40000,"&lt;40k",
  BuyerTable[[#This Row],[Income]]&lt;80000,"40–80k",
  BuyerTable[[#This Row],[Income]]&lt;120000,"80–120k",
  TRUE,"120k+"
)</f>
        <v>40–80k</v>
      </c>
      <c r="E401" s="3">
        <v>40000</v>
      </c>
      <c r="F401">
        <v>2</v>
      </c>
      <c r="G401" t="s">
        <v>19</v>
      </c>
      <c r="H401" t="s">
        <v>20</v>
      </c>
      <c r="I401" t="s">
        <v>15</v>
      </c>
      <c r="J401" t="str">
        <f>IF(BuyerTable[[#This Row],[Cars]]&gt;0,"car","No cars")</f>
        <v>No cars</v>
      </c>
      <c r="K401">
        <v>0</v>
      </c>
      <c r="L401" t="s">
        <v>26</v>
      </c>
      <c r="M401" t="s">
        <v>17</v>
      </c>
      <c r="N401" t="str">
        <f t="shared" si="6"/>
        <v>Middle age</v>
      </c>
      <c r="O401" t="str" cm="1">
        <f t="array" ref="O401">_xlfn.IFS(
  BuyerTable[[#This Row],[Age]]&lt;25,"&lt;25",
  BuyerTable[[#This Row],[Age]]&lt;=34,"25-34",
  BuyerTable[[#This Row],[Age]]&lt;=44,"35-44",
  BuyerTable[[#This Row],[Age]]&lt;=54,"45-54",
  TRUE,"55+"
)</f>
        <v>25-34</v>
      </c>
      <c r="P401">
        <v>33</v>
      </c>
      <c r="Q401">
        <f>IF(BuyerTable[[#This Row],[Purchased Bike]]="Yes",1,0)</f>
        <v>1</v>
      </c>
      <c r="R401" t="s">
        <v>15</v>
      </c>
      <c r="S401" s="8">
        <f>_xlfn.SWITCH(BuyerTable[[#This Row],[Commute Distance]],"0-1 Miles",1,"1-2 Miles",2,"2-5 Miles",5,"5-10 Miles",10,"More than 10 Miles",12)</f>
        <v>2</v>
      </c>
    </row>
    <row r="402" spans="1:19" x14ac:dyDescent="0.3">
      <c r="A402">
        <v>29298</v>
      </c>
      <c r="B402" t="s">
        <v>37</v>
      </c>
      <c r="C402" t="s">
        <v>39</v>
      </c>
      <c r="D402" t="str" cm="1">
        <f t="array" ref="D402">_xlfn.IFS(
  BuyerTable[[#This Row],[Income]]&lt;40000,"&lt;40k",
  BuyerTable[[#This Row],[Income]]&lt;80000,"40–80k",
  BuyerTable[[#This Row],[Income]]&lt;120000,"80–120k",
  TRUE,"120k+"
)</f>
        <v>40–80k</v>
      </c>
      <c r="E402" s="3">
        <v>60000</v>
      </c>
      <c r="F402">
        <v>1</v>
      </c>
      <c r="G402" t="s">
        <v>19</v>
      </c>
      <c r="H402" t="s">
        <v>14</v>
      </c>
      <c r="I402" t="s">
        <v>15</v>
      </c>
      <c r="J402" t="str">
        <f>IF(BuyerTable[[#This Row],[Cars]]&gt;0,"car","No cars")</f>
        <v>car</v>
      </c>
      <c r="K402">
        <v>1</v>
      </c>
      <c r="L402" t="s">
        <v>23</v>
      </c>
      <c r="M402" t="s">
        <v>24</v>
      </c>
      <c r="N402" t="str">
        <f t="shared" si="6"/>
        <v>Middle age</v>
      </c>
      <c r="O402" t="str" cm="1">
        <f t="array" ref="O402">_xlfn.IFS(
  BuyerTable[[#This Row],[Age]]&lt;25,"&lt;25",
  BuyerTable[[#This Row],[Age]]&lt;=34,"25-34",
  BuyerTable[[#This Row],[Age]]&lt;=44,"35-44",
  BuyerTable[[#This Row],[Age]]&lt;=54,"45-54",
  TRUE,"55+"
)</f>
        <v>45-54</v>
      </c>
      <c r="P402">
        <v>46</v>
      </c>
      <c r="Q402">
        <f>IF(BuyerTable[[#This Row],[Purchased Bike]]="Yes",1,0)</f>
        <v>1</v>
      </c>
      <c r="R402" t="s">
        <v>15</v>
      </c>
      <c r="S402" s="8">
        <f>_xlfn.SWITCH(BuyerTable[[#This Row],[Commute Distance]],"0-1 Miles",1,"1-2 Miles",2,"2-5 Miles",5,"5-10 Miles",10,"More than 10 Miles",12)</f>
        <v>10</v>
      </c>
    </row>
    <row r="403" spans="1:19" x14ac:dyDescent="0.3">
      <c r="A403">
        <v>22633</v>
      </c>
      <c r="B403" t="s">
        <v>37</v>
      </c>
      <c r="C403" t="s">
        <v>39</v>
      </c>
      <c r="D403" t="str" cm="1">
        <f t="array" ref="D403">_xlfn.IFS(
  BuyerTable[[#This Row],[Income]]&lt;40000,"&lt;40k",
  BuyerTable[[#This Row],[Income]]&lt;80000,"40–80k",
  BuyerTable[[#This Row],[Income]]&lt;120000,"80–120k",
  TRUE,"120k+"
)</f>
        <v>40–80k</v>
      </c>
      <c r="E403" s="3">
        <v>40000</v>
      </c>
      <c r="F403">
        <v>0</v>
      </c>
      <c r="G403" t="s">
        <v>31</v>
      </c>
      <c r="H403" t="s">
        <v>20</v>
      </c>
      <c r="I403" t="s">
        <v>15</v>
      </c>
      <c r="J403" t="str">
        <f>IF(BuyerTable[[#This Row],[Cars]]&gt;0,"car","No cars")</f>
        <v>No cars</v>
      </c>
      <c r="K403">
        <v>0</v>
      </c>
      <c r="L403" t="s">
        <v>16</v>
      </c>
      <c r="M403" t="s">
        <v>17</v>
      </c>
      <c r="N403" t="str">
        <f t="shared" si="6"/>
        <v>Middle age</v>
      </c>
      <c r="O403" t="str" cm="1">
        <f t="array" ref="O403">_xlfn.IFS(
  BuyerTable[[#This Row],[Age]]&lt;25,"&lt;25",
  BuyerTable[[#This Row],[Age]]&lt;=34,"25-34",
  BuyerTable[[#This Row],[Age]]&lt;=44,"35-44",
  BuyerTable[[#This Row],[Age]]&lt;=54,"45-54",
  TRUE,"55+"
)</f>
        <v>35-44</v>
      </c>
      <c r="P403">
        <v>37</v>
      </c>
      <c r="Q403">
        <f>IF(BuyerTable[[#This Row],[Purchased Bike]]="Yes",1,0)</f>
        <v>1</v>
      </c>
      <c r="R403" t="s">
        <v>15</v>
      </c>
      <c r="S403" s="8">
        <f>_xlfn.SWITCH(BuyerTable[[#This Row],[Commute Distance]],"0-1 Miles",1,"1-2 Miles",2,"2-5 Miles",5,"5-10 Miles",10,"More than 10 Miles",12)</f>
        <v>1</v>
      </c>
    </row>
    <row r="404" spans="1:19" x14ac:dyDescent="0.3">
      <c r="A404">
        <v>19299</v>
      </c>
      <c r="B404" t="s">
        <v>36</v>
      </c>
      <c r="C404" t="s">
        <v>39</v>
      </c>
      <c r="D404" t="str" cm="1">
        <f t="array" ref="D404">_xlfn.IFS(
  BuyerTable[[#This Row],[Income]]&lt;40000,"&lt;40k",
  BuyerTable[[#This Row],[Income]]&lt;80000,"40–80k",
  BuyerTable[[#This Row],[Income]]&lt;120000,"80–120k",
  TRUE,"120k+"
)</f>
        <v>40–80k</v>
      </c>
      <c r="E404" s="3">
        <v>50000</v>
      </c>
      <c r="F404">
        <v>0</v>
      </c>
      <c r="G404" t="s">
        <v>31</v>
      </c>
      <c r="H404" t="s">
        <v>14</v>
      </c>
      <c r="I404" t="s">
        <v>15</v>
      </c>
      <c r="J404" t="str">
        <f>IF(BuyerTable[[#This Row],[Cars]]&gt;0,"car","No cars")</f>
        <v>No cars</v>
      </c>
      <c r="K404">
        <v>0</v>
      </c>
      <c r="L404" t="s">
        <v>16</v>
      </c>
      <c r="M404" t="s">
        <v>17</v>
      </c>
      <c r="N404" t="str">
        <f t="shared" si="6"/>
        <v>Middle age</v>
      </c>
      <c r="O404" t="str" cm="1">
        <f t="array" ref="O404">_xlfn.IFS(
  BuyerTable[[#This Row],[Age]]&lt;25,"&lt;25",
  BuyerTable[[#This Row],[Age]]&lt;=34,"25-34",
  BuyerTable[[#This Row],[Age]]&lt;=44,"35-44",
  BuyerTable[[#This Row],[Age]]&lt;=54,"45-54",
  TRUE,"55+"
)</f>
        <v>35-44</v>
      </c>
      <c r="P404">
        <v>36</v>
      </c>
      <c r="Q404">
        <f>IF(BuyerTable[[#This Row],[Purchased Bike]]="Yes",1,0)</f>
        <v>1</v>
      </c>
      <c r="R404" t="s">
        <v>15</v>
      </c>
      <c r="S404" s="8">
        <f>_xlfn.SWITCH(BuyerTable[[#This Row],[Commute Distance]],"0-1 Miles",1,"1-2 Miles",2,"2-5 Miles",5,"5-10 Miles",10,"More than 10 Miles",12)</f>
        <v>1</v>
      </c>
    </row>
    <row r="405" spans="1:19" x14ac:dyDescent="0.3">
      <c r="A405">
        <v>11451</v>
      </c>
      <c r="B405" t="s">
        <v>37</v>
      </c>
      <c r="C405" t="s">
        <v>38</v>
      </c>
      <c r="D405" t="str" cm="1">
        <f t="array" ref="D405">_xlfn.IFS(
  BuyerTable[[#This Row],[Income]]&lt;40000,"&lt;40k",
  BuyerTable[[#This Row],[Income]]&lt;80000,"40–80k",
  BuyerTable[[#This Row],[Income]]&lt;120000,"80–120k",
  TRUE,"120k+"
)</f>
        <v>40–80k</v>
      </c>
      <c r="E405" s="3">
        <v>70000</v>
      </c>
      <c r="F405">
        <v>0</v>
      </c>
      <c r="G405" t="s">
        <v>13</v>
      </c>
      <c r="H405" t="s">
        <v>21</v>
      </c>
      <c r="I405" t="s">
        <v>18</v>
      </c>
      <c r="J405" t="str">
        <f>IF(BuyerTable[[#This Row],[Cars]]&gt;0,"car","No cars")</f>
        <v>car</v>
      </c>
      <c r="K405">
        <v>4</v>
      </c>
      <c r="L405" t="s">
        <v>41</v>
      </c>
      <c r="M405" t="s">
        <v>24</v>
      </c>
      <c r="N405" t="str">
        <f t="shared" si="6"/>
        <v>Middle age</v>
      </c>
      <c r="O405" t="str" cm="1">
        <f t="array" ref="O405">_xlfn.IFS(
  BuyerTable[[#This Row],[Age]]&lt;25,"&lt;25",
  BuyerTable[[#This Row],[Age]]&lt;=34,"25-34",
  BuyerTable[[#This Row],[Age]]&lt;=44,"35-44",
  BuyerTable[[#This Row],[Age]]&lt;=54,"45-54",
  TRUE,"55+"
)</f>
        <v>25-34</v>
      </c>
      <c r="P405">
        <v>31</v>
      </c>
      <c r="Q405">
        <f>IF(BuyerTable[[#This Row],[Purchased Bike]]="Yes",1,0)</f>
        <v>1</v>
      </c>
      <c r="R405" t="s">
        <v>15</v>
      </c>
      <c r="S405" s="8">
        <f>_xlfn.SWITCH(BuyerTable[[#This Row],[Commute Distance]],"0-1 Miles",1,"1-2 Miles",2,"2-5 Miles",5,"5-10 Miles",10,"More than 10 Miles",12)</f>
        <v>12</v>
      </c>
    </row>
    <row r="406" spans="1:19" x14ac:dyDescent="0.3">
      <c r="A406">
        <v>27696</v>
      </c>
      <c r="B406" t="s">
        <v>36</v>
      </c>
      <c r="C406" t="s">
        <v>38</v>
      </c>
      <c r="D406" t="str" cm="1">
        <f t="array" ref="D406">_xlfn.IFS(
  BuyerTable[[#This Row],[Income]]&lt;40000,"&lt;40k",
  BuyerTable[[#This Row],[Income]]&lt;80000,"40–80k",
  BuyerTable[[#This Row],[Income]]&lt;120000,"80–120k",
  TRUE,"120k+"
)</f>
        <v>40–80k</v>
      </c>
      <c r="E406" s="3">
        <v>60000</v>
      </c>
      <c r="F406">
        <v>1</v>
      </c>
      <c r="G406" t="s">
        <v>13</v>
      </c>
      <c r="H406" t="s">
        <v>21</v>
      </c>
      <c r="I406" t="s">
        <v>15</v>
      </c>
      <c r="J406" t="str">
        <f>IF(BuyerTable[[#This Row],[Cars]]&gt;0,"car","No cars")</f>
        <v>car</v>
      </c>
      <c r="K406">
        <v>1</v>
      </c>
      <c r="L406" t="s">
        <v>23</v>
      </c>
      <c r="M406" t="s">
        <v>24</v>
      </c>
      <c r="N406" t="str">
        <f t="shared" si="6"/>
        <v>Middle age</v>
      </c>
      <c r="O406" t="str" cm="1">
        <f t="array" ref="O406">_xlfn.IFS(
  BuyerTable[[#This Row],[Age]]&lt;25,"&lt;25",
  BuyerTable[[#This Row],[Age]]&lt;=34,"25-34",
  BuyerTable[[#This Row],[Age]]&lt;=44,"35-44",
  BuyerTable[[#This Row],[Age]]&lt;=54,"45-54",
  TRUE,"55+"
)</f>
        <v>35-44</v>
      </c>
      <c r="P406">
        <v>43</v>
      </c>
      <c r="Q406">
        <f>IF(BuyerTable[[#This Row],[Purchased Bike]]="Yes",1,0)</f>
        <v>1</v>
      </c>
      <c r="R406" t="s">
        <v>15</v>
      </c>
      <c r="S406" s="8">
        <f>_xlfn.SWITCH(BuyerTable[[#This Row],[Commute Distance]],"0-1 Miles",1,"1-2 Miles",2,"2-5 Miles",5,"5-10 Miles",10,"More than 10 Miles",12)</f>
        <v>10</v>
      </c>
    </row>
    <row r="407" spans="1:19" x14ac:dyDescent="0.3">
      <c r="A407">
        <v>18711</v>
      </c>
      <c r="B407" t="s">
        <v>37</v>
      </c>
      <c r="C407" t="s">
        <v>39</v>
      </c>
      <c r="D407" t="str" cm="1">
        <f t="array" ref="D407">_xlfn.IFS(
  BuyerTable[[#This Row],[Income]]&lt;40000,"&lt;40k",
  BuyerTable[[#This Row],[Income]]&lt;80000,"40–80k",
  BuyerTable[[#This Row],[Income]]&lt;120000,"80–120k",
  TRUE,"120k+"
)</f>
        <v>40–80k</v>
      </c>
      <c r="E407" s="3">
        <v>70000</v>
      </c>
      <c r="F407">
        <v>5</v>
      </c>
      <c r="G407" t="s">
        <v>13</v>
      </c>
      <c r="H407" t="s">
        <v>21</v>
      </c>
      <c r="I407" t="s">
        <v>15</v>
      </c>
      <c r="J407" t="str">
        <f>IF(BuyerTable[[#This Row],[Cars]]&gt;0,"car","No cars")</f>
        <v>car</v>
      </c>
      <c r="K407">
        <v>4</v>
      </c>
      <c r="L407" t="s">
        <v>41</v>
      </c>
      <c r="M407" t="s">
        <v>24</v>
      </c>
      <c r="N407" t="str">
        <f t="shared" si="6"/>
        <v>Middle age</v>
      </c>
      <c r="O407" t="str" cm="1">
        <f t="array" ref="O407">_xlfn.IFS(
  BuyerTable[[#This Row],[Age]]&lt;25,"&lt;25",
  BuyerTable[[#This Row],[Age]]&lt;=34,"25-34",
  BuyerTable[[#This Row],[Age]]&lt;=44,"35-44",
  BuyerTable[[#This Row],[Age]]&lt;=54,"45-54",
  TRUE,"55+"
)</f>
        <v>35-44</v>
      </c>
      <c r="P407">
        <v>39</v>
      </c>
      <c r="Q407">
        <f>IF(BuyerTable[[#This Row],[Purchased Bike]]="Yes",1,0)</f>
        <v>0</v>
      </c>
      <c r="R407" t="s">
        <v>18</v>
      </c>
      <c r="S407" s="8">
        <f>_xlfn.SWITCH(BuyerTable[[#This Row],[Commute Distance]],"0-1 Miles",1,"1-2 Miles",2,"2-5 Miles",5,"5-10 Miles",10,"More than 10 Miles",12)</f>
        <v>12</v>
      </c>
    </row>
    <row r="408" spans="1:19" x14ac:dyDescent="0.3">
      <c r="A408">
        <v>14777</v>
      </c>
      <c r="B408" t="s">
        <v>36</v>
      </c>
      <c r="C408" t="s">
        <v>39</v>
      </c>
      <c r="D408" t="str" cm="1">
        <f t="array" ref="D408">_xlfn.IFS(
  BuyerTable[[#This Row],[Income]]&lt;40000,"&lt;40k",
  BuyerTable[[#This Row],[Income]]&lt;80000,"40–80k",
  BuyerTable[[#This Row],[Income]]&lt;120000,"80–120k",
  TRUE,"120k+"
)</f>
        <v>40–80k</v>
      </c>
      <c r="E408" s="3">
        <v>40000</v>
      </c>
      <c r="F408">
        <v>0</v>
      </c>
      <c r="G408" t="s">
        <v>13</v>
      </c>
      <c r="H408" t="s">
        <v>20</v>
      </c>
      <c r="I408" t="s">
        <v>15</v>
      </c>
      <c r="J408" t="str">
        <f>IF(BuyerTable[[#This Row],[Cars]]&gt;0,"car","No cars")</f>
        <v>No cars</v>
      </c>
      <c r="K408">
        <v>0</v>
      </c>
      <c r="L408" t="s">
        <v>16</v>
      </c>
      <c r="M408" t="s">
        <v>17</v>
      </c>
      <c r="N408" t="str">
        <f t="shared" si="6"/>
        <v>Middle age</v>
      </c>
      <c r="O408" t="str" cm="1">
        <f t="array" ref="O408">_xlfn.IFS(
  BuyerTable[[#This Row],[Age]]&lt;25,"&lt;25",
  BuyerTable[[#This Row],[Age]]&lt;=34,"25-34",
  BuyerTable[[#This Row],[Age]]&lt;=44,"35-44",
  BuyerTable[[#This Row],[Age]]&lt;=54,"45-54",
  TRUE,"55+"
)</f>
        <v>35-44</v>
      </c>
      <c r="P408">
        <v>38</v>
      </c>
      <c r="Q408">
        <f>IF(BuyerTable[[#This Row],[Purchased Bike]]="Yes",1,0)</f>
        <v>1</v>
      </c>
      <c r="R408" t="s">
        <v>15</v>
      </c>
      <c r="S408" s="8">
        <f>_xlfn.SWITCH(BuyerTable[[#This Row],[Commute Distance]],"0-1 Miles",1,"1-2 Miles",2,"2-5 Miles",5,"5-10 Miles",10,"More than 10 Miles",12)</f>
        <v>1</v>
      </c>
    </row>
    <row r="409" spans="1:19" x14ac:dyDescent="0.3">
      <c r="A409">
        <v>22006</v>
      </c>
      <c r="B409" t="s">
        <v>36</v>
      </c>
      <c r="C409" t="s">
        <v>38</v>
      </c>
      <c r="D409" t="str" cm="1">
        <f t="array" ref="D409">_xlfn.IFS(
  BuyerTable[[#This Row],[Income]]&lt;40000,"&lt;40k",
  BuyerTable[[#This Row],[Income]]&lt;80000,"40–80k",
  BuyerTable[[#This Row],[Income]]&lt;120000,"80–120k",
  TRUE,"120k+"
)</f>
        <v>40–80k</v>
      </c>
      <c r="E409" s="3">
        <v>70000</v>
      </c>
      <c r="F409">
        <v>5</v>
      </c>
      <c r="G409" t="s">
        <v>19</v>
      </c>
      <c r="H409" t="s">
        <v>14</v>
      </c>
      <c r="I409" t="s">
        <v>15</v>
      </c>
      <c r="J409" t="str">
        <f>IF(BuyerTable[[#This Row],[Cars]]&gt;0,"car","No cars")</f>
        <v>car</v>
      </c>
      <c r="K409">
        <v>3</v>
      </c>
      <c r="L409" t="s">
        <v>23</v>
      </c>
      <c r="M409" t="s">
        <v>24</v>
      </c>
      <c r="N409" t="str">
        <f t="shared" si="6"/>
        <v>Middle age</v>
      </c>
      <c r="O409" t="str" cm="1">
        <f t="array" ref="O409">_xlfn.IFS(
  BuyerTable[[#This Row],[Age]]&lt;25,"&lt;25",
  BuyerTable[[#This Row],[Age]]&lt;=34,"25-34",
  BuyerTable[[#This Row],[Age]]&lt;=44,"35-44",
  BuyerTable[[#This Row],[Age]]&lt;=54,"45-54",
  TRUE,"55+"
)</f>
        <v>45-54</v>
      </c>
      <c r="P409">
        <v>46</v>
      </c>
      <c r="Q409">
        <f>IF(BuyerTable[[#This Row],[Purchased Bike]]="Yes",1,0)</f>
        <v>0</v>
      </c>
      <c r="R409" t="s">
        <v>18</v>
      </c>
      <c r="S409" s="8">
        <f>_xlfn.SWITCH(BuyerTable[[#This Row],[Commute Distance]],"0-1 Miles",1,"1-2 Miles",2,"2-5 Miles",5,"5-10 Miles",10,"More than 10 Miles",12)</f>
        <v>10</v>
      </c>
    </row>
    <row r="410" spans="1:19" x14ac:dyDescent="0.3">
      <c r="A410">
        <v>23432</v>
      </c>
      <c r="B410" t="s">
        <v>37</v>
      </c>
      <c r="C410" t="s">
        <v>38</v>
      </c>
      <c r="D410" t="str" cm="1">
        <f t="array" ref="D410">_xlfn.IFS(
  BuyerTable[[#This Row],[Income]]&lt;40000,"&lt;40k",
  BuyerTable[[#This Row],[Income]]&lt;80000,"40–80k",
  BuyerTable[[#This Row],[Income]]&lt;120000,"80–120k",
  TRUE,"120k+"
)</f>
        <v>40–80k</v>
      </c>
      <c r="E410" s="3">
        <v>70000</v>
      </c>
      <c r="F410">
        <v>0</v>
      </c>
      <c r="G410" t="s">
        <v>13</v>
      </c>
      <c r="H410" t="s">
        <v>21</v>
      </c>
      <c r="I410" t="s">
        <v>15</v>
      </c>
      <c r="J410" t="str">
        <f>IF(BuyerTable[[#This Row],[Cars]]&gt;0,"car","No cars")</f>
        <v>car</v>
      </c>
      <c r="K410">
        <v>1</v>
      </c>
      <c r="L410" t="s">
        <v>23</v>
      </c>
      <c r="M410" t="s">
        <v>24</v>
      </c>
      <c r="N410" t="str">
        <f t="shared" si="6"/>
        <v>Middle age</v>
      </c>
      <c r="O410" t="str" cm="1">
        <f t="array" ref="O410">_xlfn.IFS(
  BuyerTable[[#This Row],[Age]]&lt;25,"&lt;25",
  BuyerTable[[#This Row],[Age]]&lt;=34,"25-34",
  BuyerTable[[#This Row],[Age]]&lt;=44,"35-44",
  BuyerTable[[#This Row],[Age]]&lt;=54,"45-54",
  TRUE,"55+"
)</f>
        <v>35-44</v>
      </c>
      <c r="P410">
        <v>37</v>
      </c>
      <c r="Q410">
        <f>IF(BuyerTable[[#This Row],[Purchased Bike]]="Yes",1,0)</f>
        <v>1</v>
      </c>
      <c r="R410" t="s">
        <v>15</v>
      </c>
      <c r="S410" s="8">
        <f>_xlfn.SWITCH(BuyerTable[[#This Row],[Commute Distance]],"0-1 Miles",1,"1-2 Miles",2,"2-5 Miles",5,"5-10 Miles",10,"More than 10 Miles",12)</f>
        <v>10</v>
      </c>
    </row>
    <row r="411" spans="1:19" x14ac:dyDescent="0.3">
      <c r="A411">
        <v>12666</v>
      </c>
      <c r="B411" t="s">
        <v>37</v>
      </c>
      <c r="C411" t="s">
        <v>38</v>
      </c>
      <c r="D411" t="str" cm="1">
        <f t="array" ref="D411">_xlfn.IFS(
  BuyerTable[[#This Row],[Income]]&lt;40000,"&lt;40k",
  BuyerTable[[#This Row],[Income]]&lt;80000,"40–80k",
  BuyerTable[[#This Row],[Income]]&lt;120000,"80–120k",
  TRUE,"120k+"
)</f>
        <v>40–80k</v>
      </c>
      <c r="E411" s="3">
        <v>60000</v>
      </c>
      <c r="F411">
        <v>0</v>
      </c>
      <c r="G411" t="s">
        <v>13</v>
      </c>
      <c r="H411" t="s">
        <v>21</v>
      </c>
      <c r="I411" t="s">
        <v>18</v>
      </c>
      <c r="J411" t="str">
        <f>IF(BuyerTable[[#This Row],[Cars]]&gt;0,"car","No cars")</f>
        <v>car</v>
      </c>
      <c r="K411">
        <v>4</v>
      </c>
      <c r="L411" t="s">
        <v>22</v>
      </c>
      <c r="M411" t="s">
        <v>24</v>
      </c>
      <c r="N411" t="str">
        <f t="shared" si="6"/>
        <v>Middle age</v>
      </c>
      <c r="O411" t="str" cm="1">
        <f t="array" ref="O411">_xlfn.IFS(
  BuyerTable[[#This Row],[Age]]&lt;25,"&lt;25",
  BuyerTable[[#This Row],[Age]]&lt;=34,"25-34",
  BuyerTable[[#This Row],[Age]]&lt;=44,"35-44",
  BuyerTable[[#This Row],[Age]]&lt;=54,"45-54",
  TRUE,"55+"
)</f>
        <v>25-34</v>
      </c>
      <c r="P411">
        <v>31</v>
      </c>
      <c r="Q411">
        <f>IF(BuyerTable[[#This Row],[Purchased Bike]]="Yes",1,0)</f>
        <v>0</v>
      </c>
      <c r="R411" t="s">
        <v>18</v>
      </c>
      <c r="S411" s="8">
        <f>_xlfn.SWITCH(BuyerTable[[#This Row],[Commute Distance]],"0-1 Miles",1,"1-2 Miles",2,"2-5 Miles",5,"5-10 Miles",10,"More than 10 Miles",12)</f>
        <v>5</v>
      </c>
    </row>
    <row r="412" spans="1:19" x14ac:dyDescent="0.3">
      <c r="A412">
        <v>14164</v>
      </c>
      <c r="B412" t="s">
        <v>37</v>
      </c>
      <c r="C412" t="s">
        <v>39</v>
      </c>
      <c r="D412" t="str" cm="1">
        <f t="array" ref="D412">_xlfn.IFS(
  BuyerTable[[#This Row],[Income]]&lt;40000,"&lt;40k",
  BuyerTable[[#This Row],[Income]]&lt;80000,"40–80k",
  BuyerTable[[#This Row],[Income]]&lt;120000,"80–120k",
  TRUE,"120k+"
)</f>
        <v>40–80k</v>
      </c>
      <c r="E412" s="3">
        <v>50000</v>
      </c>
      <c r="F412">
        <v>0</v>
      </c>
      <c r="G412" t="s">
        <v>31</v>
      </c>
      <c r="H412" t="s">
        <v>14</v>
      </c>
      <c r="I412" t="s">
        <v>15</v>
      </c>
      <c r="J412" t="str">
        <f>IF(BuyerTable[[#This Row],[Cars]]&gt;0,"car","No cars")</f>
        <v>No cars</v>
      </c>
      <c r="K412">
        <v>0</v>
      </c>
      <c r="L412" t="s">
        <v>16</v>
      </c>
      <c r="M412" t="s">
        <v>17</v>
      </c>
      <c r="N412" t="str">
        <f t="shared" si="6"/>
        <v>Middle age</v>
      </c>
      <c r="O412" t="str" cm="1">
        <f t="array" ref="O412">_xlfn.IFS(
  BuyerTable[[#This Row],[Age]]&lt;25,"&lt;25",
  BuyerTable[[#This Row],[Age]]&lt;=34,"25-34",
  BuyerTable[[#This Row],[Age]]&lt;=44,"35-44",
  BuyerTable[[#This Row],[Age]]&lt;=54,"45-54",
  TRUE,"55+"
)</f>
        <v>35-44</v>
      </c>
      <c r="P412">
        <v>36</v>
      </c>
      <c r="Q412">
        <f>IF(BuyerTable[[#This Row],[Purchased Bike]]="Yes",1,0)</f>
        <v>1</v>
      </c>
      <c r="R412" t="s">
        <v>15</v>
      </c>
      <c r="S412" s="8">
        <f>_xlfn.SWITCH(BuyerTable[[#This Row],[Commute Distance]],"0-1 Miles",1,"1-2 Miles",2,"2-5 Miles",5,"5-10 Miles",10,"More than 10 Miles",12)</f>
        <v>1</v>
      </c>
    </row>
    <row r="413" spans="1:19" x14ac:dyDescent="0.3">
      <c r="A413">
        <v>26219</v>
      </c>
      <c r="B413" t="s">
        <v>36</v>
      </c>
      <c r="C413" t="s">
        <v>39</v>
      </c>
      <c r="D413" t="str" cm="1">
        <f t="array" ref="D413">_xlfn.IFS(
  BuyerTable[[#This Row],[Income]]&lt;40000,"&lt;40k",
  BuyerTable[[#This Row],[Income]]&lt;80000,"40–80k",
  BuyerTable[[#This Row],[Income]]&lt;120000,"80–120k",
  TRUE,"120k+"
)</f>
        <v>40–80k</v>
      </c>
      <c r="E413" s="3">
        <v>40000</v>
      </c>
      <c r="F413">
        <v>1</v>
      </c>
      <c r="G413" t="s">
        <v>13</v>
      </c>
      <c r="H413" t="s">
        <v>14</v>
      </c>
      <c r="I413" t="s">
        <v>15</v>
      </c>
      <c r="J413" t="str">
        <f>IF(BuyerTable[[#This Row],[Cars]]&gt;0,"car","No cars")</f>
        <v>car</v>
      </c>
      <c r="K413">
        <v>1</v>
      </c>
      <c r="L413" t="s">
        <v>26</v>
      </c>
      <c r="M413" t="s">
        <v>17</v>
      </c>
      <c r="N413" t="str">
        <f t="shared" si="6"/>
        <v>Middle age</v>
      </c>
      <c r="O413" t="str" cm="1">
        <f t="array" ref="O413">_xlfn.IFS(
  BuyerTable[[#This Row],[Age]]&lt;25,"&lt;25",
  BuyerTable[[#This Row],[Age]]&lt;=34,"25-34",
  BuyerTable[[#This Row],[Age]]&lt;=44,"35-44",
  BuyerTable[[#This Row],[Age]]&lt;=54,"45-54",
  TRUE,"55+"
)</f>
        <v>25-34</v>
      </c>
      <c r="P413">
        <v>33</v>
      </c>
      <c r="Q413">
        <f>IF(BuyerTable[[#This Row],[Purchased Bike]]="Yes",1,0)</f>
        <v>1</v>
      </c>
      <c r="R413" t="s">
        <v>15</v>
      </c>
      <c r="S413" s="8">
        <f>_xlfn.SWITCH(BuyerTable[[#This Row],[Commute Distance]],"0-1 Miles",1,"1-2 Miles",2,"2-5 Miles",5,"5-10 Miles",10,"More than 10 Miles",12)</f>
        <v>2</v>
      </c>
    </row>
    <row r="414" spans="1:19" x14ac:dyDescent="0.3">
      <c r="A414">
        <v>23419</v>
      </c>
      <c r="B414" t="s">
        <v>37</v>
      </c>
      <c r="C414" t="s">
        <v>39</v>
      </c>
      <c r="D414" t="str" cm="1">
        <f t="array" ref="D414">_xlfn.IFS(
  BuyerTable[[#This Row],[Income]]&lt;40000,"&lt;40k",
  BuyerTable[[#This Row],[Income]]&lt;80000,"40–80k",
  BuyerTable[[#This Row],[Income]]&lt;120000,"80–120k",
  TRUE,"120k+"
)</f>
        <v>40–80k</v>
      </c>
      <c r="E414" s="3">
        <v>70000</v>
      </c>
      <c r="F414">
        <v>5</v>
      </c>
      <c r="G414" t="s">
        <v>13</v>
      </c>
      <c r="H414" t="s">
        <v>21</v>
      </c>
      <c r="I414" t="s">
        <v>15</v>
      </c>
      <c r="J414" t="str">
        <f>IF(BuyerTable[[#This Row],[Cars]]&gt;0,"car","No cars")</f>
        <v>car</v>
      </c>
      <c r="K414">
        <v>3</v>
      </c>
      <c r="L414" t="s">
        <v>41</v>
      </c>
      <c r="M414" t="s">
        <v>24</v>
      </c>
      <c r="N414" t="str">
        <f t="shared" si="6"/>
        <v>Middle age</v>
      </c>
      <c r="O414" t="str" cm="1">
        <f t="array" ref="O414">_xlfn.IFS(
  BuyerTable[[#This Row],[Age]]&lt;25,"&lt;25",
  BuyerTable[[#This Row],[Age]]&lt;=34,"25-34",
  BuyerTable[[#This Row],[Age]]&lt;=44,"35-44",
  BuyerTable[[#This Row],[Age]]&lt;=54,"45-54",
  TRUE,"55+"
)</f>
        <v>35-44</v>
      </c>
      <c r="P414">
        <v>39</v>
      </c>
      <c r="Q414">
        <f>IF(BuyerTable[[#This Row],[Purchased Bike]]="Yes",1,0)</f>
        <v>0</v>
      </c>
      <c r="R414" t="s">
        <v>18</v>
      </c>
      <c r="S414" s="8">
        <f>_xlfn.SWITCH(BuyerTable[[#This Row],[Commute Distance]],"0-1 Miles",1,"1-2 Miles",2,"2-5 Miles",5,"5-10 Miles",10,"More than 10 Miles",12)</f>
        <v>12</v>
      </c>
    </row>
    <row r="415" spans="1:19" x14ac:dyDescent="0.3">
      <c r="A415">
        <v>17964</v>
      </c>
      <c r="B415" t="s">
        <v>36</v>
      </c>
      <c r="C415" t="s">
        <v>38</v>
      </c>
      <c r="D415" t="str" cm="1">
        <f t="array" ref="D415">_xlfn.IFS(
  BuyerTable[[#This Row],[Income]]&lt;40000,"&lt;40k",
  BuyerTable[[#This Row],[Income]]&lt;80000,"40–80k",
  BuyerTable[[#This Row],[Income]]&lt;120000,"80–120k",
  TRUE,"120k+"
)</f>
        <v>40–80k</v>
      </c>
      <c r="E415" s="3">
        <v>40000</v>
      </c>
      <c r="F415">
        <v>0</v>
      </c>
      <c r="G415" t="s">
        <v>31</v>
      </c>
      <c r="H415" t="s">
        <v>20</v>
      </c>
      <c r="I415" t="s">
        <v>15</v>
      </c>
      <c r="J415" t="str">
        <f>IF(BuyerTable[[#This Row],[Cars]]&gt;0,"car","No cars")</f>
        <v>No cars</v>
      </c>
      <c r="K415">
        <v>0</v>
      </c>
      <c r="L415" t="s">
        <v>16</v>
      </c>
      <c r="M415" t="s">
        <v>17</v>
      </c>
      <c r="N415" t="str">
        <f t="shared" si="6"/>
        <v>Middle age</v>
      </c>
      <c r="O415" t="str" cm="1">
        <f t="array" ref="O415">_xlfn.IFS(
  BuyerTable[[#This Row],[Age]]&lt;25,"&lt;25",
  BuyerTable[[#This Row],[Age]]&lt;=34,"25-34",
  BuyerTable[[#This Row],[Age]]&lt;=44,"35-44",
  BuyerTable[[#This Row],[Age]]&lt;=54,"45-54",
  TRUE,"55+"
)</f>
        <v>35-44</v>
      </c>
      <c r="P415">
        <v>37</v>
      </c>
      <c r="Q415">
        <f>IF(BuyerTable[[#This Row],[Purchased Bike]]="Yes",1,0)</f>
        <v>1</v>
      </c>
      <c r="R415" t="s">
        <v>15</v>
      </c>
      <c r="S415" s="8">
        <f>_xlfn.SWITCH(BuyerTable[[#This Row],[Commute Distance]],"0-1 Miles",1,"1-2 Miles",2,"2-5 Miles",5,"5-10 Miles",10,"More than 10 Miles",12)</f>
        <v>1</v>
      </c>
    </row>
    <row r="416" spans="1:19" x14ac:dyDescent="0.3">
      <c r="A416">
        <v>19626</v>
      </c>
      <c r="B416" t="s">
        <v>36</v>
      </c>
      <c r="C416" t="s">
        <v>38</v>
      </c>
      <c r="D416" t="str" cm="1">
        <f t="array" ref="D416">_xlfn.IFS(
  BuyerTable[[#This Row],[Income]]&lt;40000,"&lt;40k",
  BuyerTable[[#This Row],[Income]]&lt;80000,"40–80k",
  BuyerTable[[#This Row],[Income]]&lt;120000,"80–120k",
  TRUE,"120k+"
)</f>
        <v>40–80k</v>
      </c>
      <c r="E416" s="3">
        <v>70000</v>
      </c>
      <c r="F416">
        <v>5</v>
      </c>
      <c r="G416" t="s">
        <v>19</v>
      </c>
      <c r="H416" t="s">
        <v>14</v>
      </c>
      <c r="I416" t="s">
        <v>15</v>
      </c>
      <c r="J416" t="str">
        <f>IF(BuyerTable[[#This Row],[Cars]]&gt;0,"car","No cars")</f>
        <v>car</v>
      </c>
      <c r="K416">
        <v>3</v>
      </c>
      <c r="L416" t="s">
        <v>23</v>
      </c>
      <c r="M416" t="s">
        <v>24</v>
      </c>
      <c r="N416" t="str">
        <f t="shared" si="6"/>
        <v>Middle age</v>
      </c>
      <c r="O416" t="str" cm="1">
        <f t="array" ref="O416">_xlfn.IFS(
  BuyerTable[[#This Row],[Age]]&lt;25,"&lt;25",
  BuyerTable[[#This Row],[Age]]&lt;=34,"25-34",
  BuyerTable[[#This Row],[Age]]&lt;=44,"35-44",
  BuyerTable[[#This Row],[Age]]&lt;=54,"45-54",
  TRUE,"55+"
)</f>
        <v>45-54</v>
      </c>
      <c r="P416">
        <v>45</v>
      </c>
      <c r="Q416">
        <f>IF(BuyerTable[[#This Row],[Purchased Bike]]="Yes",1,0)</f>
        <v>0</v>
      </c>
      <c r="R416" t="s">
        <v>18</v>
      </c>
      <c r="S416" s="8">
        <f>_xlfn.SWITCH(BuyerTable[[#This Row],[Commute Distance]],"0-1 Miles",1,"1-2 Miles",2,"2-5 Miles",5,"5-10 Miles",10,"More than 10 Miles",12)</f>
        <v>10</v>
      </c>
    </row>
    <row r="417" spans="1:19" x14ac:dyDescent="0.3">
      <c r="A417">
        <v>21039</v>
      </c>
      <c r="B417" t="s">
        <v>37</v>
      </c>
      <c r="C417" t="s">
        <v>39</v>
      </c>
      <c r="D417" t="str" cm="1">
        <f t="array" ref="D417">_xlfn.IFS(
  BuyerTable[[#This Row],[Income]]&lt;40000,"&lt;40k",
  BuyerTable[[#This Row],[Income]]&lt;80000,"40–80k",
  BuyerTable[[#This Row],[Income]]&lt;120000,"80–120k",
  TRUE,"120k+"
)</f>
        <v>40–80k</v>
      </c>
      <c r="E417" s="3">
        <v>50000</v>
      </c>
      <c r="F417">
        <v>0</v>
      </c>
      <c r="G417" t="s">
        <v>31</v>
      </c>
      <c r="H417" t="s">
        <v>14</v>
      </c>
      <c r="I417" t="s">
        <v>18</v>
      </c>
      <c r="J417" t="str">
        <f>IF(BuyerTable[[#This Row],[Cars]]&gt;0,"car","No cars")</f>
        <v>No cars</v>
      </c>
      <c r="K417">
        <v>0</v>
      </c>
      <c r="L417" t="s">
        <v>16</v>
      </c>
      <c r="M417" t="s">
        <v>17</v>
      </c>
      <c r="N417" t="str">
        <f t="shared" si="6"/>
        <v>Middle age</v>
      </c>
      <c r="O417" t="str" cm="1">
        <f t="array" ref="O417">_xlfn.IFS(
  BuyerTable[[#This Row],[Age]]&lt;25,"&lt;25",
  BuyerTable[[#This Row],[Age]]&lt;=34,"25-34",
  BuyerTable[[#This Row],[Age]]&lt;=44,"35-44",
  BuyerTable[[#This Row],[Age]]&lt;=54,"45-54",
  TRUE,"55+"
)</f>
        <v>35-44</v>
      </c>
      <c r="P417">
        <v>37</v>
      </c>
      <c r="Q417">
        <f>IF(BuyerTable[[#This Row],[Purchased Bike]]="Yes",1,0)</f>
        <v>1</v>
      </c>
      <c r="R417" t="s">
        <v>15</v>
      </c>
      <c r="S417" s="8">
        <f>_xlfn.SWITCH(BuyerTable[[#This Row],[Commute Distance]],"0-1 Miles",1,"1-2 Miles",2,"2-5 Miles",5,"5-10 Miles",10,"More than 10 Miles",12)</f>
        <v>1</v>
      </c>
    </row>
    <row r="418" spans="1:19" x14ac:dyDescent="0.3">
      <c r="A418">
        <v>22005</v>
      </c>
      <c r="B418" t="s">
        <v>36</v>
      </c>
      <c r="C418" t="s">
        <v>39</v>
      </c>
      <c r="D418" t="str" cm="1">
        <f t="array" ref="D418">_xlfn.IFS(
  BuyerTable[[#This Row],[Income]]&lt;40000,"&lt;40k",
  BuyerTable[[#This Row],[Income]]&lt;80000,"40–80k",
  BuyerTable[[#This Row],[Income]]&lt;120000,"80–120k",
  TRUE,"120k+"
)</f>
        <v>40–80k</v>
      </c>
      <c r="E418" s="3">
        <v>70000</v>
      </c>
      <c r="F418">
        <v>5</v>
      </c>
      <c r="G418" t="s">
        <v>19</v>
      </c>
      <c r="H418" t="s">
        <v>14</v>
      </c>
      <c r="I418" t="s">
        <v>18</v>
      </c>
      <c r="J418" t="str">
        <f>IF(BuyerTable[[#This Row],[Cars]]&gt;0,"car","No cars")</f>
        <v>car</v>
      </c>
      <c r="K418">
        <v>3</v>
      </c>
      <c r="L418" t="s">
        <v>23</v>
      </c>
      <c r="M418" t="s">
        <v>24</v>
      </c>
      <c r="N418" t="str">
        <f t="shared" si="6"/>
        <v>Middle age</v>
      </c>
      <c r="O418" t="str" cm="1">
        <f t="array" ref="O418">_xlfn.IFS(
  BuyerTable[[#This Row],[Age]]&lt;25,"&lt;25",
  BuyerTable[[#This Row],[Age]]&lt;=34,"25-34",
  BuyerTable[[#This Row],[Age]]&lt;=44,"35-44",
  BuyerTable[[#This Row],[Age]]&lt;=54,"45-54",
  TRUE,"55+"
)</f>
        <v>45-54</v>
      </c>
      <c r="P418">
        <v>46</v>
      </c>
      <c r="Q418">
        <f>IF(BuyerTable[[#This Row],[Purchased Bike]]="Yes",1,0)</f>
        <v>0</v>
      </c>
      <c r="R418" t="s">
        <v>18</v>
      </c>
      <c r="S418" s="8">
        <f>_xlfn.SWITCH(BuyerTable[[#This Row],[Commute Distance]],"0-1 Miles",1,"1-2 Miles",2,"2-5 Miles",5,"5-10 Miles",10,"More than 10 Miles",12)</f>
        <v>10</v>
      </c>
    </row>
    <row r="419" spans="1:19" x14ac:dyDescent="0.3">
      <c r="A419">
        <v>14312</v>
      </c>
      <c r="B419" t="s">
        <v>36</v>
      </c>
      <c r="C419" t="s">
        <v>39</v>
      </c>
      <c r="D419" t="str" cm="1">
        <f t="array" ref="D419">_xlfn.IFS(
  BuyerTable[[#This Row],[Income]]&lt;40000,"&lt;40k",
  BuyerTable[[#This Row],[Income]]&lt;80000,"40–80k",
  BuyerTable[[#This Row],[Income]]&lt;120000,"80–120k",
  TRUE,"120k+"
)</f>
        <v>40–80k</v>
      </c>
      <c r="E419" s="3">
        <v>60000</v>
      </c>
      <c r="F419">
        <v>1</v>
      </c>
      <c r="G419" t="s">
        <v>19</v>
      </c>
      <c r="H419" t="s">
        <v>14</v>
      </c>
      <c r="I419" t="s">
        <v>15</v>
      </c>
      <c r="J419" t="str">
        <f>IF(BuyerTable[[#This Row],[Cars]]&gt;0,"car","No cars")</f>
        <v>car</v>
      </c>
      <c r="K419">
        <v>1</v>
      </c>
      <c r="L419" t="s">
        <v>23</v>
      </c>
      <c r="M419" t="s">
        <v>24</v>
      </c>
      <c r="N419" t="str">
        <f t="shared" si="6"/>
        <v>Middle age</v>
      </c>
      <c r="O419" t="str" cm="1">
        <f t="array" ref="O419">_xlfn.IFS(
  BuyerTable[[#This Row],[Age]]&lt;25,"&lt;25",
  BuyerTable[[#This Row],[Age]]&lt;=34,"25-34",
  BuyerTable[[#This Row],[Age]]&lt;=44,"35-44",
  BuyerTable[[#This Row],[Age]]&lt;=54,"45-54",
  TRUE,"55+"
)</f>
        <v>45-54</v>
      </c>
      <c r="P419">
        <v>45</v>
      </c>
      <c r="Q419">
        <f>IF(BuyerTable[[#This Row],[Purchased Bike]]="Yes",1,0)</f>
        <v>0</v>
      </c>
      <c r="R419" t="s">
        <v>18</v>
      </c>
      <c r="S419" s="8">
        <f>_xlfn.SWITCH(BuyerTable[[#This Row],[Commute Distance]],"0-1 Miles",1,"1-2 Miles",2,"2-5 Miles",5,"5-10 Miles",10,"More than 10 Miles",12)</f>
        <v>10</v>
      </c>
    </row>
    <row r="420" spans="1:19" x14ac:dyDescent="0.3">
      <c r="A420">
        <v>28319</v>
      </c>
      <c r="B420" t="s">
        <v>37</v>
      </c>
      <c r="C420" t="s">
        <v>39</v>
      </c>
      <c r="D420" t="str" cm="1">
        <f t="array" ref="D420">_xlfn.IFS(
  BuyerTable[[#This Row],[Income]]&lt;40000,"&lt;40k",
  BuyerTable[[#This Row],[Income]]&lt;80000,"40–80k",
  BuyerTable[[#This Row],[Income]]&lt;120000,"80–120k",
  TRUE,"120k+"
)</f>
        <v>40–80k</v>
      </c>
      <c r="E420" s="3">
        <v>60000</v>
      </c>
      <c r="F420">
        <v>1</v>
      </c>
      <c r="G420" t="s">
        <v>19</v>
      </c>
      <c r="H420" t="s">
        <v>14</v>
      </c>
      <c r="I420" t="s">
        <v>18</v>
      </c>
      <c r="J420" t="str">
        <f>IF(BuyerTable[[#This Row],[Cars]]&gt;0,"car","No cars")</f>
        <v>car</v>
      </c>
      <c r="K420">
        <v>1</v>
      </c>
      <c r="L420" t="s">
        <v>16</v>
      </c>
      <c r="M420" t="s">
        <v>24</v>
      </c>
      <c r="N420" t="str">
        <f t="shared" si="6"/>
        <v>Middle age</v>
      </c>
      <c r="O420" t="str" cm="1">
        <f t="array" ref="O420">_xlfn.IFS(
  BuyerTable[[#This Row],[Age]]&lt;25,"&lt;25",
  BuyerTable[[#This Row],[Age]]&lt;=34,"25-34",
  BuyerTable[[#This Row],[Age]]&lt;=44,"35-44",
  BuyerTable[[#This Row],[Age]]&lt;=54,"45-54",
  TRUE,"55+"
)</f>
        <v>45-54</v>
      </c>
      <c r="P420">
        <v>46</v>
      </c>
      <c r="Q420">
        <f>IF(BuyerTable[[#This Row],[Purchased Bike]]="Yes",1,0)</f>
        <v>1</v>
      </c>
      <c r="R420" t="s">
        <v>15</v>
      </c>
      <c r="S420" s="8">
        <f>_xlfn.SWITCH(BuyerTable[[#This Row],[Commute Distance]],"0-1 Miles",1,"1-2 Miles",2,"2-5 Miles",5,"5-10 Miles",10,"More than 10 Miles",12)</f>
        <v>1</v>
      </c>
    </row>
    <row r="421" spans="1:19" x14ac:dyDescent="0.3">
      <c r="A421">
        <v>16406</v>
      </c>
      <c r="B421" t="s">
        <v>36</v>
      </c>
      <c r="C421" t="s">
        <v>38</v>
      </c>
      <c r="D421" t="str" cm="1">
        <f t="array" ref="D421">_xlfn.IFS(
  BuyerTable[[#This Row],[Income]]&lt;40000,"&lt;40k",
  BuyerTable[[#This Row],[Income]]&lt;80000,"40–80k",
  BuyerTable[[#This Row],[Income]]&lt;120000,"80–120k",
  TRUE,"120k+"
)</f>
        <v>40–80k</v>
      </c>
      <c r="E421" s="3">
        <v>40000</v>
      </c>
      <c r="F421">
        <v>0</v>
      </c>
      <c r="G421" t="s">
        <v>13</v>
      </c>
      <c r="H421" t="s">
        <v>20</v>
      </c>
      <c r="I421" t="s">
        <v>18</v>
      </c>
      <c r="J421" t="str">
        <f>IF(BuyerTable[[#This Row],[Cars]]&gt;0,"car","No cars")</f>
        <v>No cars</v>
      </c>
      <c r="K421">
        <v>0</v>
      </c>
      <c r="L421" t="s">
        <v>16</v>
      </c>
      <c r="M421" t="s">
        <v>17</v>
      </c>
      <c r="N421" t="str">
        <f t="shared" si="6"/>
        <v>Middle age</v>
      </c>
      <c r="O421" t="str" cm="1">
        <f t="array" ref="O421">_xlfn.IFS(
  BuyerTable[[#This Row],[Age]]&lt;25,"&lt;25",
  BuyerTable[[#This Row],[Age]]&lt;=34,"25-34",
  BuyerTable[[#This Row],[Age]]&lt;=44,"35-44",
  BuyerTable[[#This Row],[Age]]&lt;=54,"45-54",
  TRUE,"55+"
)</f>
        <v>35-44</v>
      </c>
      <c r="P421">
        <v>38</v>
      </c>
      <c r="Q421">
        <f>IF(BuyerTable[[#This Row],[Purchased Bike]]="Yes",1,0)</f>
        <v>1</v>
      </c>
      <c r="R421" t="s">
        <v>15</v>
      </c>
      <c r="S421" s="8">
        <f>_xlfn.SWITCH(BuyerTable[[#This Row],[Commute Distance]],"0-1 Miles",1,"1-2 Miles",2,"2-5 Miles",5,"5-10 Miles",10,"More than 10 Miles",12)</f>
        <v>1</v>
      </c>
    </row>
    <row r="422" spans="1:19" x14ac:dyDescent="0.3">
      <c r="A422">
        <v>20923</v>
      </c>
      <c r="B422" t="s">
        <v>36</v>
      </c>
      <c r="C422" t="s">
        <v>39</v>
      </c>
      <c r="D422" t="str" cm="1">
        <f t="array" ref="D422">_xlfn.IFS(
  BuyerTable[[#This Row],[Income]]&lt;40000,"&lt;40k",
  BuyerTable[[#This Row],[Income]]&lt;80000,"40–80k",
  BuyerTable[[#This Row],[Income]]&lt;120000,"80–120k",
  TRUE,"120k+"
)</f>
        <v>40–80k</v>
      </c>
      <c r="E422" s="3">
        <v>40000</v>
      </c>
      <c r="F422">
        <v>1</v>
      </c>
      <c r="G422" t="s">
        <v>13</v>
      </c>
      <c r="H422" t="s">
        <v>14</v>
      </c>
      <c r="I422" t="s">
        <v>15</v>
      </c>
      <c r="J422" t="str">
        <f>IF(BuyerTable[[#This Row],[Cars]]&gt;0,"car","No cars")</f>
        <v>No cars</v>
      </c>
      <c r="K422">
        <v>0</v>
      </c>
      <c r="L422" t="s">
        <v>16</v>
      </c>
      <c r="M422" t="s">
        <v>17</v>
      </c>
      <c r="N422" t="str">
        <f t="shared" si="6"/>
        <v>Middle age</v>
      </c>
      <c r="O422" t="str" cm="1">
        <f t="array" ref="O422">_xlfn.IFS(
  BuyerTable[[#This Row],[Age]]&lt;25,"&lt;25",
  BuyerTable[[#This Row],[Age]]&lt;=34,"25-34",
  BuyerTable[[#This Row],[Age]]&lt;=44,"35-44",
  BuyerTable[[#This Row],[Age]]&lt;=54,"45-54",
  TRUE,"55+"
)</f>
        <v>35-44</v>
      </c>
      <c r="P422">
        <v>42</v>
      </c>
      <c r="Q422">
        <f>IF(BuyerTable[[#This Row],[Purchased Bike]]="Yes",1,0)</f>
        <v>1</v>
      </c>
      <c r="R422" t="s">
        <v>15</v>
      </c>
      <c r="S422" s="8">
        <f>_xlfn.SWITCH(BuyerTable[[#This Row],[Commute Distance]],"0-1 Miles",1,"1-2 Miles",2,"2-5 Miles",5,"5-10 Miles",10,"More than 10 Miles",12)</f>
        <v>1</v>
      </c>
    </row>
    <row r="423" spans="1:19" x14ac:dyDescent="0.3">
      <c r="A423">
        <v>26663</v>
      </c>
      <c r="B423" t="s">
        <v>37</v>
      </c>
      <c r="C423" t="s">
        <v>39</v>
      </c>
      <c r="D423" t="str" cm="1">
        <f t="array" ref="D423">_xlfn.IFS(
  BuyerTable[[#This Row],[Income]]&lt;40000,"&lt;40k",
  BuyerTable[[#This Row],[Income]]&lt;80000,"40–80k",
  BuyerTable[[#This Row],[Income]]&lt;120000,"80–120k",
  TRUE,"120k+"
)</f>
        <v>40–80k</v>
      </c>
      <c r="E423" s="3">
        <v>60000</v>
      </c>
      <c r="F423">
        <v>2</v>
      </c>
      <c r="G423" t="s">
        <v>13</v>
      </c>
      <c r="H423" t="s">
        <v>21</v>
      </c>
      <c r="I423" t="s">
        <v>18</v>
      </c>
      <c r="J423" t="str">
        <f>IF(BuyerTable[[#This Row],[Cars]]&gt;0,"car","No cars")</f>
        <v>car</v>
      </c>
      <c r="K423">
        <v>1</v>
      </c>
      <c r="L423" t="s">
        <v>16</v>
      </c>
      <c r="M423" t="s">
        <v>24</v>
      </c>
      <c r="N423" t="str">
        <f t="shared" si="6"/>
        <v>Middle age</v>
      </c>
      <c r="O423" t="str" cm="1">
        <f t="array" ref="O423">_xlfn.IFS(
  BuyerTable[[#This Row],[Age]]&lt;25,"&lt;25",
  BuyerTable[[#This Row],[Age]]&lt;=34,"25-34",
  BuyerTable[[#This Row],[Age]]&lt;=44,"35-44",
  BuyerTable[[#This Row],[Age]]&lt;=54,"45-54",
  TRUE,"55+"
)</f>
        <v>35-44</v>
      </c>
      <c r="P423">
        <v>39</v>
      </c>
      <c r="Q423">
        <f>IF(BuyerTable[[#This Row],[Purchased Bike]]="Yes",1,0)</f>
        <v>1</v>
      </c>
      <c r="R423" t="s">
        <v>15</v>
      </c>
      <c r="S423" s="8">
        <f>_xlfn.SWITCH(BuyerTable[[#This Row],[Commute Distance]],"0-1 Miles",1,"1-2 Miles",2,"2-5 Miles",5,"5-10 Miles",10,"More than 10 Miles",12)</f>
        <v>1</v>
      </c>
    </row>
    <row r="424" spans="1:19" x14ac:dyDescent="0.3">
      <c r="A424">
        <v>17926</v>
      </c>
      <c r="B424" t="s">
        <v>37</v>
      </c>
      <c r="C424" t="s">
        <v>39</v>
      </c>
      <c r="D424" t="str" cm="1">
        <f t="array" ref="D424">_xlfn.IFS(
  BuyerTable[[#This Row],[Income]]&lt;40000,"&lt;40k",
  BuyerTable[[#This Row],[Income]]&lt;80000,"40–80k",
  BuyerTable[[#This Row],[Income]]&lt;120000,"80–120k",
  TRUE,"120k+"
)</f>
        <v>40–80k</v>
      </c>
      <c r="E424" s="3">
        <v>40000</v>
      </c>
      <c r="F424">
        <v>0</v>
      </c>
      <c r="G424" t="s">
        <v>13</v>
      </c>
      <c r="H424" t="s">
        <v>20</v>
      </c>
      <c r="I424" t="s">
        <v>18</v>
      </c>
      <c r="J424" t="str">
        <f>IF(BuyerTable[[#This Row],[Cars]]&gt;0,"car","No cars")</f>
        <v>No cars</v>
      </c>
      <c r="K424">
        <v>0</v>
      </c>
      <c r="L424" t="s">
        <v>16</v>
      </c>
      <c r="M424" t="s">
        <v>24</v>
      </c>
      <c r="N424" t="str">
        <f t="shared" si="6"/>
        <v>Adolescent</v>
      </c>
      <c r="O424" t="str" cm="1">
        <f t="array" ref="O424">_xlfn.IFS(
  BuyerTable[[#This Row],[Age]]&lt;25,"&lt;25",
  BuyerTable[[#This Row],[Age]]&lt;=34,"25-34",
  BuyerTable[[#This Row],[Age]]&lt;=44,"35-44",
  BuyerTable[[#This Row],[Age]]&lt;=54,"45-54",
  TRUE,"55+"
)</f>
        <v>25-34</v>
      </c>
      <c r="P424">
        <v>28</v>
      </c>
      <c r="Q424">
        <f>IF(BuyerTable[[#This Row],[Purchased Bike]]="Yes",1,0)</f>
        <v>1</v>
      </c>
      <c r="R424" t="s">
        <v>15</v>
      </c>
      <c r="S424" s="8">
        <f>_xlfn.SWITCH(BuyerTable[[#This Row],[Commute Distance]],"0-1 Miles",1,"1-2 Miles",2,"2-5 Miles",5,"5-10 Miles",10,"More than 10 Miles",12)</f>
        <v>1</v>
      </c>
    </row>
    <row r="425" spans="1:19" x14ac:dyDescent="0.3">
      <c r="A425">
        <v>28758</v>
      </c>
      <c r="B425" t="s">
        <v>36</v>
      </c>
      <c r="C425" t="s">
        <v>38</v>
      </c>
      <c r="D425" t="str" cm="1">
        <f t="array" ref="D425">_xlfn.IFS(
  BuyerTable[[#This Row],[Income]]&lt;40000,"&lt;40k",
  BuyerTable[[#This Row],[Income]]&lt;80000,"40–80k",
  BuyerTable[[#This Row],[Income]]&lt;120000,"80–120k",
  TRUE,"120k+"
)</f>
        <v>40–80k</v>
      </c>
      <c r="E425" s="3">
        <v>40000</v>
      </c>
      <c r="F425">
        <v>2</v>
      </c>
      <c r="G425" t="s">
        <v>19</v>
      </c>
      <c r="H425" t="s">
        <v>20</v>
      </c>
      <c r="I425" t="s">
        <v>15</v>
      </c>
      <c r="J425" t="str">
        <f>IF(BuyerTable[[#This Row],[Cars]]&gt;0,"car","No cars")</f>
        <v>car</v>
      </c>
      <c r="K425">
        <v>1</v>
      </c>
      <c r="L425" t="s">
        <v>26</v>
      </c>
      <c r="M425" t="s">
        <v>17</v>
      </c>
      <c r="N425" t="str">
        <f t="shared" si="6"/>
        <v>Middle age</v>
      </c>
      <c r="O425" t="str" cm="1">
        <f t="array" ref="O425">_xlfn.IFS(
  BuyerTable[[#This Row],[Age]]&lt;25,"&lt;25",
  BuyerTable[[#This Row],[Age]]&lt;=34,"25-34",
  BuyerTable[[#This Row],[Age]]&lt;=44,"35-44",
  BuyerTable[[#This Row],[Age]]&lt;=54,"45-54",
  TRUE,"55+"
)</f>
        <v>35-44</v>
      </c>
      <c r="P425">
        <v>35</v>
      </c>
      <c r="Q425">
        <f>IF(BuyerTable[[#This Row],[Purchased Bike]]="Yes",1,0)</f>
        <v>1</v>
      </c>
      <c r="R425" t="s">
        <v>15</v>
      </c>
      <c r="S425" s="8">
        <f>_xlfn.SWITCH(BuyerTable[[#This Row],[Commute Distance]],"0-1 Miles",1,"1-2 Miles",2,"2-5 Miles",5,"5-10 Miles",10,"More than 10 Miles",12)</f>
        <v>2</v>
      </c>
    </row>
    <row r="426" spans="1:19" x14ac:dyDescent="0.3">
      <c r="A426">
        <v>21207</v>
      </c>
      <c r="B426" t="s">
        <v>36</v>
      </c>
      <c r="C426" t="s">
        <v>38</v>
      </c>
      <c r="D426" t="str" cm="1">
        <f t="array" ref="D426">_xlfn.IFS(
  BuyerTable[[#This Row],[Income]]&lt;40000,"&lt;40k",
  BuyerTable[[#This Row],[Income]]&lt;80000,"40–80k",
  BuyerTable[[#This Row],[Income]]&lt;120000,"80–120k",
  TRUE,"120k+"
)</f>
        <v>40–80k</v>
      </c>
      <c r="E426" s="3">
        <v>60000</v>
      </c>
      <c r="F426">
        <v>1</v>
      </c>
      <c r="G426" t="s">
        <v>19</v>
      </c>
      <c r="H426" t="s">
        <v>14</v>
      </c>
      <c r="I426" t="s">
        <v>15</v>
      </c>
      <c r="J426" t="str">
        <f>IF(BuyerTable[[#This Row],[Cars]]&gt;0,"car","No cars")</f>
        <v>car</v>
      </c>
      <c r="K426">
        <v>1</v>
      </c>
      <c r="L426" t="s">
        <v>23</v>
      </c>
      <c r="M426" t="s">
        <v>24</v>
      </c>
      <c r="N426" t="str">
        <f t="shared" si="6"/>
        <v>Middle age</v>
      </c>
      <c r="O426" t="str" cm="1">
        <f t="array" ref="O426">_xlfn.IFS(
  BuyerTable[[#This Row],[Age]]&lt;25,"&lt;25",
  BuyerTable[[#This Row],[Age]]&lt;=34,"25-34",
  BuyerTable[[#This Row],[Age]]&lt;=44,"35-44",
  BuyerTable[[#This Row],[Age]]&lt;=54,"45-54",
  TRUE,"55+"
)</f>
        <v>45-54</v>
      </c>
      <c r="P426">
        <v>46</v>
      </c>
      <c r="Q426">
        <f>IF(BuyerTable[[#This Row],[Purchased Bike]]="Yes",1,0)</f>
        <v>0</v>
      </c>
      <c r="R426" t="s">
        <v>18</v>
      </c>
      <c r="S426" s="8">
        <f>_xlfn.SWITCH(BuyerTable[[#This Row],[Commute Distance]],"0-1 Miles",1,"1-2 Miles",2,"2-5 Miles",5,"5-10 Miles",10,"More than 10 Miles",12)</f>
        <v>10</v>
      </c>
    </row>
    <row r="427" spans="1:19" x14ac:dyDescent="0.3">
      <c r="A427">
        <v>23105</v>
      </c>
      <c r="B427" t="s">
        <v>37</v>
      </c>
      <c r="C427" t="s">
        <v>38</v>
      </c>
      <c r="D427" t="str" cm="1">
        <f t="array" ref="D427">_xlfn.IFS(
  BuyerTable[[#This Row],[Income]]&lt;40000,"&lt;40k",
  BuyerTable[[#This Row],[Income]]&lt;80000,"40–80k",
  BuyerTable[[#This Row],[Income]]&lt;120000,"80–120k",
  TRUE,"120k+"
)</f>
        <v>40–80k</v>
      </c>
      <c r="E427" s="3">
        <v>40000</v>
      </c>
      <c r="F427">
        <v>3</v>
      </c>
      <c r="G427" t="s">
        <v>29</v>
      </c>
      <c r="H427" t="s">
        <v>20</v>
      </c>
      <c r="I427" t="s">
        <v>18</v>
      </c>
      <c r="J427" t="str">
        <f>IF(BuyerTable[[#This Row],[Cars]]&gt;0,"car","No cars")</f>
        <v>car</v>
      </c>
      <c r="K427">
        <v>2</v>
      </c>
      <c r="L427" t="s">
        <v>23</v>
      </c>
      <c r="M427" t="s">
        <v>24</v>
      </c>
      <c r="N427" t="str">
        <f t="shared" si="6"/>
        <v>Middle age</v>
      </c>
      <c r="O427" t="str" cm="1">
        <f t="array" ref="O427">_xlfn.IFS(
  BuyerTable[[#This Row],[Age]]&lt;25,"&lt;25",
  BuyerTable[[#This Row],[Age]]&lt;=34,"25-34",
  BuyerTable[[#This Row],[Age]]&lt;=44,"35-44",
  BuyerTable[[#This Row],[Age]]&lt;=54,"45-54",
  TRUE,"55+"
)</f>
        <v>45-54</v>
      </c>
      <c r="P427">
        <v>52</v>
      </c>
      <c r="Q427">
        <f>IF(BuyerTable[[#This Row],[Purchased Bike]]="Yes",1,0)</f>
        <v>1</v>
      </c>
      <c r="R427" t="s">
        <v>15</v>
      </c>
      <c r="S427" s="8">
        <f>_xlfn.SWITCH(BuyerTable[[#This Row],[Commute Distance]],"0-1 Miles",1,"1-2 Miles",2,"2-5 Miles",5,"5-10 Miles",10,"More than 10 Miles",12)</f>
        <v>10</v>
      </c>
    </row>
    <row r="428" spans="1:19" x14ac:dyDescent="0.3">
      <c r="A428">
        <v>21213</v>
      </c>
      <c r="B428" t="s">
        <v>37</v>
      </c>
      <c r="C428" t="s">
        <v>38</v>
      </c>
      <c r="D428" t="str" cm="1">
        <f t="array" ref="D428">_xlfn.IFS(
  BuyerTable[[#This Row],[Income]]&lt;40000,"&lt;40k",
  BuyerTable[[#This Row],[Income]]&lt;80000,"40–80k",
  BuyerTable[[#This Row],[Income]]&lt;120000,"80–120k",
  TRUE,"120k+"
)</f>
        <v>40–80k</v>
      </c>
      <c r="E428" s="3">
        <v>70000</v>
      </c>
      <c r="F428">
        <v>0</v>
      </c>
      <c r="G428" t="s">
        <v>13</v>
      </c>
      <c r="H428" t="s">
        <v>21</v>
      </c>
      <c r="I428" t="s">
        <v>18</v>
      </c>
      <c r="J428" t="str">
        <f>IF(BuyerTable[[#This Row],[Cars]]&gt;0,"car","No cars")</f>
        <v>car</v>
      </c>
      <c r="K428">
        <v>1</v>
      </c>
      <c r="L428" t="s">
        <v>23</v>
      </c>
      <c r="M428" t="s">
        <v>24</v>
      </c>
      <c r="N428" t="str">
        <f t="shared" si="6"/>
        <v>Middle age</v>
      </c>
      <c r="O428" t="str" cm="1">
        <f t="array" ref="O428">_xlfn.IFS(
  BuyerTable[[#This Row],[Age]]&lt;25,"&lt;25",
  BuyerTable[[#This Row],[Age]]&lt;=34,"25-34",
  BuyerTable[[#This Row],[Age]]&lt;=44,"35-44",
  BuyerTable[[#This Row],[Age]]&lt;=54,"45-54",
  TRUE,"55+"
)</f>
        <v>35-44</v>
      </c>
      <c r="P428">
        <v>41</v>
      </c>
      <c r="Q428">
        <f>IF(BuyerTable[[#This Row],[Purchased Bike]]="Yes",1,0)</f>
        <v>0</v>
      </c>
      <c r="R428" t="s">
        <v>18</v>
      </c>
      <c r="S428" s="8">
        <f>_xlfn.SWITCH(BuyerTable[[#This Row],[Commute Distance]],"0-1 Miles",1,"1-2 Miles",2,"2-5 Miles",5,"5-10 Miles",10,"More than 10 Miles",12)</f>
        <v>10</v>
      </c>
    </row>
    <row r="429" spans="1:19" x14ac:dyDescent="0.3">
      <c r="A429">
        <v>17352</v>
      </c>
      <c r="B429" t="s">
        <v>36</v>
      </c>
      <c r="C429" t="s">
        <v>38</v>
      </c>
      <c r="D429" t="str" cm="1">
        <f t="array" ref="D429">_xlfn.IFS(
  BuyerTable[[#This Row],[Income]]&lt;40000,"&lt;40k",
  BuyerTable[[#This Row],[Income]]&lt;80000,"40–80k",
  BuyerTable[[#This Row],[Income]]&lt;120000,"80–120k",
  TRUE,"120k+"
)</f>
        <v>40–80k</v>
      </c>
      <c r="E429" s="3">
        <v>50000</v>
      </c>
      <c r="F429">
        <v>2</v>
      </c>
      <c r="G429" t="s">
        <v>31</v>
      </c>
      <c r="H429" t="s">
        <v>28</v>
      </c>
      <c r="I429" t="s">
        <v>15</v>
      </c>
      <c r="J429" t="str">
        <f>IF(BuyerTable[[#This Row],[Cars]]&gt;0,"car","No cars")</f>
        <v>car</v>
      </c>
      <c r="K429">
        <v>1</v>
      </c>
      <c r="L429" t="s">
        <v>23</v>
      </c>
      <c r="M429" t="s">
        <v>24</v>
      </c>
      <c r="N429" t="str">
        <f t="shared" si="6"/>
        <v>Old</v>
      </c>
      <c r="O429" t="str" cm="1">
        <f t="array" ref="O429">_xlfn.IFS(
  BuyerTable[[#This Row],[Age]]&lt;25,"&lt;25",
  BuyerTable[[#This Row],[Age]]&lt;=34,"25-34",
  BuyerTable[[#This Row],[Age]]&lt;=44,"35-44",
  BuyerTable[[#This Row],[Age]]&lt;=54,"45-54",
  TRUE,"55+"
)</f>
        <v>55+</v>
      </c>
      <c r="P429">
        <v>64</v>
      </c>
      <c r="Q429">
        <f>IF(BuyerTable[[#This Row],[Purchased Bike]]="Yes",1,0)</f>
        <v>1</v>
      </c>
      <c r="R429" t="s">
        <v>15</v>
      </c>
      <c r="S429" s="8">
        <f>_xlfn.SWITCH(BuyerTable[[#This Row],[Commute Distance]],"0-1 Miles",1,"1-2 Miles",2,"2-5 Miles",5,"5-10 Miles",10,"More than 10 Miles",12)</f>
        <v>10</v>
      </c>
    </row>
    <row r="430" spans="1:19" x14ac:dyDescent="0.3">
      <c r="A430">
        <v>27760</v>
      </c>
      <c r="B430" t="s">
        <v>37</v>
      </c>
      <c r="C430" t="s">
        <v>39</v>
      </c>
      <c r="D430" t="str" cm="1">
        <f t="array" ref="D430">_xlfn.IFS(
  BuyerTable[[#This Row],[Income]]&lt;40000,"&lt;40k",
  BuyerTable[[#This Row],[Income]]&lt;80000,"40–80k",
  BuyerTable[[#This Row],[Income]]&lt;120000,"80–120k",
  TRUE,"120k+"
)</f>
        <v>40–80k</v>
      </c>
      <c r="E430" s="3">
        <v>40000</v>
      </c>
      <c r="F430">
        <v>0</v>
      </c>
      <c r="G430" t="s">
        <v>31</v>
      </c>
      <c r="H430" t="s">
        <v>20</v>
      </c>
      <c r="I430" t="s">
        <v>18</v>
      </c>
      <c r="J430" t="str">
        <f>IF(BuyerTable[[#This Row],[Cars]]&gt;0,"car","No cars")</f>
        <v>No cars</v>
      </c>
      <c r="K430">
        <v>0</v>
      </c>
      <c r="L430" t="s">
        <v>16</v>
      </c>
      <c r="M430" t="s">
        <v>17</v>
      </c>
      <c r="N430" t="str">
        <f t="shared" si="6"/>
        <v>Middle age</v>
      </c>
      <c r="O430" t="str" cm="1">
        <f t="array" ref="O430">_xlfn.IFS(
  BuyerTable[[#This Row],[Age]]&lt;25,"&lt;25",
  BuyerTable[[#This Row],[Age]]&lt;=34,"25-34",
  BuyerTable[[#This Row],[Age]]&lt;=44,"35-44",
  BuyerTable[[#This Row],[Age]]&lt;=54,"45-54",
  TRUE,"55+"
)</f>
        <v>35-44</v>
      </c>
      <c r="P430">
        <v>37</v>
      </c>
      <c r="Q430">
        <f>IF(BuyerTable[[#This Row],[Purchased Bike]]="Yes",1,0)</f>
        <v>1</v>
      </c>
      <c r="R430" t="s">
        <v>15</v>
      </c>
      <c r="S430" s="8">
        <f>_xlfn.SWITCH(BuyerTable[[#This Row],[Commute Distance]],"0-1 Miles",1,"1-2 Miles",2,"2-5 Miles",5,"5-10 Miles",10,"More than 10 Miles",12)</f>
        <v>1</v>
      </c>
    </row>
    <row r="431" spans="1:19" x14ac:dyDescent="0.3">
      <c r="A431">
        <v>23780</v>
      </c>
      <c r="B431" t="s">
        <v>37</v>
      </c>
      <c r="C431" t="s">
        <v>38</v>
      </c>
      <c r="D431" t="str" cm="1">
        <f t="array" ref="D431">_xlfn.IFS(
  BuyerTable[[#This Row],[Income]]&lt;40000,"&lt;40k",
  BuyerTable[[#This Row],[Income]]&lt;80000,"40–80k",
  BuyerTable[[#This Row],[Income]]&lt;120000,"80–120k",
  TRUE,"120k+"
)</f>
        <v>40–80k</v>
      </c>
      <c r="E431" s="3">
        <v>40000</v>
      </c>
      <c r="F431">
        <v>2</v>
      </c>
      <c r="G431" t="s">
        <v>19</v>
      </c>
      <c r="H431" t="s">
        <v>20</v>
      </c>
      <c r="I431" t="s">
        <v>18</v>
      </c>
      <c r="J431" t="str">
        <f>IF(BuyerTable[[#This Row],[Cars]]&gt;0,"car","No cars")</f>
        <v>car</v>
      </c>
      <c r="K431">
        <v>2</v>
      </c>
      <c r="L431" t="s">
        <v>16</v>
      </c>
      <c r="M431" t="s">
        <v>17</v>
      </c>
      <c r="N431" t="str">
        <f t="shared" si="6"/>
        <v>Middle age</v>
      </c>
      <c r="O431" t="str" cm="1">
        <f t="array" ref="O431">_xlfn.IFS(
  BuyerTable[[#This Row],[Age]]&lt;25,"&lt;25",
  BuyerTable[[#This Row],[Age]]&lt;=34,"25-34",
  BuyerTable[[#This Row],[Age]]&lt;=44,"35-44",
  BuyerTable[[#This Row],[Age]]&lt;=54,"45-54",
  TRUE,"55+"
)</f>
        <v>35-44</v>
      </c>
      <c r="P431">
        <v>36</v>
      </c>
      <c r="Q431">
        <f>IF(BuyerTable[[#This Row],[Purchased Bike]]="Yes",1,0)</f>
        <v>1</v>
      </c>
      <c r="R431" t="s">
        <v>15</v>
      </c>
      <c r="S431" s="8">
        <f>_xlfn.SWITCH(BuyerTable[[#This Row],[Commute Distance]],"0-1 Miles",1,"1-2 Miles",2,"2-5 Miles",5,"5-10 Miles",10,"More than 10 Miles",12)</f>
        <v>1</v>
      </c>
    </row>
    <row r="432" spans="1:19" x14ac:dyDescent="0.3">
      <c r="A432">
        <v>14865</v>
      </c>
      <c r="B432" t="s">
        <v>37</v>
      </c>
      <c r="C432" t="s">
        <v>38</v>
      </c>
      <c r="D432" t="str" cm="1">
        <f t="array" ref="D432">_xlfn.IFS(
  BuyerTable[[#This Row],[Income]]&lt;40000,"&lt;40k",
  BuyerTable[[#This Row],[Income]]&lt;80000,"40–80k",
  BuyerTable[[#This Row],[Income]]&lt;120000,"80–120k",
  TRUE,"120k+"
)</f>
        <v>40–80k</v>
      </c>
      <c r="E432" s="3">
        <v>40000</v>
      </c>
      <c r="F432">
        <v>2</v>
      </c>
      <c r="G432" t="s">
        <v>19</v>
      </c>
      <c r="H432" t="s">
        <v>20</v>
      </c>
      <c r="I432" t="s">
        <v>15</v>
      </c>
      <c r="J432" t="str">
        <f>IF(BuyerTable[[#This Row],[Cars]]&gt;0,"car","No cars")</f>
        <v>car</v>
      </c>
      <c r="K432">
        <v>2</v>
      </c>
      <c r="L432" t="s">
        <v>26</v>
      </c>
      <c r="M432" t="s">
        <v>17</v>
      </c>
      <c r="N432" t="str">
        <f t="shared" si="6"/>
        <v>Middle age</v>
      </c>
      <c r="O432" t="str" cm="1">
        <f t="array" ref="O432">_xlfn.IFS(
  BuyerTable[[#This Row],[Age]]&lt;25,"&lt;25",
  BuyerTable[[#This Row],[Age]]&lt;=34,"25-34",
  BuyerTable[[#This Row],[Age]]&lt;=44,"35-44",
  BuyerTable[[#This Row],[Age]]&lt;=54,"45-54",
  TRUE,"55+"
)</f>
        <v>35-44</v>
      </c>
      <c r="P432">
        <v>36</v>
      </c>
      <c r="Q432">
        <f>IF(BuyerTable[[#This Row],[Purchased Bike]]="Yes",1,0)</f>
        <v>0</v>
      </c>
      <c r="R432" t="s">
        <v>18</v>
      </c>
      <c r="S432" s="8">
        <f>_xlfn.SWITCH(BuyerTable[[#This Row],[Commute Distance]],"0-1 Miles",1,"1-2 Miles",2,"2-5 Miles",5,"5-10 Miles",10,"More than 10 Miles",12)</f>
        <v>2</v>
      </c>
    </row>
    <row r="433" spans="1:19" x14ac:dyDescent="0.3">
      <c r="A433">
        <v>25651</v>
      </c>
      <c r="B433" t="s">
        <v>36</v>
      </c>
      <c r="C433" t="s">
        <v>38</v>
      </c>
      <c r="D433" t="str" cm="1">
        <f t="array" ref="D433">_xlfn.IFS(
  BuyerTable[[#This Row],[Income]]&lt;40000,"&lt;40k",
  BuyerTable[[#This Row],[Income]]&lt;80000,"40–80k",
  BuyerTable[[#This Row],[Income]]&lt;120000,"80–120k",
  TRUE,"120k+"
)</f>
        <v>40–80k</v>
      </c>
      <c r="E433" s="3">
        <v>40000</v>
      </c>
      <c r="F433">
        <v>1</v>
      </c>
      <c r="G433" t="s">
        <v>13</v>
      </c>
      <c r="H433" t="s">
        <v>14</v>
      </c>
      <c r="I433" t="s">
        <v>18</v>
      </c>
      <c r="J433" t="str">
        <f>IF(BuyerTable[[#This Row],[Cars]]&gt;0,"car","No cars")</f>
        <v>No cars</v>
      </c>
      <c r="K433">
        <v>0</v>
      </c>
      <c r="L433" t="s">
        <v>16</v>
      </c>
      <c r="M433" t="s">
        <v>17</v>
      </c>
      <c r="N433" t="str">
        <f t="shared" si="6"/>
        <v>Middle age</v>
      </c>
      <c r="O433" t="str" cm="1">
        <f t="array" ref="O433">_xlfn.IFS(
  BuyerTable[[#This Row],[Age]]&lt;25,"&lt;25",
  BuyerTable[[#This Row],[Age]]&lt;=34,"25-34",
  BuyerTable[[#This Row],[Age]]&lt;=44,"35-44",
  BuyerTable[[#This Row],[Age]]&lt;=54,"45-54",
  TRUE,"55+"
)</f>
        <v>35-44</v>
      </c>
      <c r="P433">
        <v>43</v>
      </c>
      <c r="Q433">
        <f>IF(BuyerTable[[#This Row],[Purchased Bike]]="Yes",1,0)</f>
        <v>1</v>
      </c>
      <c r="R433" t="s">
        <v>15</v>
      </c>
      <c r="S433" s="8">
        <f>_xlfn.SWITCH(BuyerTable[[#This Row],[Commute Distance]],"0-1 Miles",1,"1-2 Miles",2,"2-5 Miles",5,"5-10 Miles",10,"More than 10 Miles",12)</f>
        <v>1</v>
      </c>
    </row>
    <row r="434" spans="1:19" x14ac:dyDescent="0.3">
      <c r="A434">
        <v>22936</v>
      </c>
      <c r="B434" t="s">
        <v>37</v>
      </c>
      <c r="C434" t="s">
        <v>39</v>
      </c>
      <c r="D434" t="str" cm="1">
        <f t="array" ref="D434">_xlfn.IFS(
  BuyerTable[[#This Row],[Income]]&lt;40000,"&lt;40k",
  BuyerTable[[#This Row],[Income]]&lt;80000,"40–80k",
  BuyerTable[[#This Row],[Income]]&lt;120000,"80–120k",
  TRUE,"120k+"
)</f>
        <v>40–80k</v>
      </c>
      <c r="E434" s="3">
        <v>60000</v>
      </c>
      <c r="F434">
        <v>1</v>
      </c>
      <c r="G434" t="s">
        <v>19</v>
      </c>
      <c r="H434" t="s">
        <v>14</v>
      </c>
      <c r="I434" t="s">
        <v>18</v>
      </c>
      <c r="J434" t="str">
        <f>IF(BuyerTable[[#This Row],[Cars]]&gt;0,"car","No cars")</f>
        <v>car</v>
      </c>
      <c r="K434">
        <v>1</v>
      </c>
      <c r="L434" t="s">
        <v>16</v>
      </c>
      <c r="M434" t="s">
        <v>24</v>
      </c>
      <c r="N434" t="str">
        <f t="shared" si="6"/>
        <v>Middle age</v>
      </c>
      <c r="O434" t="str" cm="1">
        <f t="array" ref="O434">_xlfn.IFS(
  BuyerTable[[#This Row],[Age]]&lt;25,"&lt;25",
  BuyerTable[[#This Row],[Age]]&lt;=34,"25-34",
  BuyerTable[[#This Row],[Age]]&lt;=44,"35-44",
  BuyerTable[[#This Row],[Age]]&lt;=54,"45-54",
  TRUE,"55+"
)</f>
        <v>45-54</v>
      </c>
      <c r="P434">
        <v>45</v>
      </c>
      <c r="Q434">
        <f>IF(BuyerTable[[#This Row],[Purchased Bike]]="Yes",1,0)</f>
        <v>1</v>
      </c>
      <c r="R434" t="s">
        <v>15</v>
      </c>
      <c r="S434" s="8">
        <f>_xlfn.SWITCH(BuyerTable[[#This Row],[Commute Distance]],"0-1 Miles",1,"1-2 Miles",2,"2-5 Miles",5,"5-10 Miles",10,"More than 10 Miles",12)</f>
        <v>1</v>
      </c>
    </row>
    <row r="435" spans="1:19" x14ac:dyDescent="0.3">
      <c r="A435">
        <v>26354</v>
      </c>
      <c r="B435" t="s">
        <v>37</v>
      </c>
      <c r="C435" t="s">
        <v>38</v>
      </c>
      <c r="D435" t="str" cm="1">
        <f t="array" ref="D435">_xlfn.IFS(
  BuyerTable[[#This Row],[Income]]&lt;40000,"&lt;40k",
  BuyerTable[[#This Row],[Income]]&lt;80000,"40–80k",
  BuyerTable[[#This Row],[Income]]&lt;120000,"80–120k",
  TRUE,"120k+"
)</f>
        <v>40–80k</v>
      </c>
      <c r="E435" s="3">
        <v>40000</v>
      </c>
      <c r="F435">
        <v>0</v>
      </c>
      <c r="G435" t="s">
        <v>31</v>
      </c>
      <c r="H435" t="s">
        <v>20</v>
      </c>
      <c r="I435" t="s">
        <v>18</v>
      </c>
      <c r="J435" t="str">
        <f>IF(BuyerTable[[#This Row],[Cars]]&gt;0,"car","No cars")</f>
        <v>No cars</v>
      </c>
      <c r="K435">
        <v>0</v>
      </c>
      <c r="L435" t="s">
        <v>16</v>
      </c>
      <c r="M435" t="s">
        <v>17</v>
      </c>
      <c r="N435" t="str">
        <f t="shared" si="6"/>
        <v>Middle age</v>
      </c>
      <c r="O435" t="str" cm="1">
        <f t="array" ref="O435">_xlfn.IFS(
  BuyerTable[[#This Row],[Age]]&lt;25,"&lt;25",
  BuyerTable[[#This Row],[Age]]&lt;=34,"25-34",
  BuyerTable[[#This Row],[Age]]&lt;=44,"35-44",
  BuyerTable[[#This Row],[Age]]&lt;=54,"45-54",
  TRUE,"55+"
)</f>
        <v>35-44</v>
      </c>
      <c r="P435">
        <v>38</v>
      </c>
      <c r="Q435">
        <f>IF(BuyerTable[[#This Row],[Purchased Bike]]="Yes",1,0)</f>
        <v>1</v>
      </c>
      <c r="R435" t="s">
        <v>15</v>
      </c>
      <c r="S435" s="8">
        <f>_xlfn.SWITCH(BuyerTable[[#This Row],[Commute Distance]],"0-1 Miles",1,"1-2 Miles",2,"2-5 Miles",5,"5-10 Miles",10,"More than 10 Miles",12)</f>
        <v>1</v>
      </c>
    </row>
    <row r="436" spans="1:19" x14ac:dyDescent="0.3">
      <c r="A436">
        <v>13687</v>
      </c>
      <c r="B436" t="s">
        <v>36</v>
      </c>
      <c r="C436" t="s">
        <v>38</v>
      </c>
      <c r="D436" t="str" cm="1">
        <f t="array" ref="D436">_xlfn.IFS(
  BuyerTable[[#This Row],[Income]]&lt;40000,"&lt;40k",
  BuyerTable[[#This Row],[Income]]&lt;80000,"40–80k",
  BuyerTable[[#This Row],[Income]]&lt;120000,"80–120k",
  TRUE,"120k+"
)</f>
        <v>40–80k</v>
      </c>
      <c r="E436" s="3">
        <v>40000</v>
      </c>
      <c r="F436">
        <v>1</v>
      </c>
      <c r="G436" t="s">
        <v>13</v>
      </c>
      <c r="H436" t="s">
        <v>14</v>
      </c>
      <c r="I436" t="s">
        <v>15</v>
      </c>
      <c r="J436" t="str">
        <f>IF(BuyerTable[[#This Row],[Cars]]&gt;0,"car","No cars")</f>
        <v>car</v>
      </c>
      <c r="K436">
        <v>1</v>
      </c>
      <c r="L436" t="s">
        <v>16</v>
      </c>
      <c r="M436" t="s">
        <v>17</v>
      </c>
      <c r="N436" t="str">
        <f t="shared" si="6"/>
        <v>Middle age</v>
      </c>
      <c r="O436" t="str" cm="1">
        <f t="array" ref="O436">_xlfn.IFS(
  BuyerTable[[#This Row],[Age]]&lt;25,"&lt;25",
  BuyerTable[[#This Row],[Age]]&lt;=34,"25-34",
  BuyerTable[[#This Row],[Age]]&lt;=44,"35-44",
  BuyerTable[[#This Row],[Age]]&lt;=54,"45-54",
  TRUE,"55+"
)</f>
        <v>25-34</v>
      </c>
      <c r="P436">
        <v>33</v>
      </c>
      <c r="Q436">
        <f>IF(BuyerTable[[#This Row],[Purchased Bike]]="Yes",1,0)</f>
        <v>1</v>
      </c>
      <c r="R436" t="s">
        <v>15</v>
      </c>
      <c r="S436" s="8">
        <f>_xlfn.SWITCH(BuyerTable[[#This Row],[Commute Distance]],"0-1 Miles",1,"1-2 Miles",2,"2-5 Miles",5,"5-10 Miles",10,"More than 10 Miles",12)</f>
        <v>1</v>
      </c>
    </row>
    <row r="437" spans="1:19" x14ac:dyDescent="0.3">
      <c r="A437">
        <v>23571</v>
      </c>
      <c r="B437" t="s">
        <v>36</v>
      </c>
      <c r="C437" t="s">
        <v>39</v>
      </c>
      <c r="D437" t="str" cm="1">
        <f t="array" ref="D437">_xlfn.IFS(
  BuyerTable[[#This Row],[Income]]&lt;40000,"&lt;40k",
  BuyerTable[[#This Row],[Income]]&lt;80000,"40–80k",
  BuyerTable[[#This Row],[Income]]&lt;120000,"80–120k",
  TRUE,"120k+"
)</f>
        <v>40–80k</v>
      </c>
      <c r="E437" s="3">
        <v>40000</v>
      </c>
      <c r="F437">
        <v>2</v>
      </c>
      <c r="G437" t="s">
        <v>13</v>
      </c>
      <c r="H437" t="s">
        <v>28</v>
      </c>
      <c r="I437" t="s">
        <v>15</v>
      </c>
      <c r="J437" t="str">
        <f>IF(BuyerTable[[#This Row],[Cars]]&gt;0,"car","No cars")</f>
        <v>car</v>
      </c>
      <c r="K437">
        <v>2</v>
      </c>
      <c r="L437" t="s">
        <v>16</v>
      </c>
      <c r="M437" t="s">
        <v>24</v>
      </c>
      <c r="N437" t="str">
        <f t="shared" si="6"/>
        <v>Old</v>
      </c>
      <c r="O437" t="str" cm="1">
        <f t="array" ref="O437">_xlfn.IFS(
  BuyerTable[[#This Row],[Age]]&lt;25,"&lt;25",
  BuyerTable[[#This Row],[Age]]&lt;=34,"25-34",
  BuyerTable[[#This Row],[Age]]&lt;=44,"35-44",
  BuyerTable[[#This Row],[Age]]&lt;=54,"45-54",
  TRUE,"55+"
)</f>
        <v>55+</v>
      </c>
      <c r="P437">
        <v>66</v>
      </c>
      <c r="Q437">
        <f>IF(BuyerTable[[#This Row],[Purchased Bike]]="Yes",1,0)</f>
        <v>1</v>
      </c>
      <c r="R437" t="s">
        <v>15</v>
      </c>
      <c r="S437" s="8">
        <f>_xlfn.SWITCH(BuyerTable[[#This Row],[Commute Distance]],"0-1 Miles",1,"1-2 Miles",2,"2-5 Miles",5,"5-10 Miles",10,"More than 10 Miles",12)</f>
        <v>1</v>
      </c>
    </row>
    <row r="438" spans="1:19" x14ac:dyDescent="0.3">
      <c r="A438">
        <v>22636</v>
      </c>
      <c r="B438" t="s">
        <v>37</v>
      </c>
      <c r="C438" t="s">
        <v>39</v>
      </c>
      <c r="D438" t="str" cm="1">
        <f t="array" ref="D438">_xlfn.IFS(
  BuyerTable[[#This Row],[Income]]&lt;40000,"&lt;40k",
  BuyerTable[[#This Row],[Income]]&lt;80000,"40–80k",
  BuyerTable[[#This Row],[Income]]&lt;120000,"80–120k",
  TRUE,"120k+"
)</f>
        <v>40–80k</v>
      </c>
      <c r="E438" s="3">
        <v>40000</v>
      </c>
      <c r="F438">
        <v>0</v>
      </c>
      <c r="G438" t="s">
        <v>13</v>
      </c>
      <c r="H438" t="s">
        <v>20</v>
      </c>
      <c r="I438" t="s">
        <v>18</v>
      </c>
      <c r="J438" t="str">
        <f>IF(BuyerTable[[#This Row],[Cars]]&gt;0,"car","No cars")</f>
        <v>No cars</v>
      </c>
      <c r="K438">
        <v>0</v>
      </c>
      <c r="L438" t="s">
        <v>16</v>
      </c>
      <c r="M438" t="s">
        <v>17</v>
      </c>
      <c r="N438" t="str">
        <f t="shared" si="6"/>
        <v>Middle age</v>
      </c>
      <c r="O438" t="str" cm="1">
        <f t="array" ref="O438">_xlfn.IFS(
  BuyerTable[[#This Row],[Age]]&lt;25,"&lt;25",
  BuyerTable[[#This Row],[Age]]&lt;=34,"25-34",
  BuyerTable[[#This Row],[Age]]&lt;=44,"35-44",
  BuyerTable[[#This Row],[Age]]&lt;=54,"45-54",
  TRUE,"55+"
)</f>
        <v>35-44</v>
      </c>
      <c r="P438">
        <v>38</v>
      </c>
      <c r="Q438">
        <f>IF(BuyerTable[[#This Row],[Purchased Bike]]="Yes",1,0)</f>
        <v>1</v>
      </c>
      <c r="R438" t="s">
        <v>15</v>
      </c>
      <c r="S438" s="8">
        <f>_xlfn.SWITCH(BuyerTable[[#This Row],[Commute Distance]],"0-1 Miles",1,"1-2 Miles",2,"2-5 Miles",5,"5-10 Miles",10,"More than 10 Miles",12)</f>
        <v>1</v>
      </c>
    </row>
    <row r="439" spans="1:19" x14ac:dyDescent="0.3">
      <c r="A439">
        <v>17310</v>
      </c>
      <c r="B439" t="s">
        <v>36</v>
      </c>
      <c r="C439" t="s">
        <v>38</v>
      </c>
      <c r="D439" t="str" cm="1">
        <f t="array" ref="D439">_xlfn.IFS(
  BuyerTable[[#This Row],[Income]]&lt;40000,"&lt;40k",
  BuyerTable[[#This Row],[Income]]&lt;80000,"40–80k",
  BuyerTable[[#This Row],[Income]]&lt;120000,"80–120k",
  TRUE,"120k+"
)</f>
        <v>40–80k</v>
      </c>
      <c r="E439" s="3">
        <v>60000</v>
      </c>
      <c r="F439">
        <v>1</v>
      </c>
      <c r="G439" t="s">
        <v>19</v>
      </c>
      <c r="H439" t="s">
        <v>14</v>
      </c>
      <c r="I439" t="s">
        <v>15</v>
      </c>
      <c r="J439" t="str">
        <f>IF(BuyerTable[[#This Row],[Cars]]&gt;0,"car","No cars")</f>
        <v>car</v>
      </c>
      <c r="K439">
        <v>1</v>
      </c>
      <c r="L439" t="s">
        <v>16</v>
      </c>
      <c r="M439" t="s">
        <v>24</v>
      </c>
      <c r="N439" t="str">
        <f t="shared" si="6"/>
        <v>Middle age</v>
      </c>
      <c r="O439" t="str" cm="1">
        <f t="array" ref="O439">_xlfn.IFS(
  BuyerTable[[#This Row],[Age]]&lt;25,"&lt;25",
  BuyerTable[[#This Row],[Age]]&lt;=34,"25-34",
  BuyerTable[[#This Row],[Age]]&lt;=44,"35-44",
  BuyerTable[[#This Row],[Age]]&lt;=54,"45-54",
  TRUE,"55+"
)</f>
        <v>45-54</v>
      </c>
      <c r="P439">
        <v>45</v>
      </c>
      <c r="Q439">
        <f>IF(BuyerTable[[#This Row],[Purchased Bike]]="Yes",1,0)</f>
        <v>1</v>
      </c>
      <c r="R439" t="s">
        <v>15</v>
      </c>
      <c r="S439" s="8">
        <f>_xlfn.SWITCH(BuyerTable[[#This Row],[Commute Distance]],"0-1 Miles",1,"1-2 Miles",2,"2-5 Miles",5,"5-10 Miles",10,"More than 10 Miles",12)</f>
        <v>1</v>
      </c>
    </row>
    <row r="440" spans="1:19" x14ac:dyDescent="0.3">
      <c r="A440">
        <v>12510</v>
      </c>
      <c r="B440" t="s">
        <v>36</v>
      </c>
      <c r="C440" t="s">
        <v>38</v>
      </c>
      <c r="D440" t="str" cm="1">
        <f t="array" ref="D440">_xlfn.IFS(
  BuyerTable[[#This Row],[Income]]&lt;40000,"&lt;40k",
  BuyerTable[[#This Row],[Income]]&lt;80000,"40–80k",
  BuyerTable[[#This Row],[Income]]&lt;120000,"80–120k",
  TRUE,"120k+"
)</f>
        <v>40–80k</v>
      </c>
      <c r="E440" s="3">
        <v>40000</v>
      </c>
      <c r="F440">
        <v>1</v>
      </c>
      <c r="G440" t="s">
        <v>13</v>
      </c>
      <c r="H440" t="s">
        <v>14</v>
      </c>
      <c r="I440" t="s">
        <v>15</v>
      </c>
      <c r="J440" t="str">
        <f>IF(BuyerTable[[#This Row],[Cars]]&gt;0,"car","No cars")</f>
        <v>car</v>
      </c>
      <c r="K440">
        <v>1</v>
      </c>
      <c r="L440" t="s">
        <v>16</v>
      </c>
      <c r="M440" t="s">
        <v>17</v>
      </c>
      <c r="N440" t="str">
        <f t="shared" si="6"/>
        <v>Middle age</v>
      </c>
      <c r="O440" t="str" cm="1">
        <f t="array" ref="O440">_xlfn.IFS(
  BuyerTable[[#This Row],[Age]]&lt;25,"&lt;25",
  BuyerTable[[#This Row],[Age]]&lt;=34,"25-34",
  BuyerTable[[#This Row],[Age]]&lt;=44,"35-44",
  BuyerTable[[#This Row],[Age]]&lt;=54,"45-54",
  TRUE,"55+"
)</f>
        <v>35-44</v>
      </c>
      <c r="P440">
        <v>43</v>
      </c>
      <c r="Q440">
        <f>IF(BuyerTable[[#This Row],[Purchased Bike]]="Yes",1,0)</f>
        <v>1</v>
      </c>
      <c r="R440" t="s">
        <v>15</v>
      </c>
      <c r="S440" s="8">
        <f>_xlfn.SWITCH(BuyerTable[[#This Row],[Commute Distance]],"0-1 Miles",1,"1-2 Miles",2,"2-5 Miles",5,"5-10 Miles",10,"More than 10 Miles",12)</f>
        <v>1</v>
      </c>
    </row>
    <row r="441" spans="1:19" x14ac:dyDescent="0.3">
      <c r="A441">
        <v>15628</v>
      </c>
      <c r="B441" t="s">
        <v>36</v>
      </c>
      <c r="C441" t="s">
        <v>39</v>
      </c>
      <c r="D441" t="str" cm="1">
        <f t="array" ref="D441">_xlfn.IFS(
  BuyerTable[[#This Row],[Income]]&lt;40000,"&lt;40k",
  BuyerTable[[#This Row],[Income]]&lt;80000,"40–80k",
  BuyerTable[[#This Row],[Income]]&lt;120000,"80–120k",
  TRUE,"120k+"
)</f>
        <v>40–80k</v>
      </c>
      <c r="E441" s="3">
        <v>40000</v>
      </c>
      <c r="F441">
        <v>1</v>
      </c>
      <c r="G441" t="s">
        <v>13</v>
      </c>
      <c r="H441" t="s">
        <v>14</v>
      </c>
      <c r="I441" t="s">
        <v>15</v>
      </c>
      <c r="J441" t="str">
        <f>IF(BuyerTable[[#This Row],[Cars]]&gt;0,"car","No cars")</f>
        <v>car</v>
      </c>
      <c r="K441">
        <v>1</v>
      </c>
      <c r="L441" t="s">
        <v>16</v>
      </c>
      <c r="M441" t="s">
        <v>17</v>
      </c>
      <c r="N441" t="str">
        <f t="shared" si="6"/>
        <v>Old</v>
      </c>
      <c r="O441" t="str" cm="1">
        <f t="array" ref="O441">_xlfn.IFS(
  BuyerTable[[#This Row],[Age]]&lt;25,"&lt;25",
  BuyerTable[[#This Row],[Age]]&lt;=34,"25-34",
  BuyerTable[[#This Row],[Age]]&lt;=44,"35-44",
  BuyerTable[[#This Row],[Age]]&lt;=54,"45-54",
  TRUE,"55+"
)</f>
        <v>55+</v>
      </c>
      <c r="P441">
        <v>89</v>
      </c>
      <c r="Q441">
        <f>IF(BuyerTable[[#This Row],[Purchased Bike]]="Yes",1,0)</f>
        <v>0</v>
      </c>
      <c r="R441" t="s">
        <v>18</v>
      </c>
      <c r="S441" s="8">
        <f>_xlfn.SWITCH(BuyerTable[[#This Row],[Commute Distance]],"0-1 Miles",1,"1-2 Miles",2,"2-5 Miles",5,"5-10 Miles",10,"More than 10 Miles",12)</f>
        <v>1</v>
      </c>
    </row>
    <row r="442" spans="1:19" x14ac:dyDescent="0.3">
      <c r="A442">
        <v>18267</v>
      </c>
      <c r="B442" t="s">
        <v>36</v>
      </c>
      <c r="C442" t="s">
        <v>38</v>
      </c>
      <c r="D442" t="str" cm="1">
        <f t="array" ref="D442">_xlfn.IFS(
  BuyerTable[[#This Row],[Income]]&lt;40000,"&lt;40k",
  BuyerTable[[#This Row],[Income]]&lt;80000,"40–80k",
  BuyerTable[[#This Row],[Income]]&lt;120000,"80–120k",
  TRUE,"120k+"
)</f>
        <v>40–80k</v>
      </c>
      <c r="E442" s="3">
        <v>60000</v>
      </c>
      <c r="F442">
        <v>3</v>
      </c>
      <c r="G442" t="s">
        <v>13</v>
      </c>
      <c r="H442" t="s">
        <v>21</v>
      </c>
      <c r="I442" t="s">
        <v>15</v>
      </c>
      <c r="J442" t="str">
        <f>IF(BuyerTable[[#This Row],[Cars]]&gt;0,"car","No cars")</f>
        <v>car</v>
      </c>
      <c r="K442">
        <v>2</v>
      </c>
      <c r="L442" t="s">
        <v>23</v>
      </c>
      <c r="M442" t="s">
        <v>24</v>
      </c>
      <c r="N442" t="str">
        <f t="shared" si="6"/>
        <v>Middle age</v>
      </c>
      <c r="O442" t="str" cm="1">
        <f t="array" ref="O442">_xlfn.IFS(
  BuyerTable[[#This Row],[Age]]&lt;25,"&lt;25",
  BuyerTable[[#This Row],[Age]]&lt;=34,"25-34",
  BuyerTable[[#This Row],[Age]]&lt;=44,"35-44",
  BuyerTable[[#This Row],[Age]]&lt;=54,"45-54",
  TRUE,"55+"
)</f>
        <v>35-44</v>
      </c>
      <c r="P442">
        <v>43</v>
      </c>
      <c r="Q442">
        <f>IF(BuyerTable[[#This Row],[Purchased Bike]]="Yes",1,0)</f>
        <v>0</v>
      </c>
      <c r="R442" t="s">
        <v>18</v>
      </c>
      <c r="S442" s="8">
        <f>_xlfn.SWITCH(BuyerTable[[#This Row],[Commute Distance]],"0-1 Miles",1,"1-2 Miles",2,"2-5 Miles",5,"5-10 Miles",10,"More than 10 Miles",12)</f>
        <v>10</v>
      </c>
    </row>
    <row r="443" spans="1:19" x14ac:dyDescent="0.3">
      <c r="A443">
        <v>13620</v>
      </c>
      <c r="B443" t="s">
        <v>37</v>
      </c>
      <c r="C443" t="s">
        <v>38</v>
      </c>
      <c r="D443" t="str" cm="1">
        <f t="array" ref="D443">_xlfn.IFS(
  BuyerTable[[#This Row],[Income]]&lt;40000,"&lt;40k",
  BuyerTable[[#This Row],[Income]]&lt;80000,"40–80k",
  BuyerTable[[#This Row],[Income]]&lt;120000,"80–120k",
  TRUE,"120k+"
)</f>
        <v>40–80k</v>
      </c>
      <c r="E443" s="3">
        <v>70000</v>
      </c>
      <c r="F443">
        <v>0</v>
      </c>
      <c r="G443" t="s">
        <v>13</v>
      </c>
      <c r="H443" t="s">
        <v>21</v>
      </c>
      <c r="I443" t="s">
        <v>18</v>
      </c>
      <c r="J443" t="str">
        <f>IF(BuyerTable[[#This Row],[Cars]]&gt;0,"car","No cars")</f>
        <v>car</v>
      </c>
      <c r="K443">
        <v>3</v>
      </c>
      <c r="L443" t="s">
        <v>41</v>
      </c>
      <c r="M443" t="s">
        <v>24</v>
      </c>
      <c r="N443" t="str">
        <f t="shared" si="6"/>
        <v>Adolescent</v>
      </c>
      <c r="O443" t="str" cm="1">
        <f t="array" ref="O443">_xlfn.IFS(
  BuyerTable[[#This Row],[Age]]&lt;25,"&lt;25",
  BuyerTable[[#This Row],[Age]]&lt;=34,"25-34",
  BuyerTable[[#This Row],[Age]]&lt;=44,"35-44",
  BuyerTable[[#This Row],[Age]]&lt;=54,"45-54",
  TRUE,"55+"
)</f>
        <v>25-34</v>
      </c>
      <c r="P443">
        <v>30</v>
      </c>
      <c r="Q443">
        <f>IF(BuyerTable[[#This Row],[Purchased Bike]]="Yes",1,0)</f>
        <v>1</v>
      </c>
      <c r="R443" t="s">
        <v>15</v>
      </c>
      <c r="S443" s="8">
        <f>_xlfn.SWITCH(BuyerTable[[#This Row],[Commute Distance]],"0-1 Miles",1,"1-2 Miles",2,"2-5 Miles",5,"5-10 Miles",10,"More than 10 Miles",12)</f>
        <v>12</v>
      </c>
    </row>
    <row r="444" spans="1:19" x14ac:dyDescent="0.3">
      <c r="A444">
        <v>17978</v>
      </c>
      <c r="B444" t="s">
        <v>36</v>
      </c>
      <c r="C444" t="s">
        <v>38</v>
      </c>
      <c r="D444" t="str" cm="1">
        <f t="array" ref="D444">_xlfn.IFS(
  BuyerTable[[#This Row],[Income]]&lt;40000,"&lt;40k",
  BuyerTable[[#This Row],[Income]]&lt;80000,"40–80k",
  BuyerTable[[#This Row],[Income]]&lt;120000,"80–120k",
  TRUE,"120k+"
)</f>
        <v>40–80k</v>
      </c>
      <c r="E444" s="3">
        <v>40000</v>
      </c>
      <c r="F444">
        <v>0</v>
      </c>
      <c r="G444" t="s">
        <v>31</v>
      </c>
      <c r="H444" t="s">
        <v>20</v>
      </c>
      <c r="I444" t="s">
        <v>15</v>
      </c>
      <c r="J444" t="str">
        <f>IF(BuyerTable[[#This Row],[Cars]]&gt;0,"car","No cars")</f>
        <v>No cars</v>
      </c>
      <c r="K444">
        <v>0</v>
      </c>
      <c r="L444" t="s">
        <v>16</v>
      </c>
      <c r="M444" t="s">
        <v>17</v>
      </c>
      <c r="N444" t="str">
        <f t="shared" si="6"/>
        <v>Middle age</v>
      </c>
      <c r="O444" t="str" cm="1">
        <f t="array" ref="O444">_xlfn.IFS(
  BuyerTable[[#This Row],[Age]]&lt;25,"&lt;25",
  BuyerTable[[#This Row],[Age]]&lt;=34,"25-34",
  BuyerTable[[#This Row],[Age]]&lt;=44,"35-44",
  BuyerTable[[#This Row],[Age]]&lt;=54,"45-54",
  TRUE,"55+"
)</f>
        <v>35-44</v>
      </c>
      <c r="P444">
        <v>37</v>
      </c>
      <c r="Q444">
        <f>IF(BuyerTable[[#This Row],[Purchased Bike]]="Yes",1,0)</f>
        <v>1</v>
      </c>
      <c r="R444" t="s">
        <v>15</v>
      </c>
      <c r="S444" s="8">
        <f>_xlfn.SWITCH(BuyerTable[[#This Row],[Commute Distance]],"0-1 Miles",1,"1-2 Miles",2,"2-5 Miles",5,"5-10 Miles",10,"More than 10 Miles",12)</f>
        <v>1</v>
      </c>
    </row>
    <row r="445" spans="1:19" x14ac:dyDescent="0.3">
      <c r="A445">
        <v>21184</v>
      </c>
      <c r="B445" t="s">
        <v>37</v>
      </c>
      <c r="C445" t="s">
        <v>38</v>
      </c>
      <c r="D445" t="str" cm="1">
        <f t="array" ref="D445">_xlfn.IFS(
  BuyerTable[[#This Row],[Income]]&lt;40000,"&lt;40k",
  BuyerTable[[#This Row],[Income]]&lt;80000,"40–80k",
  BuyerTable[[#This Row],[Income]]&lt;120000,"80–120k",
  TRUE,"120k+"
)</f>
        <v>40–80k</v>
      </c>
      <c r="E445" s="3">
        <v>70000</v>
      </c>
      <c r="F445">
        <v>0</v>
      </c>
      <c r="G445" t="s">
        <v>13</v>
      </c>
      <c r="H445" t="s">
        <v>21</v>
      </c>
      <c r="I445" t="s">
        <v>18</v>
      </c>
      <c r="J445" t="str">
        <f>IF(BuyerTable[[#This Row],[Cars]]&gt;0,"car","No cars")</f>
        <v>car</v>
      </c>
      <c r="K445">
        <v>1</v>
      </c>
      <c r="L445" t="s">
        <v>23</v>
      </c>
      <c r="M445" t="s">
        <v>24</v>
      </c>
      <c r="N445" t="str">
        <f t="shared" si="6"/>
        <v>Middle age</v>
      </c>
      <c r="O445" t="str" cm="1">
        <f t="array" ref="O445">_xlfn.IFS(
  BuyerTable[[#This Row],[Age]]&lt;25,"&lt;25",
  BuyerTable[[#This Row],[Age]]&lt;=34,"25-34",
  BuyerTable[[#This Row],[Age]]&lt;=44,"35-44",
  BuyerTable[[#This Row],[Age]]&lt;=54,"45-54",
  TRUE,"55+"
)</f>
        <v>35-44</v>
      </c>
      <c r="P445">
        <v>38</v>
      </c>
      <c r="Q445">
        <f>IF(BuyerTable[[#This Row],[Purchased Bike]]="Yes",1,0)</f>
        <v>0</v>
      </c>
      <c r="R445" t="s">
        <v>18</v>
      </c>
      <c r="S445" s="8">
        <f>_xlfn.SWITCH(BuyerTable[[#This Row],[Commute Distance]],"0-1 Miles",1,"1-2 Miles",2,"2-5 Miles",5,"5-10 Miles",10,"More than 10 Miles",12)</f>
        <v>10</v>
      </c>
    </row>
    <row r="446" spans="1:19" x14ac:dyDescent="0.3">
      <c r="A446">
        <v>26150</v>
      </c>
      <c r="B446" t="s">
        <v>37</v>
      </c>
      <c r="C446" t="s">
        <v>39</v>
      </c>
      <c r="D446" t="str" cm="1">
        <f t="array" ref="D446">_xlfn.IFS(
  BuyerTable[[#This Row],[Income]]&lt;40000,"&lt;40k",
  BuyerTable[[#This Row],[Income]]&lt;80000,"40–80k",
  BuyerTable[[#This Row],[Income]]&lt;120000,"80–120k",
  TRUE,"120k+"
)</f>
        <v>40–80k</v>
      </c>
      <c r="E446" s="3">
        <v>70000</v>
      </c>
      <c r="F446">
        <v>0</v>
      </c>
      <c r="G446" t="s">
        <v>13</v>
      </c>
      <c r="H446" t="s">
        <v>21</v>
      </c>
      <c r="I446" t="s">
        <v>18</v>
      </c>
      <c r="J446" t="str">
        <f>IF(BuyerTable[[#This Row],[Cars]]&gt;0,"car","No cars")</f>
        <v>car</v>
      </c>
      <c r="K446">
        <v>1</v>
      </c>
      <c r="L446" t="s">
        <v>16</v>
      </c>
      <c r="M446" t="s">
        <v>24</v>
      </c>
      <c r="N446" t="str">
        <f t="shared" si="6"/>
        <v>Middle age</v>
      </c>
      <c r="O446" t="str" cm="1">
        <f t="array" ref="O446">_xlfn.IFS(
  BuyerTable[[#This Row],[Age]]&lt;25,"&lt;25",
  BuyerTable[[#This Row],[Age]]&lt;=34,"25-34",
  BuyerTable[[#This Row],[Age]]&lt;=44,"35-44",
  BuyerTable[[#This Row],[Age]]&lt;=54,"45-54",
  TRUE,"55+"
)</f>
        <v>35-44</v>
      </c>
      <c r="P446">
        <v>41</v>
      </c>
      <c r="Q446">
        <f>IF(BuyerTable[[#This Row],[Purchased Bike]]="Yes",1,0)</f>
        <v>1</v>
      </c>
      <c r="R446" t="s">
        <v>15</v>
      </c>
      <c r="S446" s="8">
        <f>_xlfn.SWITCH(BuyerTable[[#This Row],[Commute Distance]],"0-1 Miles",1,"1-2 Miles",2,"2-5 Miles",5,"5-10 Miles",10,"More than 10 Miles",12)</f>
        <v>1</v>
      </c>
    </row>
    <row r="447" spans="1:19" x14ac:dyDescent="0.3">
      <c r="A447">
        <v>17793</v>
      </c>
      <c r="B447" t="s">
        <v>36</v>
      </c>
      <c r="C447" t="s">
        <v>39</v>
      </c>
      <c r="D447" t="str" cm="1">
        <f t="array" ref="D447">_xlfn.IFS(
  BuyerTable[[#This Row],[Income]]&lt;40000,"&lt;40k",
  BuyerTable[[#This Row],[Income]]&lt;80000,"40–80k",
  BuyerTable[[#This Row],[Income]]&lt;120000,"80–120k",
  TRUE,"120k+"
)</f>
        <v>40–80k</v>
      </c>
      <c r="E447" s="3">
        <v>40000</v>
      </c>
      <c r="F447">
        <v>0</v>
      </c>
      <c r="G447" t="s">
        <v>13</v>
      </c>
      <c r="H447" t="s">
        <v>20</v>
      </c>
      <c r="I447" t="s">
        <v>15</v>
      </c>
      <c r="J447" t="str">
        <f>IF(BuyerTable[[#This Row],[Cars]]&gt;0,"car","No cars")</f>
        <v>No cars</v>
      </c>
      <c r="K447">
        <v>0</v>
      </c>
      <c r="L447" t="s">
        <v>16</v>
      </c>
      <c r="M447" t="s">
        <v>17</v>
      </c>
      <c r="N447" t="str">
        <f t="shared" si="6"/>
        <v>Middle age</v>
      </c>
      <c r="O447" t="str" cm="1">
        <f t="array" ref="O447">_xlfn.IFS(
  BuyerTable[[#This Row],[Age]]&lt;25,"&lt;25",
  BuyerTable[[#This Row],[Age]]&lt;=34,"25-34",
  BuyerTable[[#This Row],[Age]]&lt;=44,"35-44",
  BuyerTable[[#This Row],[Age]]&lt;=54,"45-54",
  TRUE,"55+"
)</f>
        <v>35-44</v>
      </c>
      <c r="P447">
        <v>38</v>
      </c>
      <c r="Q447">
        <f>IF(BuyerTable[[#This Row],[Purchased Bike]]="Yes",1,0)</f>
        <v>1</v>
      </c>
      <c r="R447" t="s">
        <v>15</v>
      </c>
      <c r="S447" s="8">
        <f>_xlfn.SWITCH(BuyerTable[[#This Row],[Commute Distance]],"0-1 Miles",1,"1-2 Miles",2,"2-5 Miles",5,"5-10 Miles",10,"More than 10 Miles",12)</f>
        <v>1</v>
      </c>
    </row>
    <row r="448" spans="1:19" x14ac:dyDescent="0.3">
      <c r="A448">
        <v>16163</v>
      </c>
      <c r="B448" t="s">
        <v>37</v>
      </c>
      <c r="C448" t="s">
        <v>38</v>
      </c>
      <c r="D448" t="str" cm="1">
        <f t="array" ref="D448">_xlfn.IFS(
  BuyerTable[[#This Row],[Income]]&lt;40000,"&lt;40k",
  BuyerTable[[#This Row],[Income]]&lt;80000,"40–80k",
  BuyerTable[[#This Row],[Income]]&lt;120000,"80–120k",
  TRUE,"120k+"
)</f>
        <v>40–80k</v>
      </c>
      <c r="E448" s="3">
        <v>60000</v>
      </c>
      <c r="F448">
        <v>2</v>
      </c>
      <c r="G448" t="s">
        <v>13</v>
      </c>
      <c r="H448" t="s">
        <v>21</v>
      </c>
      <c r="I448" t="s">
        <v>15</v>
      </c>
      <c r="J448" t="str">
        <f>IF(BuyerTable[[#This Row],[Cars]]&gt;0,"car","No cars")</f>
        <v>car</v>
      </c>
      <c r="K448">
        <v>1</v>
      </c>
      <c r="L448" t="s">
        <v>22</v>
      </c>
      <c r="M448" t="s">
        <v>24</v>
      </c>
      <c r="N448" t="str">
        <f t="shared" si="6"/>
        <v>Middle age</v>
      </c>
      <c r="O448" t="str" cm="1">
        <f t="array" ref="O448">_xlfn.IFS(
  BuyerTable[[#This Row],[Age]]&lt;25,"&lt;25",
  BuyerTable[[#This Row],[Age]]&lt;=34,"25-34",
  BuyerTable[[#This Row],[Age]]&lt;=44,"35-44",
  BuyerTable[[#This Row],[Age]]&lt;=54,"45-54",
  TRUE,"55+"
)</f>
        <v>35-44</v>
      </c>
      <c r="P448">
        <v>38</v>
      </c>
      <c r="Q448">
        <f>IF(BuyerTable[[#This Row],[Purchased Bike]]="Yes",1,0)</f>
        <v>1</v>
      </c>
      <c r="R448" t="s">
        <v>15</v>
      </c>
      <c r="S448" s="8">
        <f>_xlfn.SWITCH(BuyerTable[[#This Row],[Commute Distance]],"0-1 Miles",1,"1-2 Miles",2,"2-5 Miles",5,"5-10 Miles",10,"More than 10 Miles",12)</f>
        <v>5</v>
      </c>
    </row>
    <row r="449" spans="1:19" x14ac:dyDescent="0.3">
      <c r="A449">
        <v>26167</v>
      </c>
      <c r="B449" t="s">
        <v>37</v>
      </c>
      <c r="C449" t="s">
        <v>39</v>
      </c>
      <c r="D449" t="str" cm="1">
        <f t="array" ref="D449">_xlfn.IFS(
  BuyerTable[[#This Row],[Income]]&lt;40000,"&lt;40k",
  BuyerTable[[#This Row],[Income]]&lt;80000,"40–80k",
  BuyerTable[[#This Row],[Income]]&lt;120000,"80–120k",
  TRUE,"120k+"
)</f>
        <v>40–80k</v>
      </c>
      <c r="E449" s="3">
        <v>40000</v>
      </c>
      <c r="F449">
        <v>2</v>
      </c>
      <c r="G449" t="s">
        <v>13</v>
      </c>
      <c r="H449" t="s">
        <v>28</v>
      </c>
      <c r="I449" t="s">
        <v>18</v>
      </c>
      <c r="J449" t="str">
        <f>IF(BuyerTable[[#This Row],[Cars]]&gt;0,"car","No cars")</f>
        <v>car</v>
      </c>
      <c r="K449">
        <v>1</v>
      </c>
      <c r="L449" t="s">
        <v>23</v>
      </c>
      <c r="M449" t="s">
        <v>24</v>
      </c>
      <c r="N449" t="str">
        <f t="shared" si="6"/>
        <v>Middle age</v>
      </c>
      <c r="O449" t="str" cm="1">
        <f t="array" ref="O449">_xlfn.IFS(
  BuyerTable[[#This Row],[Age]]&lt;25,"&lt;25",
  BuyerTable[[#This Row],[Age]]&lt;=34,"25-34",
  BuyerTable[[#This Row],[Age]]&lt;=44,"35-44",
  BuyerTable[[#This Row],[Age]]&lt;=54,"45-54",
  TRUE,"55+"
)</f>
        <v>45-54</v>
      </c>
      <c r="P449">
        <v>53</v>
      </c>
      <c r="Q449">
        <f>IF(BuyerTable[[#This Row],[Purchased Bike]]="Yes",1,0)</f>
        <v>1</v>
      </c>
      <c r="R449" t="s">
        <v>15</v>
      </c>
      <c r="S449" s="8">
        <f>_xlfn.SWITCH(BuyerTable[[#This Row],[Commute Distance]],"0-1 Miles",1,"1-2 Miles",2,"2-5 Miles",5,"5-10 Miles",10,"More than 10 Miles",12)</f>
        <v>10</v>
      </c>
    </row>
    <row r="450" spans="1:19" x14ac:dyDescent="0.3">
      <c r="A450">
        <v>11555</v>
      </c>
      <c r="B450" t="s">
        <v>36</v>
      </c>
      <c r="C450" t="s">
        <v>39</v>
      </c>
      <c r="D450" t="str" cm="1">
        <f t="array" ref="D450">_xlfn.IFS(
  BuyerTable[[#This Row],[Income]]&lt;40000,"&lt;40k",
  BuyerTable[[#This Row],[Income]]&lt;80000,"40–80k",
  BuyerTable[[#This Row],[Income]]&lt;120000,"80–120k",
  TRUE,"120k+"
)</f>
        <v>40–80k</v>
      </c>
      <c r="E450" s="3">
        <v>40000</v>
      </c>
      <c r="F450">
        <v>1</v>
      </c>
      <c r="G450" t="s">
        <v>13</v>
      </c>
      <c r="H450" t="s">
        <v>20</v>
      </c>
      <c r="I450" t="s">
        <v>15</v>
      </c>
      <c r="J450" t="str">
        <f>IF(BuyerTable[[#This Row],[Cars]]&gt;0,"car","No cars")</f>
        <v>No cars</v>
      </c>
      <c r="K450">
        <v>0</v>
      </c>
      <c r="L450" t="s">
        <v>16</v>
      </c>
      <c r="M450" t="s">
        <v>17</v>
      </c>
      <c r="N450" t="str">
        <f t="shared" ref="N450:N513" si="7">IF(P450&gt;54,"Old",IF(P450&gt;=31,"Middle age",IF(P450&lt;31,"Adolescent","Invalid")))</f>
        <v>Old</v>
      </c>
      <c r="O450" t="str" cm="1">
        <f t="array" ref="O450">_xlfn.IFS(
  BuyerTable[[#This Row],[Age]]&lt;25,"&lt;25",
  BuyerTable[[#This Row],[Age]]&lt;=34,"25-34",
  BuyerTable[[#This Row],[Age]]&lt;=44,"35-44",
  BuyerTable[[#This Row],[Age]]&lt;=54,"45-54",
  TRUE,"55+"
)</f>
        <v>55+</v>
      </c>
      <c r="P450">
        <v>80</v>
      </c>
      <c r="Q450">
        <f>IF(BuyerTable[[#This Row],[Purchased Bike]]="Yes",1,0)</f>
        <v>0</v>
      </c>
      <c r="R450" t="s">
        <v>18</v>
      </c>
      <c r="S450" s="8">
        <f>_xlfn.SWITCH(BuyerTable[[#This Row],[Commute Distance]],"0-1 Miles",1,"1-2 Miles",2,"2-5 Miles",5,"5-10 Miles",10,"More than 10 Miles",12)</f>
        <v>1</v>
      </c>
    </row>
    <row r="451" spans="1:19" x14ac:dyDescent="0.3">
      <c r="A451">
        <v>18012</v>
      </c>
      <c r="B451" t="s">
        <v>36</v>
      </c>
      <c r="C451" t="s">
        <v>39</v>
      </c>
      <c r="D451" t="str" cm="1">
        <f t="array" ref="D451">_xlfn.IFS(
  BuyerTable[[#This Row],[Income]]&lt;40000,"&lt;40k",
  BuyerTable[[#This Row],[Income]]&lt;80000,"40–80k",
  BuyerTable[[#This Row],[Income]]&lt;120000,"80–120k",
  TRUE,"120k+"
)</f>
        <v>40–80k</v>
      </c>
      <c r="E451" s="3">
        <v>40000</v>
      </c>
      <c r="F451">
        <v>1</v>
      </c>
      <c r="G451" t="s">
        <v>13</v>
      </c>
      <c r="H451" t="s">
        <v>14</v>
      </c>
      <c r="I451" t="s">
        <v>15</v>
      </c>
      <c r="J451" t="str">
        <f>IF(BuyerTable[[#This Row],[Cars]]&gt;0,"car","No cars")</f>
        <v>No cars</v>
      </c>
      <c r="K451">
        <v>0</v>
      </c>
      <c r="L451" t="s">
        <v>16</v>
      </c>
      <c r="M451" t="s">
        <v>17</v>
      </c>
      <c r="N451" t="str">
        <f t="shared" si="7"/>
        <v>Middle age</v>
      </c>
      <c r="O451" t="str" cm="1">
        <f t="array" ref="O451">_xlfn.IFS(
  BuyerTable[[#This Row],[Age]]&lt;25,"&lt;25",
  BuyerTable[[#This Row],[Age]]&lt;=34,"25-34",
  BuyerTable[[#This Row],[Age]]&lt;=44,"35-44",
  BuyerTable[[#This Row],[Age]]&lt;=54,"45-54",
  TRUE,"55+"
)</f>
        <v>35-44</v>
      </c>
      <c r="P451">
        <v>41</v>
      </c>
      <c r="Q451">
        <f>IF(BuyerTable[[#This Row],[Purchased Bike]]="Yes",1,0)</f>
        <v>0</v>
      </c>
      <c r="R451" t="s">
        <v>18</v>
      </c>
      <c r="S451" s="8">
        <f>_xlfn.SWITCH(BuyerTable[[#This Row],[Commute Distance]],"0-1 Miles",1,"1-2 Miles",2,"2-5 Miles",5,"5-10 Miles",10,"More than 10 Miles",12)</f>
        <v>1</v>
      </c>
    </row>
    <row r="452" spans="1:19" x14ac:dyDescent="0.3">
      <c r="A452">
        <v>12744</v>
      </c>
      <c r="B452" t="s">
        <v>37</v>
      </c>
      <c r="C452" t="s">
        <v>39</v>
      </c>
      <c r="D452" t="str" cm="1">
        <f t="array" ref="D452">_xlfn.IFS(
  BuyerTable[[#This Row],[Income]]&lt;40000,"&lt;40k",
  BuyerTable[[#This Row],[Income]]&lt;80000,"40–80k",
  BuyerTable[[#This Row],[Income]]&lt;120000,"80–120k",
  TRUE,"120k+"
)</f>
        <v>40–80k</v>
      </c>
      <c r="E452" s="3">
        <v>40000</v>
      </c>
      <c r="F452">
        <v>2</v>
      </c>
      <c r="G452" t="s">
        <v>19</v>
      </c>
      <c r="H452" t="s">
        <v>20</v>
      </c>
      <c r="I452" t="s">
        <v>15</v>
      </c>
      <c r="J452" t="str">
        <f>IF(BuyerTable[[#This Row],[Cars]]&gt;0,"car","No cars")</f>
        <v>No cars</v>
      </c>
      <c r="K452">
        <v>0</v>
      </c>
      <c r="L452" t="s">
        <v>16</v>
      </c>
      <c r="M452" t="s">
        <v>17</v>
      </c>
      <c r="N452" t="str">
        <f t="shared" si="7"/>
        <v>Middle age</v>
      </c>
      <c r="O452" t="str" cm="1">
        <f t="array" ref="O452">_xlfn.IFS(
  BuyerTable[[#This Row],[Age]]&lt;25,"&lt;25",
  BuyerTable[[#This Row],[Age]]&lt;=34,"25-34",
  BuyerTable[[#This Row],[Age]]&lt;=44,"35-44",
  BuyerTable[[#This Row],[Age]]&lt;=54,"45-54",
  TRUE,"55+"
)</f>
        <v>25-34</v>
      </c>
      <c r="P452">
        <v>33</v>
      </c>
      <c r="Q452">
        <f>IF(BuyerTable[[#This Row],[Purchased Bike]]="Yes",1,0)</f>
        <v>0</v>
      </c>
      <c r="R452" t="s">
        <v>18</v>
      </c>
      <c r="S452" s="8">
        <f>_xlfn.SWITCH(BuyerTable[[#This Row],[Commute Distance]],"0-1 Miles",1,"1-2 Miles",2,"2-5 Miles",5,"5-10 Miles",10,"More than 10 Miles",12)</f>
        <v>1</v>
      </c>
    </row>
    <row r="453" spans="1:19" x14ac:dyDescent="0.3">
      <c r="A453">
        <v>11116</v>
      </c>
      <c r="B453" t="s">
        <v>36</v>
      </c>
      <c r="C453" t="s">
        <v>38</v>
      </c>
      <c r="D453" t="str" cm="1">
        <f t="array" ref="D453">_xlfn.IFS(
  BuyerTable[[#This Row],[Income]]&lt;40000,"&lt;40k",
  BuyerTable[[#This Row],[Income]]&lt;80000,"40–80k",
  BuyerTable[[#This Row],[Income]]&lt;120000,"80–120k",
  TRUE,"120k+"
)</f>
        <v>40–80k</v>
      </c>
      <c r="E453" s="3">
        <v>70000</v>
      </c>
      <c r="F453">
        <v>5</v>
      </c>
      <c r="G453" t="s">
        <v>19</v>
      </c>
      <c r="H453" t="s">
        <v>14</v>
      </c>
      <c r="I453" t="s">
        <v>15</v>
      </c>
      <c r="J453" t="str">
        <f>IF(BuyerTable[[#This Row],[Cars]]&gt;0,"car","No cars")</f>
        <v>car</v>
      </c>
      <c r="K453">
        <v>2</v>
      </c>
      <c r="L453" t="s">
        <v>23</v>
      </c>
      <c r="M453" t="s">
        <v>24</v>
      </c>
      <c r="N453" t="str">
        <f t="shared" si="7"/>
        <v>Middle age</v>
      </c>
      <c r="O453" t="str" cm="1">
        <f t="array" ref="O453">_xlfn.IFS(
  BuyerTable[[#This Row],[Age]]&lt;25,"&lt;25",
  BuyerTable[[#This Row],[Age]]&lt;=34,"25-34",
  BuyerTable[[#This Row],[Age]]&lt;=44,"35-44",
  BuyerTable[[#This Row],[Age]]&lt;=54,"45-54",
  TRUE,"55+"
)</f>
        <v>35-44</v>
      </c>
      <c r="P453">
        <v>43</v>
      </c>
      <c r="Q453">
        <f>IF(BuyerTable[[#This Row],[Purchased Bike]]="Yes",1,0)</f>
        <v>0</v>
      </c>
      <c r="R453" t="s">
        <v>18</v>
      </c>
      <c r="S453" s="8">
        <f>_xlfn.SWITCH(BuyerTable[[#This Row],[Commute Distance]],"0-1 Miles",1,"1-2 Miles",2,"2-5 Miles",5,"5-10 Miles",10,"More than 10 Miles",12)</f>
        <v>10</v>
      </c>
    </row>
    <row r="454" spans="1:19" x14ac:dyDescent="0.3">
      <c r="A454">
        <v>20053</v>
      </c>
      <c r="B454" t="s">
        <v>37</v>
      </c>
      <c r="C454" t="s">
        <v>38</v>
      </c>
      <c r="D454" t="str" cm="1">
        <f t="array" ref="D454">_xlfn.IFS(
  BuyerTable[[#This Row],[Income]]&lt;40000,"&lt;40k",
  BuyerTable[[#This Row],[Income]]&lt;80000,"40–80k",
  BuyerTable[[#This Row],[Income]]&lt;120000,"80–120k",
  TRUE,"120k+"
)</f>
        <v>40–80k</v>
      </c>
      <c r="E454" s="3">
        <v>40000</v>
      </c>
      <c r="F454">
        <v>2</v>
      </c>
      <c r="G454" t="s">
        <v>19</v>
      </c>
      <c r="H454" t="s">
        <v>20</v>
      </c>
      <c r="I454" t="s">
        <v>15</v>
      </c>
      <c r="J454" t="str">
        <f>IF(BuyerTable[[#This Row],[Cars]]&gt;0,"car","No cars")</f>
        <v>No cars</v>
      </c>
      <c r="K454">
        <v>0</v>
      </c>
      <c r="L454" t="s">
        <v>16</v>
      </c>
      <c r="M454" t="s">
        <v>17</v>
      </c>
      <c r="N454" t="str">
        <f t="shared" si="7"/>
        <v>Middle age</v>
      </c>
      <c r="O454" t="str" cm="1">
        <f t="array" ref="O454">_xlfn.IFS(
  BuyerTable[[#This Row],[Age]]&lt;25,"&lt;25",
  BuyerTable[[#This Row],[Age]]&lt;=34,"25-34",
  BuyerTable[[#This Row],[Age]]&lt;=44,"35-44",
  BuyerTable[[#This Row],[Age]]&lt;=54,"45-54",
  TRUE,"55+"
)</f>
        <v>25-34</v>
      </c>
      <c r="P454">
        <v>34</v>
      </c>
      <c r="Q454">
        <f>IF(BuyerTable[[#This Row],[Purchased Bike]]="Yes",1,0)</f>
        <v>0</v>
      </c>
      <c r="R454" t="s">
        <v>18</v>
      </c>
      <c r="S454" s="8">
        <f>_xlfn.SWITCH(BuyerTable[[#This Row],[Commute Distance]],"0-1 Miles",1,"1-2 Miles",2,"2-5 Miles",5,"5-10 Miles",10,"More than 10 Miles",12)</f>
        <v>1</v>
      </c>
    </row>
    <row r="455" spans="1:19" x14ac:dyDescent="0.3">
      <c r="A455">
        <v>17960</v>
      </c>
      <c r="B455" t="s">
        <v>36</v>
      </c>
      <c r="C455" t="s">
        <v>39</v>
      </c>
      <c r="D455" t="str" cm="1">
        <f t="array" ref="D455">_xlfn.IFS(
  BuyerTable[[#This Row],[Income]]&lt;40000,"&lt;40k",
  BuyerTable[[#This Row],[Income]]&lt;80000,"40–80k",
  BuyerTable[[#This Row],[Income]]&lt;120000,"80–120k",
  TRUE,"120k+"
)</f>
        <v>40–80k</v>
      </c>
      <c r="E455" s="3">
        <v>40000</v>
      </c>
      <c r="F455">
        <v>0</v>
      </c>
      <c r="G455" t="s">
        <v>31</v>
      </c>
      <c r="H455" t="s">
        <v>20</v>
      </c>
      <c r="I455" t="s">
        <v>15</v>
      </c>
      <c r="J455" t="str">
        <f>IF(BuyerTable[[#This Row],[Cars]]&gt;0,"car","No cars")</f>
        <v>No cars</v>
      </c>
      <c r="K455">
        <v>0</v>
      </c>
      <c r="L455" t="s">
        <v>16</v>
      </c>
      <c r="M455" t="s">
        <v>17</v>
      </c>
      <c r="N455" t="str">
        <f t="shared" si="7"/>
        <v>Middle age</v>
      </c>
      <c r="O455" t="str" cm="1">
        <f t="array" ref="O455">_xlfn.IFS(
  BuyerTable[[#This Row],[Age]]&lt;25,"&lt;25",
  BuyerTable[[#This Row],[Age]]&lt;=34,"25-34",
  BuyerTable[[#This Row],[Age]]&lt;=44,"35-44",
  BuyerTable[[#This Row],[Age]]&lt;=54,"45-54",
  TRUE,"55+"
)</f>
        <v>35-44</v>
      </c>
      <c r="P455">
        <v>35</v>
      </c>
      <c r="Q455">
        <f>IF(BuyerTable[[#This Row],[Purchased Bike]]="Yes",1,0)</f>
        <v>1</v>
      </c>
      <c r="R455" t="s">
        <v>15</v>
      </c>
      <c r="S455" s="8">
        <f>_xlfn.SWITCH(BuyerTable[[#This Row],[Commute Distance]],"0-1 Miles",1,"1-2 Miles",2,"2-5 Miles",5,"5-10 Miles",10,"More than 10 Miles",12)</f>
        <v>1</v>
      </c>
    </row>
    <row r="456" spans="1:19" x14ac:dyDescent="0.3">
      <c r="A456">
        <v>11897</v>
      </c>
      <c r="B456" t="s">
        <v>37</v>
      </c>
      <c r="C456" t="s">
        <v>38</v>
      </c>
      <c r="D456" t="str" cm="1">
        <f t="array" ref="D456">_xlfn.IFS(
  BuyerTable[[#This Row],[Income]]&lt;40000,"&lt;40k",
  BuyerTable[[#This Row],[Income]]&lt;80000,"40–80k",
  BuyerTable[[#This Row],[Income]]&lt;120000,"80–120k",
  TRUE,"120k+"
)</f>
        <v>40–80k</v>
      </c>
      <c r="E456" s="3">
        <v>60000</v>
      </c>
      <c r="F456">
        <v>2</v>
      </c>
      <c r="G456" t="s">
        <v>13</v>
      </c>
      <c r="H456" t="s">
        <v>21</v>
      </c>
      <c r="I456" t="s">
        <v>18</v>
      </c>
      <c r="J456" t="str">
        <f>IF(BuyerTable[[#This Row],[Cars]]&gt;0,"car","No cars")</f>
        <v>car</v>
      </c>
      <c r="K456">
        <v>1</v>
      </c>
      <c r="L456" t="s">
        <v>16</v>
      </c>
      <c r="M456" t="s">
        <v>24</v>
      </c>
      <c r="N456" t="str">
        <f t="shared" si="7"/>
        <v>Middle age</v>
      </c>
      <c r="O456" t="str" cm="1">
        <f t="array" ref="O456">_xlfn.IFS(
  BuyerTable[[#This Row],[Age]]&lt;25,"&lt;25",
  BuyerTable[[#This Row],[Age]]&lt;=34,"25-34",
  BuyerTable[[#This Row],[Age]]&lt;=44,"35-44",
  BuyerTable[[#This Row],[Age]]&lt;=54,"45-54",
  TRUE,"55+"
)</f>
        <v>35-44</v>
      </c>
      <c r="P456">
        <v>37</v>
      </c>
      <c r="Q456">
        <f>IF(BuyerTable[[#This Row],[Purchased Bike]]="Yes",1,0)</f>
        <v>1</v>
      </c>
      <c r="R456" t="s">
        <v>15</v>
      </c>
      <c r="S456" s="8">
        <f>_xlfn.SWITCH(BuyerTable[[#This Row],[Commute Distance]],"0-1 Miles",1,"1-2 Miles",2,"2-5 Miles",5,"5-10 Miles",10,"More than 10 Miles",12)</f>
        <v>1</v>
      </c>
    </row>
    <row r="457" spans="1:19" x14ac:dyDescent="0.3">
      <c r="A457">
        <v>15822</v>
      </c>
      <c r="B457" t="s">
        <v>36</v>
      </c>
      <c r="C457" t="s">
        <v>38</v>
      </c>
      <c r="D457" t="str" cm="1">
        <f t="array" ref="D457">_xlfn.IFS(
  BuyerTable[[#This Row],[Income]]&lt;40000,"&lt;40k",
  BuyerTable[[#This Row],[Income]]&lt;80000,"40–80k",
  BuyerTable[[#This Row],[Income]]&lt;120000,"80–120k",
  TRUE,"120k+"
)</f>
        <v>40–80k</v>
      </c>
      <c r="E457" s="3">
        <v>40000</v>
      </c>
      <c r="F457">
        <v>2</v>
      </c>
      <c r="G457" t="s">
        <v>13</v>
      </c>
      <c r="H457" t="s">
        <v>28</v>
      </c>
      <c r="I457" t="s">
        <v>15</v>
      </c>
      <c r="J457" t="str">
        <f>IF(BuyerTable[[#This Row],[Cars]]&gt;0,"car","No cars")</f>
        <v>car</v>
      </c>
      <c r="K457">
        <v>2</v>
      </c>
      <c r="L457" t="s">
        <v>16</v>
      </c>
      <c r="M457" t="s">
        <v>24</v>
      </c>
      <c r="N457" t="str">
        <f t="shared" si="7"/>
        <v>Old</v>
      </c>
      <c r="O457" t="str" cm="1">
        <f t="array" ref="O457">_xlfn.IFS(
  BuyerTable[[#This Row],[Age]]&lt;25,"&lt;25",
  BuyerTable[[#This Row],[Age]]&lt;=34,"25-34",
  BuyerTable[[#This Row],[Age]]&lt;=44,"35-44",
  BuyerTable[[#This Row],[Age]]&lt;=54,"45-54",
  TRUE,"55+"
)</f>
        <v>55+</v>
      </c>
      <c r="P457">
        <v>67</v>
      </c>
      <c r="Q457">
        <f>IF(BuyerTable[[#This Row],[Purchased Bike]]="Yes",1,0)</f>
        <v>0</v>
      </c>
      <c r="R457" t="s">
        <v>18</v>
      </c>
      <c r="S457" s="8">
        <f>_xlfn.SWITCH(BuyerTable[[#This Row],[Commute Distance]],"0-1 Miles",1,"1-2 Miles",2,"2-5 Miles",5,"5-10 Miles",10,"More than 10 Miles",12)</f>
        <v>1</v>
      </c>
    </row>
    <row r="458" spans="1:19" x14ac:dyDescent="0.3">
      <c r="A458">
        <v>19618</v>
      </c>
      <c r="B458" t="s">
        <v>36</v>
      </c>
      <c r="C458" t="s">
        <v>38</v>
      </c>
      <c r="D458" t="str" cm="1">
        <f t="array" ref="D458">_xlfn.IFS(
  BuyerTable[[#This Row],[Income]]&lt;40000,"&lt;40k",
  BuyerTable[[#This Row],[Income]]&lt;80000,"40–80k",
  BuyerTable[[#This Row],[Income]]&lt;120000,"80–120k",
  TRUE,"120k+"
)</f>
        <v>40–80k</v>
      </c>
      <c r="E458" s="3">
        <v>70000</v>
      </c>
      <c r="F458">
        <v>5</v>
      </c>
      <c r="G458" t="s">
        <v>19</v>
      </c>
      <c r="H458" t="s">
        <v>14</v>
      </c>
      <c r="I458" t="s">
        <v>15</v>
      </c>
      <c r="J458" t="str">
        <f>IF(BuyerTable[[#This Row],[Cars]]&gt;0,"car","No cars")</f>
        <v>car</v>
      </c>
      <c r="K458">
        <v>2</v>
      </c>
      <c r="L458" t="s">
        <v>16</v>
      </c>
      <c r="M458" t="s">
        <v>24</v>
      </c>
      <c r="N458" t="str">
        <f t="shared" si="7"/>
        <v>Middle age</v>
      </c>
      <c r="O458" t="str" cm="1">
        <f t="array" ref="O458">_xlfn.IFS(
  BuyerTable[[#This Row],[Age]]&lt;25,"&lt;25",
  BuyerTable[[#This Row],[Age]]&lt;=34,"25-34",
  BuyerTable[[#This Row],[Age]]&lt;=44,"35-44",
  BuyerTable[[#This Row],[Age]]&lt;=54,"45-54",
  TRUE,"55+"
)</f>
        <v>35-44</v>
      </c>
      <c r="P458">
        <v>44</v>
      </c>
      <c r="Q458">
        <f>IF(BuyerTable[[#This Row],[Purchased Bike]]="Yes",1,0)</f>
        <v>0</v>
      </c>
      <c r="R458" t="s">
        <v>18</v>
      </c>
      <c r="S458" s="8">
        <f>_xlfn.SWITCH(BuyerTable[[#This Row],[Commute Distance]],"0-1 Miles",1,"1-2 Miles",2,"2-5 Miles",5,"5-10 Miles",10,"More than 10 Miles",12)</f>
        <v>1</v>
      </c>
    </row>
    <row r="459" spans="1:19" x14ac:dyDescent="0.3">
      <c r="A459">
        <v>11061</v>
      </c>
      <c r="B459" t="s">
        <v>36</v>
      </c>
      <c r="C459" t="s">
        <v>38</v>
      </c>
      <c r="D459" t="str" cm="1">
        <f t="array" ref="D459">_xlfn.IFS(
  BuyerTable[[#This Row],[Income]]&lt;40000,"&lt;40k",
  BuyerTable[[#This Row],[Income]]&lt;80000,"40–80k",
  BuyerTable[[#This Row],[Income]]&lt;120000,"80–120k",
  TRUE,"120k+"
)</f>
        <v>40–80k</v>
      </c>
      <c r="E459" s="3">
        <v>70000</v>
      </c>
      <c r="F459">
        <v>2</v>
      </c>
      <c r="G459" t="s">
        <v>19</v>
      </c>
      <c r="H459" t="s">
        <v>14</v>
      </c>
      <c r="I459" t="s">
        <v>15</v>
      </c>
      <c r="J459" t="str">
        <f>IF(BuyerTable[[#This Row],[Cars]]&gt;0,"car","No cars")</f>
        <v>car</v>
      </c>
      <c r="K459">
        <v>2</v>
      </c>
      <c r="L459" t="s">
        <v>23</v>
      </c>
      <c r="M459" t="s">
        <v>24</v>
      </c>
      <c r="N459" t="str">
        <f t="shared" si="7"/>
        <v>Middle age</v>
      </c>
      <c r="O459" t="str" cm="1">
        <f t="array" ref="O459">_xlfn.IFS(
  BuyerTable[[#This Row],[Age]]&lt;25,"&lt;25",
  BuyerTable[[#This Row],[Age]]&lt;=34,"25-34",
  BuyerTable[[#This Row],[Age]]&lt;=44,"35-44",
  BuyerTable[[#This Row],[Age]]&lt;=54,"45-54",
  TRUE,"55+"
)</f>
        <v>45-54</v>
      </c>
      <c r="P459">
        <v>52</v>
      </c>
      <c r="Q459">
        <f>IF(BuyerTable[[#This Row],[Purchased Bike]]="Yes",1,0)</f>
        <v>1</v>
      </c>
      <c r="R459" t="s">
        <v>15</v>
      </c>
      <c r="S459" s="8">
        <f>_xlfn.SWITCH(BuyerTable[[#This Row],[Commute Distance]],"0-1 Miles",1,"1-2 Miles",2,"2-5 Miles",5,"5-10 Miles",10,"More than 10 Miles",12)</f>
        <v>10</v>
      </c>
    </row>
    <row r="460" spans="1:19" x14ac:dyDescent="0.3">
      <c r="A460">
        <v>21108</v>
      </c>
      <c r="B460" t="s">
        <v>36</v>
      </c>
      <c r="C460" t="s">
        <v>39</v>
      </c>
      <c r="D460" t="str" cm="1">
        <f t="array" ref="D460">_xlfn.IFS(
  BuyerTable[[#This Row],[Income]]&lt;40000,"&lt;40k",
  BuyerTable[[#This Row],[Income]]&lt;80000,"40–80k",
  BuyerTable[[#This Row],[Income]]&lt;120000,"80–120k",
  TRUE,"120k+"
)</f>
        <v>40–80k</v>
      </c>
      <c r="E460" s="3">
        <v>40000</v>
      </c>
      <c r="F460">
        <v>1</v>
      </c>
      <c r="G460" t="s">
        <v>13</v>
      </c>
      <c r="H460" t="s">
        <v>14</v>
      </c>
      <c r="I460" t="s">
        <v>15</v>
      </c>
      <c r="J460" t="str">
        <f>IF(BuyerTable[[#This Row],[Cars]]&gt;0,"car","No cars")</f>
        <v>car</v>
      </c>
      <c r="K460">
        <v>1</v>
      </c>
      <c r="L460" t="s">
        <v>16</v>
      </c>
      <c r="M460" t="s">
        <v>17</v>
      </c>
      <c r="N460" t="str">
        <f t="shared" si="7"/>
        <v>Middle age</v>
      </c>
      <c r="O460" t="str" cm="1">
        <f t="array" ref="O460">_xlfn.IFS(
  BuyerTable[[#This Row],[Age]]&lt;25,"&lt;25",
  BuyerTable[[#This Row],[Age]]&lt;=34,"25-34",
  BuyerTable[[#This Row],[Age]]&lt;=44,"35-44",
  BuyerTable[[#This Row],[Age]]&lt;=54,"45-54",
  TRUE,"55+"
)</f>
        <v>35-44</v>
      </c>
      <c r="P460">
        <v>43</v>
      </c>
      <c r="Q460">
        <f>IF(BuyerTable[[#This Row],[Purchased Bike]]="Yes",1,0)</f>
        <v>1</v>
      </c>
      <c r="R460" t="s">
        <v>15</v>
      </c>
      <c r="S460" s="8">
        <f>_xlfn.SWITCH(BuyerTable[[#This Row],[Commute Distance]],"0-1 Miles",1,"1-2 Miles",2,"2-5 Miles",5,"5-10 Miles",10,"More than 10 Miles",12)</f>
        <v>1</v>
      </c>
    </row>
    <row r="461" spans="1:19" x14ac:dyDescent="0.3">
      <c r="A461">
        <v>25307</v>
      </c>
      <c r="B461" t="s">
        <v>36</v>
      </c>
      <c r="C461" t="s">
        <v>39</v>
      </c>
      <c r="D461" t="str" cm="1">
        <f t="array" ref="D461">_xlfn.IFS(
  BuyerTable[[#This Row],[Income]]&lt;40000,"&lt;40k",
  BuyerTable[[#This Row],[Income]]&lt;80000,"40–80k",
  BuyerTable[[#This Row],[Income]]&lt;120000,"80–120k",
  TRUE,"120k+"
)</f>
        <v>40–80k</v>
      </c>
      <c r="E461" s="3">
        <v>40000</v>
      </c>
      <c r="F461">
        <v>1</v>
      </c>
      <c r="G461" t="s">
        <v>13</v>
      </c>
      <c r="H461" t="s">
        <v>14</v>
      </c>
      <c r="I461" t="s">
        <v>15</v>
      </c>
      <c r="J461" t="str">
        <f>IF(BuyerTable[[#This Row],[Cars]]&gt;0,"car","No cars")</f>
        <v>car</v>
      </c>
      <c r="K461">
        <v>1</v>
      </c>
      <c r="L461" t="s">
        <v>26</v>
      </c>
      <c r="M461" t="s">
        <v>17</v>
      </c>
      <c r="N461" t="str">
        <f t="shared" si="7"/>
        <v>Middle age</v>
      </c>
      <c r="O461" t="str" cm="1">
        <f t="array" ref="O461">_xlfn.IFS(
  BuyerTable[[#This Row],[Age]]&lt;25,"&lt;25",
  BuyerTable[[#This Row],[Age]]&lt;=34,"25-34",
  BuyerTable[[#This Row],[Age]]&lt;=44,"35-44",
  BuyerTable[[#This Row],[Age]]&lt;=54,"45-54",
  TRUE,"55+"
)</f>
        <v>25-34</v>
      </c>
      <c r="P461">
        <v>32</v>
      </c>
      <c r="Q461">
        <f>IF(BuyerTable[[#This Row],[Purchased Bike]]="Yes",1,0)</f>
        <v>1</v>
      </c>
      <c r="R461" t="s">
        <v>15</v>
      </c>
      <c r="S461" s="8">
        <f>_xlfn.SWITCH(BuyerTable[[#This Row],[Commute Distance]],"0-1 Miles",1,"1-2 Miles",2,"2-5 Miles",5,"5-10 Miles",10,"More than 10 Miles",12)</f>
        <v>2</v>
      </c>
    </row>
    <row r="462" spans="1:19" x14ac:dyDescent="0.3">
      <c r="A462">
        <v>20711</v>
      </c>
      <c r="B462" t="s">
        <v>36</v>
      </c>
      <c r="C462" t="s">
        <v>39</v>
      </c>
      <c r="D462" t="str" cm="1">
        <f t="array" ref="D462">_xlfn.IFS(
  BuyerTable[[#This Row],[Income]]&lt;40000,"&lt;40k",
  BuyerTable[[#This Row],[Income]]&lt;80000,"40–80k",
  BuyerTable[[#This Row],[Income]]&lt;120000,"80–120k",
  TRUE,"120k+"
)</f>
        <v>40–80k</v>
      </c>
      <c r="E462" s="3">
        <v>40000</v>
      </c>
      <c r="F462">
        <v>1</v>
      </c>
      <c r="G462" t="s">
        <v>13</v>
      </c>
      <c r="H462" t="s">
        <v>14</v>
      </c>
      <c r="I462" t="s">
        <v>15</v>
      </c>
      <c r="J462" t="str">
        <f>IF(BuyerTable[[#This Row],[Cars]]&gt;0,"car","No cars")</f>
        <v>No cars</v>
      </c>
      <c r="K462">
        <v>0</v>
      </c>
      <c r="L462" t="s">
        <v>26</v>
      </c>
      <c r="M462" t="s">
        <v>17</v>
      </c>
      <c r="N462" t="str">
        <f t="shared" si="7"/>
        <v>Middle age</v>
      </c>
      <c r="O462" t="str" cm="1">
        <f t="array" ref="O462">_xlfn.IFS(
  BuyerTable[[#This Row],[Age]]&lt;25,"&lt;25",
  BuyerTable[[#This Row],[Age]]&lt;=34,"25-34",
  BuyerTable[[#This Row],[Age]]&lt;=44,"35-44",
  BuyerTable[[#This Row],[Age]]&lt;=54,"45-54",
  TRUE,"55+"
)</f>
        <v>25-34</v>
      </c>
      <c r="P462">
        <v>32</v>
      </c>
      <c r="Q462">
        <f>IF(BuyerTable[[#This Row],[Purchased Bike]]="Yes",1,0)</f>
        <v>1</v>
      </c>
      <c r="R462" t="s">
        <v>15</v>
      </c>
      <c r="S462" s="8">
        <f>_xlfn.SWITCH(BuyerTable[[#This Row],[Commute Distance]],"0-1 Miles",1,"1-2 Miles",2,"2-5 Miles",5,"5-10 Miles",10,"More than 10 Miles",12)</f>
        <v>2</v>
      </c>
    </row>
    <row r="463" spans="1:19" x14ac:dyDescent="0.3">
      <c r="A463">
        <v>12497</v>
      </c>
      <c r="B463" t="s">
        <v>36</v>
      </c>
      <c r="C463" t="s">
        <v>39</v>
      </c>
      <c r="D463" t="str" cm="1">
        <f t="array" ref="D463">_xlfn.IFS(
  BuyerTable[[#This Row],[Income]]&lt;40000,"&lt;40k",
  BuyerTable[[#This Row],[Income]]&lt;80000,"40–80k",
  BuyerTable[[#This Row],[Income]]&lt;120000,"80–120k",
  TRUE,"120k+"
)</f>
        <v>40–80k</v>
      </c>
      <c r="E463" s="3">
        <v>40000</v>
      </c>
      <c r="F463">
        <v>1</v>
      </c>
      <c r="G463" t="s">
        <v>13</v>
      </c>
      <c r="H463" t="s">
        <v>14</v>
      </c>
      <c r="I463" t="s">
        <v>15</v>
      </c>
      <c r="J463" t="str">
        <f>IF(BuyerTable[[#This Row],[Cars]]&gt;0,"car","No cars")</f>
        <v>No cars</v>
      </c>
      <c r="K463">
        <v>0</v>
      </c>
      <c r="L463" t="s">
        <v>16</v>
      </c>
      <c r="M463" t="s">
        <v>17</v>
      </c>
      <c r="N463" t="str">
        <f t="shared" si="7"/>
        <v>Middle age</v>
      </c>
      <c r="O463" t="str" cm="1">
        <f t="array" ref="O463">_xlfn.IFS(
  BuyerTable[[#This Row],[Age]]&lt;25,"&lt;25",
  BuyerTable[[#This Row],[Age]]&lt;=34,"25-34",
  BuyerTable[[#This Row],[Age]]&lt;=44,"35-44",
  BuyerTable[[#This Row],[Age]]&lt;=54,"45-54",
  TRUE,"55+"
)</f>
        <v>35-44</v>
      </c>
      <c r="P463">
        <v>42</v>
      </c>
      <c r="Q463">
        <f>IF(BuyerTable[[#This Row],[Purchased Bike]]="Yes",1,0)</f>
        <v>0</v>
      </c>
      <c r="R463" t="s">
        <v>18</v>
      </c>
      <c r="S463" s="8">
        <f>_xlfn.SWITCH(BuyerTable[[#This Row],[Commute Distance]],"0-1 Miles",1,"1-2 Miles",2,"2-5 Miles",5,"5-10 Miles",10,"More than 10 Miles",12)</f>
        <v>1</v>
      </c>
    </row>
    <row r="464" spans="1:19" x14ac:dyDescent="0.3">
      <c r="A464">
        <v>11585</v>
      </c>
      <c r="B464" t="s">
        <v>36</v>
      </c>
      <c r="C464" t="s">
        <v>39</v>
      </c>
      <c r="D464" t="str" cm="1">
        <f t="array" ref="D464">_xlfn.IFS(
  BuyerTable[[#This Row],[Income]]&lt;40000,"&lt;40k",
  BuyerTable[[#This Row],[Income]]&lt;80000,"40–80k",
  BuyerTable[[#This Row],[Income]]&lt;120000,"80–120k",
  TRUE,"120k+"
)</f>
        <v>40–80k</v>
      </c>
      <c r="E464" s="3">
        <v>40000</v>
      </c>
      <c r="F464">
        <v>1</v>
      </c>
      <c r="G464" t="s">
        <v>13</v>
      </c>
      <c r="H464" t="s">
        <v>14</v>
      </c>
      <c r="I464" t="s">
        <v>15</v>
      </c>
      <c r="J464" t="str">
        <f>IF(BuyerTable[[#This Row],[Cars]]&gt;0,"car","No cars")</f>
        <v>No cars</v>
      </c>
      <c r="K464">
        <v>0</v>
      </c>
      <c r="L464" t="s">
        <v>16</v>
      </c>
      <c r="M464" t="s">
        <v>17</v>
      </c>
      <c r="N464" t="str">
        <f t="shared" si="7"/>
        <v>Middle age</v>
      </c>
      <c r="O464" t="str" cm="1">
        <f t="array" ref="O464">_xlfn.IFS(
  BuyerTable[[#This Row],[Age]]&lt;25,"&lt;25",
  BuyerTable[[#This Row],[Age]]&lt;=34,"25-34",
  BuyerTable[[#This Row],[Age]]&lt;=44,"35-44",
  BuyerTable[[#This Row],[Age]]&lt;=54,"45-54",
  TRUE,"55+"
)</f>
        <v>35-44</v>
      </c>
      <c r="P464">
        <v>41</v>
      </c>
      <c r="Q464">
        <f>IF(BuyerTable[[#This Row],[Purchased Bike]]="Yes",1,0)</f>
        <v>0</v>
      </c>
      <c r="R464" t="s">
        <v>18</v>
      </c>
      <c r="S464" s="8">
        <f>_xlfn.SWITCH(BuyerTable[[#This Row],[Commute Distance]],"0-1 Miles",1,"1-2 Miles",2,"2-5 Miles",5,"5-10 Miles",10,"More than 10 Miles",12)</f>
        <v>1</v>
      </c>
    </row>
    <row r="465" spans="1:19" x14ac:dyDescent="0.3">
      <c r="A465">
        <v>26765</v>
      </c>
      <c r="B465" t="s">
        <v>37</v>
      </c>
      <c r="C465" t="s">
        <v>39</v>
      </c>
      <c r="D465" t="str" cm="1">
        <f t="array" ref="D465">_xlfn.IFS(
  BuyerTable[[#This Row],[Income]]&lt;40000,"&lt;40k",
  BuyerTable[[#This Row],[Income]]&lt;80000,"40–80k",
  BuyerTable[[#This Row],[Income]]&lt;120000,"80–120k",
  TRUE,"120k+"
)</f>
        <v>40–80k</v>
      </c>
      <c r="E465" s="3">
        <v>70000</v>
      </c>
      <c r="F465">
        <v>5</v>
      </c>
      <c r="G465" t="s">
        <v>19</v>
      </c>
      <c r="H465" t="s">
        <v>14</v>
      </c>
      <c r="I465" t="s">
        <v>15</v>
      </c>
      <c r="J465" t="str">
        <f>IF(BuyerTable[[#This Row],[Cars]]&gt;0,"car","No cars")</f>
        <v>car</v>
      </c>
      <c r="K465">
        <v>2</v>
      </c>
      <c r="L465" t="s">
        <v>23</v>
      </c>
      <c r="M465" t="s">
        <v>24</v>
      </c>
      <c r="N465" t="str">
        <f t="shared" si="7"/>
        <v>Middle age</v>
      </c>
      <c r="O465" t="str" cm="1">
        <f t="array" ref="O465">_xlfn.IFS(
  BuyerTable[[#This Row],[Age]]&lt;25,"&lt;25",
  BuyerTable[[#This Row],[Age]]&lt;=34,"25-34",
  BuyerTable[[#This Row],[Age]]&lt;=44,"35-44",
  BuyerTable[[#This Row],[Age]]&lt;=54,"45-54",
  TRUE,"55+"
)</f>
        <v>45-54</v>
      </c>
      <c r="P465">
        <v>45</v>
      </c>
      <c r="Q465">
        <f>IF(BuyerTable[[#This Row],[Purchased Bike]]="Yes",1,0)</f>
        <v>0</v>
      </c>
      <c r="R465" t="s">
        <v>18</v>
      </c>
      <c r="S465" s="8">
        <f>_xlfn.SWITCH(BuyerTable[[#This Row],[Commute Distance]],"0-1 Miles",1,"1-2 Miles",2,"2-5 Miles",5,"5-10 Miles",10,"More than 10 Miles",12)</f>
        <v>10</v>
      </c>
    </row>
    <row r="466" spans="1:19" x14ac:dyDescent="0.3">
      <c r="A466">
        <v>14791</v>
      </c>
      <c r="B466" t="s">
        <v>36</v>
      </c>
      <c r="C466" t="s">
        <v>39</v>
      </c>
      <c r="D466" t="str" cm="1">
        <f t="array" ref="D466">_xlfn.IFS(
  BuyerTable[[#This Row],[Income]]&lt;40000,"&lt;40k",
  BuyerTable[[#This Row],[Income]]&lt;80000,"40–80k",
  BuyerTable[[#This Row],[Income]]&lt;120000,"80–120k",
  TRUE,"120k+"
)</f>
        <v>40–80k</v>
      </c>
      <c r="E466" s="3">
        <v>40000</v>
      </c>
      <c r="F466">
        <v>0</v>
      </c>
      <c r="G466" t="s">
        <v>13</v>
      </c>
      <c r="H466" t="s">
        <v>20</v>
      </c>
      <c r="I466" t="s">
        <v>15</v>
      </c>
      <c r="J466" t="str">
        <f>IF(BuyerTable[[#This Row],[Cars]]&gt;0,"car","No cars")</f>
        <v>No cars</v>
      </c>
      <c r="K466">
        <v>0</v>
      </c>
      <c r="L466" t="s">
        <v>16</v>
      </c>
      <c r="M466" t="s">
        <v>17</v>
      </c>
      <c r="N466" t="str">
        <f t="shared" si="7"/>
        <v>Middle age</v>
      </c>
      <c r="O466" t="str" cm="1">
        <f t="array" ref="O466">_xlfn.IFS(
  BuyerTable[[#This Row],[Age]]&lt;25,"&lt;25",
  BuyerTable[[#This Row],[Age]]&lt;=34,"25-34",
  BuyerTable[[#This Row],[Age]]&lt;=44,"35-44",
  BuyerTable[[#This Row],[Age]]&lt;=54,"45-54",
  TRUE,"55+"
)</f>
        <v>35-44</v>
      </c>
      <c r="P466">
        <v>39</v>
      </c>
      <c r="Q466">
        <f>IF(BuyerTable[[#This Row],[Purchased Bike]]="Yes",1,0)</f>
        <v>1</v>
      </c>
      <c r="R466" t="s">
        <v>15</v>
      </c>
      <c r="S466" s="8">
        <f>_xlfn.SWITCH(BuyerTable[[#This Row],[Commute Distance]],"0-1 Miles",1,"1-2 Miles",2,"2-5 Miles",5,"5-10 Miles",10,"More than 10 Miles",12)</f>
        <v>1</v>
      </c>
    </row>
    <row r="467" spans="1:19" x14ac:dyDescent="0.3">
      <c r="A467">
        <v>11149</v>
      </c>
      <c r="B467" t="s">
        <v>36</v>
      </c>
      <c r="C467" t="s">
        <v>38</v>
      </c>
      <c r="D467" t="str" cm="1">
        <f t="array" ref="D467">_xlfn.IFS(
  BuyerTable[[#This Row],[Income]]&lt;40000,"&lt;40k",
  BuyerTable[[#This Row],[Income]]&lt;80000,"40–80k",
  BuyerTable[[#This Row],[Income]]&lt;120000,"80–120k",
  TRUE,"120k+"
)</f>
        <v>40–80k</v>
      </c>
      <c r="E467" s="3">
        <v>40000</v>
      </c>
      <c r="F467">
        <v>2</v>
      </c>
      <c r="G467" t="s">
        <v>13</v>
      </c>
      <c r="H467" t="s">
        <v>28</v>
      </c>
      <c r="I467" t="s">
        <v>15</v>
      </c>
      <c r="J467" t="str">
        <f>IF(BuyerTable[[#This Row],[Cars]]&gt;0,"car","No cars")</f>
        <v>car</v>
      </c>
      <c r="K467">
        <v>2</v>
      </c>
      <c r="L467" t="s">
        <v>16</v>
      </c>
      <c r="M467" t="s">
        <v>24</v>
      </c>
      <c r="N467" t="str">
        <f t="shared" si="7"/>
        <v>Old</v>
      </c>
      <c r="O467" t="str" cm="1">
        <f t="array" ref="O467">_xlfn.IFS(
  BuyerTable[[#This Row],[Age]]&lt;25,"&lt;25",
  BuyerTable[[#This Row],[Age]]&lt;=34,"25-34",
  BuyerTable[[#This Row],[Age]]&lt;=44,"35-44",
  BuyerTable[[#This Row],[Age]]&lt;=54,"45-54",
  TRUE,"55+"
)</f>
        <v>55+</v>
      </c>
      <c r="P467">
        <v>65</v>
      </c>
      <c r="Q467">
        <f>IF(BuyerTable[[#This Row],[Purchased Bike]]="Yes",1,0)</f>
        <v>0</v>
      </c>
      <c r="R467" t="s">
        <v>18</v>
      </c>
      <c r="S467" s="8">
        <f>_xlfn.SWITCH(BuyerTable[[#This Row],[Commute Distance]],"0-1 Miles",1,"1-2 Miles",2,"2-5 Miles",5,"5-10 Miles",10,"More than 10 Miles",12)</f>
        <v>1</v>
      </c>
    </row>
    <row r="468" spans="1:19" x14ac:dyDescent="0.3">
      <c r="A468">
        <v>28323</v>
      </c>
      <c r="B468" t="s">
        <v>37</v>
      </c>
      <c r="C468" t="s">
        <v>38</v>
      </c>
      <c r="D468" t="str" cm="1">
        <f t="array" ref="D468">_xlfn.IFS(
  BuyerTable[[#This Row],[Income]]&lt;40000,"&lt;40k",
  BuyerTable[[#This Row],[Income]]&lt;80000,"40–80k",
  BuyerTable[[#This Row],[Income]]&lt;120000,"80–120k",
  TRUE,"120k+"
)</f>
        <v>40–80k</v>
      </c>
      <c r="E468" s="3">
        <v>70000</v>
      </c>
      <c r="F468">
        <v>0</v>
      </c>
      <c r="G468" t="s">
        <v>13</v>
      </c>
      <c r="H468" t="s">
        <v>21</v>
      </c>
      <c r="I468" t="s">
        <v>18</v>
      </c>
      <c r="J468" t="str">
        <f>IF(BuyerTable[[#This Row],[Cars]]&gt;0,"car","No cars")</f>
        <v>car</v>
      </c>
      <c r="K468">
        <v>2</v>
      </c>
      <c r="L468" t="s">
        <v>23</v>
      </c>
      <c r="M468" t="s">
        <v>24</v>
      </c>
      <c r="N468" t="str">
        <f t="shared" si="7"/>
        <v>Middle age</v>
      </c>
      <c r="O468" t="str" cm="1">
        <f t="array" ref="O468">_xlfn.IFS(
  BuyerTable[[#This Row],[Age]]&lt;25,"&lt;25",
  BuyerTable[[#This Row],[Age]]&lt;=34,"25-34",
  BuyerTable[[#This Row],[Age]]&lt;=44,"35-44",
  BuyerTable[[#This Row],[Age]]&lt;=54,"45-54",
  TRUE,"55+"
)</f>
        <v>35-44</v>
      </c>
      <c r="P468">
        <v>43</v>
      </c>
      <c r="Q468">
        <f>IF(BuyerTable[[#This Row],[Purchased Bike]]="Yes",1,0)</f>
        <v>1</v>
      </c>
      <c r="R468" t="s">
        <v>15</v>
      </c>
      <c r="S468" s="8">
        <f>_xlfn.SWITCH(BuyerTable[[#This Row],[Commute Distance]],"0-1 Miles",1,"1-2 Miles",2,"2-5 Miles",5,"5-10 Miles",10,"More than 10 Miles",12)</f>
        <v>10</v>
      </c>
    </row>
    <row r="469" spans="1:19" x14ac:dyDescent="0.3">
      <c r="A469">
        <v>22634</v>
      </c>
      <c r="B469" t="s">
        <v>37</v>
      </c>
      <c r="C469" t="s">
        <v>39</v>
      </c>
      <c r="D469" t="str" cm="1">
        <f t="array" ref="D469">_xlfn.IFS(
  BuyerTable[[#This Row],[Income]]&lt;40000,"&lt;40k",
  BuyerTable[[#This Row],[Income]]&lt;80000,"40–80k",
  BuyerTable[[#This Row],[Income]]&lt;120000,"80–120k",
  TRUE,"120k+"
)</f>
        <v>40–80k</v>
      </c>
      <c r="E469" s="3">
        <v>40000</v>
      </c>
      <c r="F469">
        <v>0</v>
      </c>
      <c r="G469" t="s">
        <v>31</v>
      </c>
      <c r="H469" t="s">
        <v>20</v>
      </c>
      <c r="I469" t="s">
        <v>15</v>
      </c>
      <c r="J469" t="str">
        <f>IF(BuyerTable[[#This Row],[Cars]]&gt;0,"car","No cars")</f>
        <v>No cars</v>
      </c>
      <c r="K469">
        <v>0</v>
      </c>
      <c r="L469" t="s">
        <v>16</v>
      </c>
      <c r="M469" t="s">
        <v>17</v>
      </c>
      <c r="N469" t="str">
        <f t="shared" si="7"/>
        <v>Middle age</v>
      </c>
      <c r="O469" t="str" cm="1">
        <f t="array" ref="O469">_xlfn.IFS(
  BuyerTable[[#This Row],[Age]]&lt;25,"&lt;25",
  BuyerTable[[#This Row],[Age]]&lt;=34,"25-34",
  BuyerTable[[#This Row],[Age]]&lt;=44,"35-44",
  BuyerTable[[#This Row],[Age]]&lt;=54,"45-54",
  TRUE,"55+"
)</f>
        <v>35-44</v>
      </c>
      <c r="P469">
        <v>38</v>
      </c>
      <c r="Q469">
        <f>IF(BuyerTable[[#This Row],[Purchased Bike]]="Yes",1,0)</f>
        <v>1</v>
      </c>
      <c r="R469" t="s">
        <v>15</v>
      </c>
      <c r="S469" s="8">
        <f>_xlfn.SWITCH(BuyerTable[[#This Row],[Commute Distance]],"0-1 Miles",1,"1-2 Miles",2,"2-5 Miles",5,"5-10 Miles",10,"More than 10 Miles",12)</f>
        <v>1</v>
      </c>
    </row>
    <row r="470" spans="1:19" x14ac:dyDescent="0.3">
      <c r="A470">
        <v>21974</v>
      </c>
      <c r="B470" t="s">
        <v>37</v>
      </c>
      <c r="C470" t="s">
        <v>39</v>
      </c>
      <c r="D470" t="str" cm="1">
        <f t="array" ref="D470">_xlfn.IFS(
  BuyerTable[[#This Row],[Income]]&lt;40000,"&lt;40k",
  BuyerTable[[#This Row],[Income]]&lt;80000,"40–80k",
  BuyerTable[[#This Row],[Income]]&lt;120000,"80–120k",
  TRUE,"120k+"
)</f>
        <v>40–80k</v>
      </c>
      <c r="E470" s="3">
        <v>70000</v>
      </c>
      <c r="F470">
        <v>0</v>
      </c>
      <c r="G470" t="s">
        <v>13</v>
      </c>
      <c r="H470" t="s">
        <v>21</v>
      </c>
      <c r="I470" t="s">
        <v>15</v>
      </c>
      <c r="J470" t="str">
        <f>IF(BuyerTable[[#This Row],[Cars]]&gt;0,"car","No cars")</f>
        <v>car</v>
      </c>
      <c r="K470">
        <v>1</v>
      </c>
      <c r="L470" t="s">
        <v>23</v>
      </c>
      <c r="M470" t="s">
        <v>24</v>
      </c>
      <c r="N470" t="str">
        <f t="shared" si="7"/>
        <v>Middle age</v>
      </c>
      <c r="O470" t="str" cm="1">
        <f t="array" ref="O470">_xlfn.IFS(
  BuyerTable[[#This Row],[Age]]&lt;25,"&lt;25",
  BuyerTable[[#This Row],[Age]]&lt;=34,"25-34",
  BuyerTable[[#This Row],[Age]]&lt;=44,"35-44",
  BuyerTable[[#This Row],[Age]]&lt;=54,"45-54",
  TRUE,"55+"
)</f>
        <v>35-44</v>
      </c>
      <c r="P470">
        <v>42</v>
      </c>
      <c r="Q470">
        <f>IF(BuyerTable[[#This Row],[Purchased Bike]]="Yes",1,0)</f>
        <v>1</v>
      </c>
      <c r="R470" t="s">
        <v>15</v>
      </c>
      <c r="S470" s="8">
        <f>_xlfn.SWITCH(BuyerTable[[#This Row],[Commute Distance]],"0-1 Miles",1,"1-2 Miles",2,"2-5 Miles",5,"5-10 Miles",10,"More than 10 Miles",12)</f>
        <v>10</v>
      </c>
    </row>
    <row r="471" spans="1:19" x14ac:dyDescent="0.3">
      <c r="A471">
        <v>14032</v>
      </c>
      <c r="B471" t="s">
        <v>36</v>
      </c>
      <c r="C471" t="s">
        <v>38</v>
      </c>
      <c r="D471" t="str" cm="1">
        <f t="array" ref="D471">_xlfn.IFS(
  BuyerTable[[#This Row],[Income]]&lt;40000,"&lt;40k",
  BuyerTable[[#This Row],[Income]]&lt;80000,"40–80k",
  BuyerTable[[#This Row],[Income]]&lt;120000,"80–120k",
  TRUE,"120k+"
)</f>
        <v>40–80k</v>
      </c>
      <c r="E471" s="3">
        <v>70000</v>
      </c>
      <c r="F471">
        <v>2</v>
      </c>
      <c r="G471" t="s">
        <v>27</v>
      </c>
      <c r="H471" t="s">
        <v>14</v>
      </c>
      <c r="I471" t="s">
        <v>18</v>
      </c>
      <c r="J471" t="str">
        <f>IF(BuyerTable[[#This Row],[Cars]]&gt;0,"car","No cars")</f>
        <v>car</v>
      </c>
      <c r="K471">
        <v>2</v>
      </c>
      <c r="L471" t="s">
        <v>26</v>
      </c>
      <c r="M471" t="s">
        <v>24</v>
      </c>
      <c r="N471" t="str">
        <f t="shared" si="7"/>
        <v>Middle age</v>
      </c>
      <c r="O471" t="str" cm="1">
        <f t="array" ref="O471">_xlfn.IFS(
  BuyerTable[[#This Row],[Age]]&lt;25,"&lt;25",
  BuyerTable[[#This Row],[Age]]&lt;=34,"25-34",
  BuyerTable[[#This Row],[Age]]&lt;=44,"35-44",
  BuyerTable[[#This Row],[Age]]&lt;=54,"45-54",
  TRUE,"55+"
)</f>
        <v>45-54</v>
      </c>
      <c r="P471">
        <v>50</v>
      </c>
      <c r="Q471">
        <f>IF(BuyerTable[[#This Row],[Purchased Bike]]="Yes",1,0)</f>
        <v>1</v>
      </c>
      <c r="R471" t="s">
        <v>15</v>
      </c>
      <c r="S471" s="8">
        <f>_xlfn.SWITCH(BuyerTable[[#This Row],[Commute Distance]],"0-1 Miles",1,"1-2 Miles",2,"2-5 Miles",5,"5-10 Miles",10,"More than 10 Miles",12)</f>
        <v>2</v>
      </c>
    </row>
    <row r="472" spans="1:19" x14ac:dyDescent="0.3">
      <c r="A472">
        <v>26984</v>
      </c>
      <c r="B472" t="s">
        <v>36</v>
      </c>
      <c r="C472" t="s">
        <v>38</v>
      </c>
      <c r="D472" t="str" cm="1">
        <f t="array" ref="D472">_xlfn.IFS(
  BuyerTable[[#This Row],[Income]]&lt;40000,"&lt;40k",
  BuyerTable[[#This Row],[Income]]&lt;80000,"40–80k",
  BuyerTable[[#This Row],[Income]]&lt;120000,"80–120k",
  TRUE,"120k+"
)</f>
        <v>40–80k</v>
      </c>
      <c r="E472" s="3">
        <v>40000</v>
      </c>
      <c r="F472">
        <v>1</v>
      </c>
      <c r="G472" t="s">
        <v>13</v>
      </c>
      <c r="H472" t="s">
        <v>14</v>
      </c>
      <c r="I472" t="s">
        <v>15</v>
      </c>
      <c r="J472" t="str">
        <f>IF(BuyerTable[[#This Row],[Cars]]&gt;0,"car","No cars")</f>
        <v>car</v>
      </c>
      <c r="K472">
        <v>1</v>
      </c>
      <c r="L472" t="s">
        <v>16</v>
      </c>
      <c r="M472" t="s">
        <v>17</v>
      </c>
      <c r="N472" t="str">
        <f t="shared" si="7"/>
        <v>Middle age</v>
      </c>
      <c r="O472" t="str" cm="1">
        <f t="array" ref="O472">_xlfn.IFS(
  BuyerTable[[#This Row],[Age]]&lt;25,"&lt;25",
  BuyerTable[[#This Row],[Age]]&lt;=34,"25-34",
  BuyerTable[[#This Row],[Age]]&lt;=44,"35-44",
  BuyerTable[[#This Row],[Age]]&lt;=54,"45-54",
  TRUE,"55+"
)</f>
        <v>25-34</v>
      </c>
      <c r="P472">
        <v>32</v>
      </c>
      <c r="Q472">
        <f>IF(BuyerTable[[#This Row],[Purchased Bike]]="Yes",1,0)</f>
        <v>1</v>
      </c>
      <c r="R472" t="s">
        <v>15</v>
      </c>
      <c r="S472" s="8">
        <f>_xlfn.SWITCH(BuyerTable[[#This Row],[Commute Distance]],"0-1 Miles",1,"1-2 Miles",2,"2-5 Miles",5,"5-10 Miles",10,"More than 10 Miles",12)</f>
        <v>1</v>
      </c>
    </row>
    <row r="473" spans="1:19" x14ac:dyDescent="0.3">
      <c r="A473">
        <v>28564</v>
      </c>
      <c r="B473" t="s">
        <v>37</v>
      </c>
      <c r="C473" t="s">
        <v>39</v>
      </c>
      <c r="D473" t="str" cm="1">
        <f t="array" ref="D473">_xlfn.IFS(
  BuyerTable[[#This Row],[Income]]&lt;40000,"&lt;40k",
  BuyerTable[[#This Row],[Income]]&lt;80000,"40–80k",
  BuyerTable[[#This Row],[Income]]&lt;120000,"80–120k",
  TRUE,"120k+"
)</f>
        <v>40–80k</v>
      </c>
      <c r="E473" s="3">
        <v>40000</v>
      </c>
      <c r="F473">
        <v>2</v>
      </c>
      <c r="G473" t="s">
        <v>19</v>
      </c>
      <c r="H473" t="s">
        <v>20</v>
      </c>
      <c r="I473" t="s">
        <v>15</v>
      </c>
      <c r="J473" t="str">
        <f>IF(BuyerTable[[#This Row],[Cars]]&gt;0,"car","No cars")</f>
        <v>No cars</v>
      </c>
      <c r="K473">
        <v>0</v>
      </c>
      <c r="L473" t="s">
        <v>26</v>
      </c>
      <c r="M473" t="s">
        <v>17</v>
      </c>
      <c r="N473" t="str">
        <f t="shared" si="7"/>
        <v>Middle age</v>
      </c>
      <c r="O473" t="str" cm="1">
        <f t="array" ref="O473">_xlfn.IFS(
  BuyerTable[[#This Row],[Age]]&lt;25,"&lt;25",
  BuyerTable[[#This Row],[Age]]&lt;=34,"25-34",
  BuyerTable[[#This Row],[Age]]&lt;=44,"35-44",
  BuyerTable[[#This Row],[Age]]&lt;=54,"45-54",
  TRUE,"55+"
)</f>
        <v>25-34</v>
      </c>
      <c r="P473">
        <v>33</v>
      </c>
      <c r="Q473">
        <f>IF(BuyerTable[[#This Row],[Purchased Bike]]="Yes",1,0)</f>
        <v>1</v>
      </c>
      <c r="R473" t="s">
        <v>15</v>
      </c>
      <c r="S473" s="8">
        <f>_xlfn.SWITCH(BuyerTable[[#This Row],[Commute Distance]],"0-1 Miles",1,"1-2 Miles",2,"2-5 Miles",5,"5-10 Miles",10,"More than 10 Miles",12)</f>
        <v>2</v>
      </c>
    </row>
    <row r="474" spans="1:19" x14ac:dyDescent="0.3">
      <c r="A474">
        <v>28521</v>
      </c>
      <c r="B474" t="s">
        <v>37</v>
      </c>
      <c r="C474" t="s">
        <v>38</v>
      </c>
      <c r="D474" t="str" cm="1">
        <f t="array" ref="D474">_xlfn.IFS(
  BuyerTable[[#This Row],[Income]]&lt;40000,"&lt;40k",
  BuyerTable[[#This Row],[Income]]&lt;80000,"40–80k",
  BuyerTable[[#This Row],[Income]]&lt;120000,"80–120k",
  TRUE,"120k+"
)</f>
        <v>40–80k</v>
      </c>
      <c r="E474" s="3">
        <v>40000</v>
      </c>
      <c r="F474">
        <v>0</v>
      </c>
      <c r="G474" t="s">
        <v>31</v>
      </c>
      <c r="H474" t="s">
        <v>20</v>
      </c>
      <c r="I474" t="s">
        <v>18</v>
      </c>
      <c r="J474" t="str">
        <f>IF(BuyerTable[[#This Row],[Cars]]&gt;0,"car","No cars")</f>
        <v>No cars</v>
      </c>
      <c r="K474">
        <v>0</v>
      </c>
      <c r="L474" t="s">
        <v>16</v>
      </c>
      <c r="M474" t="s">
        <v>17</v>
      </c>
      <c r="N474" t="str">
        <f t="shared" si="7"/>
        <v>Middle age</v>
      </c>
      <c r="O474" t="str" cm="1">
        <f t="array" ref="O474">_xlfn.IFS(
  BuyerTable[[#This Row],[Age]]&lt;25,"&lt;25",
  BuyerTable[[#This Row],[Age]]&lt;=34,"25-34",
  BuyerTable[[#This Row],[Age]]&lt;=44,"35-44",
  BuyerTable[[#This Row],[Age]]&lt;=54,"45-54",
  TRUE,"55+"
)</f>
        <v>35-44</v>
      </c>
      <c r="P474">
        <v>36</v>
      </c>
      <c r="Q474">
        <f>IF(BuyerTable[[#This Row],[Purchased Bike]]="Yes",1,0)</f>
        <v>1</v>
      </c>
      <c r="R474" t="s">
        <v>15</v>
      </c>
      <c r="S474" s="8">
        <f>_xlfn.SWITCH(BuyerTable[[#This Row],[Commute Distance]],"0-1 Miles",1,"1-2 Miles",2,"2-5 Miles",5,"5-10 Miles",10,"More than 10 Miles",12)</f>
        <v>1</v>
      </c>
    </row>
    <row r="475" spans="1:19" x14ac:dyDescent="0.3">
      <c r="A475">
        <v>12821</v>
      </c>
      <c r="B475" t="s">
        <v>36</v>
      </c>
      <c r="C475" t="s">
        <v>38</v>
      </c>
      <c r="D475" t="str" cm="1">
        <f t="array" ref="D475">_xlfn.IFS(
  BuyerTable[[#This Row],[Income]]&lt;40000,"&lt;40k",
  BuyerTable[[#This Row],[Income]]&lt;80000,"40–80k",
  BuyerTable[[#This Row],[Income]]&lt;120000,"80–120k",
  TRUE,"120k+"
)</f>
        <v>40–80k</v>
      </c>
      <c r="E475" s="3">
        <v>40000</v>
      </c>
      <c r="F475">
        <v>0</v>
      </c>
      <c r="G475" t="s">
        <v>13</v>
      </c>
      <c r="H475" t="s">
        <v>20</v>
      </c>
      <c r="I475" t="s">
        <v>15</v>
      </c>
      <c r="J475" t="str">
        <f>IF(BuyerTable[[#This Row],[Cars]]&gt;0,"car","No cars")</f>
        <v>No cars</v>
      </c>
      <c r="K475">
        <v>0</v>
      </c>
      <c r="L475" t="s">
        <v>16</v>
      </c>
      <c r="M475" t="s">
        <v>17</v>
      </c>
      <c r="N475" t="str">
        <f t="shared" si="7"/>
        <v>Middle age</v>
      </c>
      <c r="O475" t="str" cm="1">
        <f t="array" ref="O475">_xlfn.IFS(
  BuyerTable[[#This Row],[Age]]&lt;25,"&lt;25",
  BuyerTable[[#This Row],[Age]]&lt;=34,"25-34",
  BuyerTable[[#This Row],[Age]]&lt;=44,"35-44",
  BuyerTable[[#This Row],[Age]]&lt;=54,"45-54",
  TRUE,"55+"
)</f>
        <v>35-44</v>
      </c>
      <c r="P475">
        <v>39</v>
      </c>
      <c r="Q475">
        <f>IF(BuyerTable[[#This Row],[Purchased Bike]]="Yes",1,0)</f>
        <v>0</v>
      </c>
      <c r="R475" t="s">
        <v>18</v>
      </c>
      <c r="S475" s="8">
        <f>_xlfn.SWITCH(BuyerTable[[#This Row],[Commute Distance]],"0-1 Miles",1,"1-2 Miles",2,"2-5 Miles",5,"5-10 Miles",10,"More than 10 Miles",12)</f>
        <v>1</v>
      </c>
    </row>
    <row r="476" spans="1:19" x14ac:dyDescent="0.3">
      <c r="A476">
        <v>11738</v>
      </c>
      <c r="B476" t="s">
        <v>36</v>
      </c>
      <c r="C476" t="s">
        <v>38</v>
      </c>
      <c r="D476" t="str" cm="1">
        <f t="array" ref="D476">_xlfn.IFS(
  BuyerTable[[#This Row],[Income]]&lt;40000,"&lt;40k",
  BuyerTable[[#This Row],[Income]]&lt;80000,"40–80k",
  BuyerTable[[#This Row],[Income]]&lt;120000,"80–120k",
  TRUE,"120k+"
)</f>
        <v>40–80k</v>
      </c>
      <c r="E476" s="3">
        <v>60000</v>
      </c>
      <c r="F476">
        <v>4</v>
      </c>
      <c r="G476" t="s">
        <v>13</v>
      </c>
      <c r="H476" t="s">
        <v>21</v>
      </c>
      <c r="I476" t="s">
        <v>15</v>
      </c>
      <c r="J476" t="str">
        <f>IF(BuyerTable[[#This Row],[Cars]]&gt;0,"car","No cars")</f>
        <v>No cars</v>
      </c>
      <c r="K476">
        <v>0</v>
      </c>
      <c r="L476" t="s">
        <v>22</v>
      </c>
      <c r="M476" t="s">
        <v>32</v>
      </c>
      <c r="N476" t="str">
        <f t="shared" si="7"/>
        <v>Middle age</v>
      </c>
      <c r="O476" t="str" cm="1">
        <f t="array" ref="O476">_xlfn.IFS(
  BuyerTable[[#This Row],[Age]]&lt;25,"&lt;25",
  BuyerTable[[#This Row],[Age]]&lt;=34,"25-34",
  BuyerTable[[#This Row],[Age]]&lt;=44,"35-44",
  BuyerTable[[#This Row],[Age]]&lt;=54,"45-54",
  TRUE,"55+"
)</f>
        <v>45-54</v>
      </c>
      <c r="P476">
        <v>46</v>
      </c>
      <c r="Q476">
        <f>IF(BuyerTable[[#This Row],[Purchased Bike]]="Yes",1,0)</f>
        <v>0</v>
      </c>
      <c r="R476" t="s">
        <v>18</v>
      </c>
      <c r="S476" s="8">
        <f>_xlfn.SWITCH(BuyerTable[[#This Row],[Commute Distance]],"0-1 Miles",1,"1-2 Miles",2,"2-5 Miles",5,"5-10 Miles",10,"More than 10 Miles",12)</f>
        <v>5</v>
      </c>
    </row>
    <row r="477" spans="1:19" x14ac:dyDescent="0.3">
      <c r="A477">
        <v>25065</v>
      </c>
      <c r="B477" t="s">
        <v>36</v>
      </c>
      <c r="C477" t="s">
        <v>38</v>
      </c>
      <c r="D477" t="str" cm="1">
        <f t="array" ref="D477">_xlfn.IFS(
  BuyerTable[[#This Row],[Income]]&lt;40000,"&lt;40k",
  BuyerTable[[#This Row],[Income]]&lt;80000,"40–80k",
  BuyerTable[[#This Row],[Income]]&lt;120000,"80–120k",
  TRUE,"120k+"
)</f>
        <v>40–80k</v>
      </c>
      <c r="E477" s="3">
        <v>70000</v>
      </c>
      <c r="F477">
        <v>2</v>
      </c>
      <c r="G477" t="s">
        <v>29</v>
      </c>
      <c r="H477" t="s">
        <v>14</v>
      </c>
      <c r="I477" t="s">
        <v>15</v>
      </c>
      <c r="J477" t="str">
        <f>IF(BuyerTable[[#This Row],[Cars]]&gt;0,"car","No cars")</f>
        <v>car</v>
      </c>
      <c r="K477">
        <v>2</v>
      </c>
      <c r="L477" t="s">
        <v>23</v>
      </c>
      <c r="M477" t="s">
        <v>32</v>
      </c>
      <c r="N477" t="str">
        <f t="shared" si="7"/>
        <v>Middle age</v>
      </c>
      <c r="O477" t="str" cm="1">
        <f t="array" ref="O477">_xlfn.IFS(
  BuyerTable[[#This Row],[Age]]&lt;25,"&lt;25",
  BuyerTable[[#This Row],[Age]]&lt;=34,"25-34",
  BuyerTable[[#This Row],[Age]]&lt;=44,"35-44",
  BuyerTable[[#This Row],[Age]]&lt;=54,"45-54",
  TRUE,"55+"
)</f>
        <v>45-54</v>
      </c>
      <c r="P477">
        <v>48</v>
      </c>
      <c r="Q477">
        <f>IF(BuyerTable[[#This Row],[Purchased Bike]]="Yes",1,0)</f>
        <v>0</v>
      </c>
      <c r="R477" t="s">
        <v>18</v>
      </c>
      <c r="S477" s="8">
        <f>_xlfn.SWITCH(BuyerTable[[#This Row],[Commute Distance]],"0-1 Miles",1,"1-2 Miles",2,"2-5 Miles",5,"5-10 Miles",10,"More than 10 Miles",12)</f>
        <v>10</v>
      </c>
    </row>
    <row r="478" spans="1:19" x14ac:dyDescent="0.3">
      <c r="A478">
        <v>26238</v>
      </c>
      <c r="B478" t="s">
        <v>37</v>
      </c>
      <c r="C478" t="s">
        <v>39</v>
      </c>
      <c r="D478" t="str" cm="1">
        <f t="array" ref="D478">_xlfn.IFS(
  BuyerTable[[#This Row],[Income]]&lt;40000,"&lt;40k",
  BuyerTable[[#This Row],[Income]]&lt;80000,"40–80k",
  BuyerTable[[#This Row],[Income]]&lt;120000,"80–120k",
  TRUE,"120k+"
)</f>
        <v>40–80k</v>
      </c>
      <c r="E478" s="3">
        <v>40000</v>
      </c>
      <c r="F478">
        <v>3</v>
      </c>
      <c r="G478" t="s">
        <v>19</v>
      </c>
      <c r="H478" t="s">
        <v>20</v>
      </c>
      <c r="I478" t="s">
        <v>15</v>
      </c>
      <c r="J478" t="str">
        <f>IF(BuyerTable[[#This Row],[Cars]]&gt;0,"car","No cars")</f>
        <v>car</v>
      </c>
      <c r="K478">
        <v>1</v>
      </c>
      <c r="L478" t="s">
        <v>26</v>
      </c>
      <c r="M478" t="s">
        <v>32</v>
      </c>
      <c r="N478" t="str">
        <f t="shared" si="7"/>
        <v>Middle age</v>
      </c>
      <c r="O478" t="str" cm="1">
        <f t="array" ref="O478">_xlfn.IFS(
  BuyerTable[[#This Row],[Age]]&lt;25,"&lt;25",
  BuyerTable[[#This Row],[Age]]&lt;=34,"25-34",
  BuyerTable[[#This Row],[Age]]&lt;=44,"35-44",
  BuyerTable[[#This Row],[Age]]&lt;=54,"45-54",
  TRUE,"55+"
)</f>
        <v>25-34</v>
      </c>
      <c r="P478">
        <v>31</v>
      </c>
      <c r="Q478">
        <f>IF(BuyerTable[[#This Row],[Purchased Bike]]="Yes",1,0)</f>
        <v>1</v>
      </c>
      <c r="R478" t="s">
        <v>15</v>
      </c>
      <c r="S478" s="8">
        <f>_xlfn.SWITCH(BuyerTable[[#This Row],[Commute Distance]],"0-1 Miles",1,"1-2 Miles",2,"2-5 Miles",5,"5-10 Miles",10,"More than 10 Miles",12)</f>
        <v>2</v>
      </c>
    </row>
    <row r="479" spans="1:19" x14ac:dyDescent="0.3">
      <c r="A479">
        <v>23707</v>
      </c>
      <c r="B479" t="s">
        <v>37</v>
      </c>
      <c r="C479" t="s">
        <v>38</v>
      </c>
      <c r="D479" t="str" cm="1">
        <f t="array" ref="D479">_xlfn.IFS(
  BuyerTable[[#This Row],[Income]]&lt;40000,"&lt;40k",
  BuyerTable[[#This Row],[Income]]&lt;80000,"40–80k",
  BuyerTable[[#This Row],[Income]]&lt;120000,"80–120k",
  TRUE,"120k+"
)</f>
        <v>40–80k</v>
      </c>
      <c r="E479" s="3">
        <v>70000</v>
      </c>
      <c r="F479">
        <v>5</v>
      </c>
      <c r="G479" t="s">
        <v>13</v>
      </c>
      <c r="H479" t="s">
        <v>28</v>
      </c>
      <c r="I479" t="s">
        <v>15</v>
      </c>
      <c r="J479" t="str">
        <f>IF(BuyerTable[[#This Row],[Cars]]&gt;0,"car","No cars")</f>
        <v>car</v>
      </c>
      <c r="K479">
        <v>3</v>
      </c>
      <c r="L479" t="s">
        <v>41</v>
      </c>
      <c r="M479" t="s">
        <v>32</v>
      </c>
      <c r="N479" t="str">
        <f t="shared" si="7"/>
        <v>Old</v>
      </c>
      <c r="O479" t="str" cm="1">
        <f t="array" ref="O479">_xlfn.IFS(
  BuyerTable[[#This Row],[Age]]&lt;25,"&lt;25",
  BuyerTable[[#This Row],[Age]]&lt;=34,"25-34",
  BuyerTable[[#This Row],[Age]]&lt;=44,"35-44",
  BuyerTable[[#This Row],[Age]]&lt;=54,"45-54",
  TRUE,"55+"
)</f>
        <v>55+</v>
      </c>
      <c r="P479">
        <v>60</v>
      </c>
      <c r="Q479">
        <f>IF(BuyerTable[[#This Row],[Purchased Bike]]="Yes",1,0)</f>
        <v>1</v>
      </c>
      <c r="R479" t="s">
        <v>15</v>
      </c>
      <c r="S479" s="8">
        <f>_xlfn.SWITCH(BuyerTable[[#This Row],[Commute Distance]],"0-1 Miles",1,"1-2 Miles",2,"2-5 Miles",5,"5-10 Miles",10,"More than 10 Miles",12)</f>
        <v>12</v>
      </c>
    </row>
    <row r="480" spans="1:19" x14ac:dyDescent="0.3">
      <c r="A480">
        <v>27650</v>
      </c>
      <c r="B480" t="s">
        <v>36</v>
      </c>
      <c r="C480" t="s">
        <v>38</v>
      </c>
      <c r="D480" t="str" cm="1">
        <f t="array" ref="D480">_xlfn.IFS(
  BuyerTable[[#This Row],[Income]]&lt;40000,"&lt;40k",
  BuyerTable[[#This Row],[Income]]&lt;80000,"40–80k",
  BuyerTable[[#This Row],[Income]]&lt;120000,"80–120k",
  TRUE,"120k+"
)</f>
        <v>40–80k</v>
      </c>
      <c r="E480" s="3">
        <v>70000</v>
      </c>
      <c r="F480">
        <v>4</v>
      </c>
      <c r="G480" t="s">
        <v>27</v>
      </c>
      <c r="H480" t="s">
        <v>21</v>
      </c>
      <c r="I480" t="s">
        <v>15</v>
      </c>
      <c r="J480" t="str">
        <f>IF(BuyerTable[[#This Row],[Cars]]&gt;0,"car","No cars")</f>
        <v>No cars</v>
      </c>
      <c r="K480">
        <v>0</v>
      </c>
      <c r="L480" t="s">
        <v>23</v>
      </c>
      <c r="M480" t="s">
        <v>32</v>
      </c>
      <c r="N480" t="str">
        <f t="shared" si="7"/>
        <v>Middle age</v>
      </c>
      <c r="O480" t="str" cm="1">
        <f t="array" ref="O480">_xlfn.IFS(
  BuyerTable[[#This Row],[Age]]&lt;25,"&lt;25",
  BuyerTable[[#This Row],[Age]]&lt;=34,"25-34",
  BuyerTable[[#This Row],[Age]]&lt;=44,"35-44",
  BuyerTable[[#This Row],[Age]]&lt;=54,"45-54",
  TRUE,"55+"
)</f>
        <v>45-54</v>
      </c>
      <c r="P480">
        <v>51</v>
      </c>
      <c r="Q480">
        <f>IF(BuyerTable[[#This Row],[Purchased Bike]]="Yes",1,0)</f>
        <v>0</v>
      </c>
      <c r="R480" t="s">
        <v>18</v>
      </c>
      <c r="S480" s="8">
        <f>_xlfn.SWITCH(BuyerTable[[#This Row],[Commute Distance]],"0-1 Miles",1,"1-2 Miles",2,"2-5 Miles",5,"5-10 Miles",10,"More than 10 Miles",12)</f>
        <v>10</v>
      </c>
    </row>
    <row r="481" spans="1:19" x14ac:dyDescent="0.3">
      <c r="A481">
        <v>24981</v>
      </c>
      <c r="B481" t="s">
        <v>36</v>
      </c>
      <c r="C481" t="s">
        <v>38</v>
      </c>
      <c r="D481" t="str" cm="1">
        <f t="array" ref="D481">_xlfn.IFS(
  BuyerTable[[#This Row],[Income]]&lt;40000,"&lt;40k",
  BuyerTable[[#This Row],[Income]]&lt;80000,"40–80k",
  BuyerTable[[#This Row],[Income]]&lt;120000,"80–120k",
  TRUE,"120k+"
)</f>
        <v>40–80k</v>
      </c>
      <c r="E481" s="3">
        <v>60000</v>
      </c>
      <c r="F481">
        <v>2</v>
      </c>
      <c r="G481" t="s">
        <v>19</v>
      </c>
      <c r="H481" t="s">
        <v>21</v>
      </c>
      <c r="I481" t="s">
        <v>15</v>
      </c>
      <c r="J481" t="str">
        <f>IF(BuyerTable[[#This Row],[Cars]]&gt;0,"car","No cars")</f>
        <v>car</v>
      </c>
      <c r="K481">
        <v>2</v>
      </c>
      <c r="L481" t="s">
        <v>41</v>
      </c>
      <c r="M481" t="s">
        <v>32</v>
      </c>
      <c r="N481" t="str">
        <f t="shared" si="7"/>
        <v>Old</v>
      </c>
      <c r="O481" t="str" cm="1">
        <f t="array" ref="O481">_xlfn.IFS(
  BuyerTable[[#This Row],[Age]]&lt;25,"&lt;25",
  BuyerTable[[#This Row],[Age]]&lt;=34,"25-34",
  BuyerTable[[#This Row],[Age]]&lt;=44,"35-44",
  BuyerTable[[#This Row],[Age]]&lt;=54,"45-54",
  TRUE,"55+"
)</f>
        <v>55+</v>
      </c>
      <c r="P481">
        <v>56</v>
      </c>
      <c r="Q481">
        <f>IF(BuyerTable[[#This Row],[Purchased Bike]]="Yes",1,0)</f>
        <v>0</v>
      </c>
      <c r="R481" t="s">
        <v>18</v>
      </c>
      <c r="S481" s="8">
        <f>_xlfn.SWITCH(BuyerTable[[#This Row],[Commute Distance]],"0-1 Miles",1,"1-2 Miles",2,"2-5 Miles",5,"5-10 Miles",10,"More than 10 Miles",12)</f>
        <v>12</v>
      </c>
    </row>
    <row r="482" spans="1:19" x14ac:dyDescent="0.3">
      <c r="A482">
        <v>20678</v>
      </c>
      <c r="B482" t="s">
        <v>37</v>
      </c>
      <c r="C482" t="s">
        <v>39</v>
      </c>
      <c r="D482" t="str" cm="1">
        <f t="array" ref="D482">_xlfn.IFS(
  BuyerTable[[#This Row],[Income]]&lt;40000,"&lt;40k",
  BuyerTable[[#This Row],[Income]]&lt;80000,"40–80k",
  BuyerTable[[#This Row],[Income]]&lt;120000,"80–120k",
  TRUE,"120k+"
)</f>
        <v>40–80k</v>
      </c>
      <c r="E482" s="3">
        <v>60000</v>
      </c>
      <c r="F482">
        <v>3</v>
      </c>
      <c r="G482" t="s">
        <v>13</v>
      </c>
      <c r="H482" t="s">
        <v>14</v>
      </c>
      <c r="I482" t="s">
        <v>15</v>
      </c>
      <c r="J482" t="str">
        <f>IF(BuyerTable[[#This Row],[Cars]]&gt;0,"car","No cars")</f>
        <v>car</v>
      </c>
      <c r="K482">
        <v>1</v>
      </c>
      <c r="L482" t="s">
        <v>22</v>
      </c>
      <c r="M482" t="s">
        <v>32</v>
      </c>
      <c r="N482" t="str">
        <f t="shared" si="7"/>
        <v>Middle age</v>
      </c>
      <c r="O482" t="str" cm="1">
        <f t="array" ref="O482">_xlfn.IFS(
  BuyerTable[[#This Row],[Age]]&lt;25,"&lt;25",
  BuyerTable[[#This Row],[Age]]&lt;=34,"25-34",
  BuyerTable[[#This Row],[Age]]&lt;=44,"35-44",
  BuyerTable[[#This Row],[Age]]&lt;=54,"45-54",
  TRUE,"55+"
)</f>
        <v>35-44</v>
      </c>
      <c r="P482">
        <v>40</v>
      </c>
      <c r="Q482">
        <f>IF(BuyerTable[[#This Row],[Purchased Bike]]="Yes",1,0)</f>
        <v>1</v>
      </c>
      <c r="R482" t="s">
        <v>15</v>
      </c>
      <c r="S482" s="8">
        <f>_xlfn.SWITCH(BuyerTable[[#This Row],[Commute Distance]],"0-1 Miles",1,"1-2 Miles",2,"2-5 Miles",5,"5-10 Miles",10,"More than 10 Miles",12)</f>
        <v>5</v>
      </c>
    </row>
    <row r="483" spans="1:19" x14ac:dyDescent="0.3">
      <c r="A483">
        <v>15302</v>
      </c>
      <c r="B483" t="s">
        <v>37</v>
      </c>
      <c r="C483" t="s">
        <v>39</v>
      </c>
      <c r="D483" t="str" cm="1">
        <f t="array" ref="D483">_xlfn.IFS(
  BuyerTable[[#This Row],[Income]]&lt;40000,"&lt;40k",
  BuyerTable[[#This Row],[Income]]&lt;80000,"40–80k",
  BuyerTable[[#This Row],[Income]]&lt;120000,"80–120k",
  TRUE,"120k+"
)</f>
        <v>40–80k</v>
      </c>
      <c r="E483" s="3">
        <v>70000</v>
      </c>
      <c r="F483">
        <v>1</v>
      </c>
      <c r="G483" t="s">
        <v>31</v>
      </c>
      <c r="H483" t="s">
        <v>21</v>
      </c>
      <c r="I483" t="s">
        <v>15</v>
      </c>
      <c r="J483" t="str">
        <f>IF(BuyerTable[[#This Row],[Cars]]&gt;0,"car","No cars")</f>
        <v>No cars</v>
      </c>
      <c r="K483">
        <v>0</v>
      </c>
      <c r="L483" t="s">
        <v>22</v>
      </c>
      <c r="M483" t="s">
        <v>32</v>
      </c>
      <c r="N483" t="str">
        <f t="shared" si="7"/>
        <v>Middle age</v>
      </c>
      <c r="O483" t="str" cm="1">
        <f t="array" ref="O483">_xlfn.IFS(
  BuyerTable[[#This Row],[Age]]&lt;25,"&lt;25",
  BuyerTable[[#This Row],[Age]]&lt;=34,"25-34",
  BuyerTable[[#This Row],[Age]]&lt;=44,"35-44",
  BuyerTable[[#This Row],[Age]]&lt;=54,"45-54",
  TRUE,"55+"
)</f>
        <v>25-34</v>
      </c>
      <c r="P483">
        <v>34</v>
      </c>
      <c r="Q483">
        <f>IF(BuyerTable[[#This Row],[Purchased Bike]]="Yes",1,0)</f>
        <v>1</v>
      </c>
      <c r="R483" t="s">
        <v>15</v>
      </c>
      <c r="S483" s="8">
        <f>_xlfn.SWITCH(BuyerTable[[#This Row],[Commute Distance]],"0-1 Miles",1,"1-2 Miles",2,"2-5 Miles",5,"5-10 Miles",10,"More than 10 Miles",12)</f>
        <v>5</v>
      </c>
    </row>
    <row r="484" spans="1:19" x14ac:dyDescent="0.3">
      <c r="A484">
        <v>26575</v>
      </c>
      <c r="B484" t="s">
        <v>37</v>
      </c>
      <c r="C484" t="s">
        <v>39</v>
      </c>
      <c r="D484" t="str" cm="1">
        <f t="array" ref="D484">_xlfn.IFS(
  BuyerTable[[#This Row],[Income]]&lt;40000,"&lt;40k",
  BuyerTable[[#This Row],[Income]]&lt;80000,"40–80k",
  BuyerTable[[#This Row],[Income]]&lt;120000,"80–120k",
  TRUE,"120k+"
)</f>
        <v>40–80k</v>
      </c>
      <c r="E484" s="3">
        <v>40000</v>
      </c>
      <c r="F484">
        <v>0</v>
      </c>
      <c r="G484" t="s">
        <v>27</v>
      </c>
      <c r="H484" t="s">
        <v>14</v>
      </c>
      <c r="I484" t="s">
        <v>18</v>
      </c>
      <c r="J484" t="str">
        <f>IF(BuyerTable[[#This Row],[Cars]]&gt;0,"car","No cars")</f>
        <v>car</v>
      </c>
      <c r="K484">
        <v>2</v>
      </c>
      <c r="L484" t="s">
        <v>26</v>
      </c>
      <c r="M484" t="s">
        <v>32</v>
      </c>
      <c r="N484" t="str">
        <f t="shared" si="7"/>
        <v>Middle age</v>
      </c>
      <c r="O484" t="str" cm="1">
        <f t="array" ref="O484">_xlfn.IFS(
  BuyerTable[[#This Row],[Age]]&lt;25,"&lt;25",
  BuyerTable[[#This Row],[Age]]&lt;=34,"25-34",
  BuyerTable[[#This Row],[Age]]&lt;=44,"35-44",
  BuyerTable[[#This Row],[Age]]&lt;=54,"45-54",
  TRUE,"55+"
)</f>
        <v>25-34</v>
      </c>
      <c r="P484">
        <v>31</v>
      </c>
      <c r="Q484">
        <f>IF(BuyerTable[[#This Row],[Purchased Bike]]="Yes",1,0)</f>
        <v>1</v>
      </c>
      <c r="R484" t="s">
        <v>15</v>
      </c>
      <c r="S484" s="8">
        <f>_xlfn.SWITCH(BuyerTable[[#This Row],[Commute Distance]],"0-1 Miles",1,"1-2 Miles",2,"2-5 Miles",5,"5-10 Miles",10,"More than 10 Miles",12)</f>
        <v>2</v>
      </c>
    </row>
    <row r="485" spans="1:19" x14ac:dyDescent="0.3">
      <c r="A485">
        <v>15559</v>
      </c>
      <c r="B485" t="s">
        <v>36</v>
      </c>
      <c r="C485" t="s">
        <v>38</v>
      </c>
      <c r="D485" t="str" cm="1">
        <f t="array" ref="D485">_xlfn.IFS(
  BuyerTable[[#This Row],[Income]]&lt;40000,"&lt;40k",
  BuyerTable[[#This Row],[Income]]&lt;80000,"40–80k",
  BuyerTable[[#This Row],[Income]]&lt;120000,"80–120k",
  TRUE,"120k+"
)</f>
        <v>40–80k</v>
      </c>
      <c r="E485" s="3">
        <v>60000</v>
      </c>
      <c r="F485">
        <v>5</v>
      </c>
      <c r="G485" t="s">
        <v>13</v>
      </c>
      <c r="H485" t="s">
        <v>21</v>
      </c>
      <c r="I485" t="s">
        <v>15</v>
      </c>
      <c r="J485" t="str">
        <f>IF(BuyerTable[[#This Row],[Cars]]&gt;0,"car","No cars")</f>
        <v>car</v>
      </c>
      <c r="K485">
        <v>1</v>
      </c>
      <c r="L485" t="s">
        <v>22</v>
      </c>
      <c r="M485" t="s">
        <v>32</v>
      </c>
      <c r="N485" t="str">
        <f t="shared" si="7"/>
        <v>Middle age</v>
      </c>
      <c r="O485" t="str" cm="1">
        <f t="array" ref="O485">_xlfn.IFS(
  BuyerTable[[#This Row],[Age]]&lt;25,"&lt;25",
  BuyerTable[[#This Row],[Age]]&lt;=34,"25-34",
  BuyerTable[[#This Row],[Age]]&lt;=44,"35-44",
  BuyerTable[[#This Row],[Age]]&lt;=54,"45-54",
  TRUE,"55+"
)</f>
        <v>45-54</v>
      </c>
      <c r="P485">
        <v>47</v>
      </c>
      <c r="Q485">
        <f>IF(BuyerTable[[#This Row],[Purchased Bike]]="Yes",1,0)</f>
        <v>0</v>
      </c>
      <c r="R485" t="s">
        <v>18</v>
      </c>
      <c r="S485" s="8">
        <f>_xlfn.SWITCH(BuyerTable[[#This Row],[Commute Distance]],"0-1 Miles",1,"1-2 Miles",2,"2-5 Miles",5,"5-10 Miles",10,"More than 10 Miles",12)</f>
        <v>5</v>
      </c>
    </row>
    <row r="486" spans="1:19" x14ac:dyDescent="0.3">
      <c r="A486">
        <v>19235</v>
      </c>
      <c r="B486" t="s">
        <v>36</v>
      </c>
      <c r="C486" t="s">
        <v>39</v>
      </c>
      <c r="D486" t="str" cm="1">
        <f t="array" ref="D486">_xlfn.IFS(
  BuyerTable[[#This Row],[Income]]&lt;40000,"&lt;40k",
  BuyerTable[[#This Row],[Income]]&lt;80000,"40–80k",
  BuyerTable[[#This Row],[Income]]&lt;120000,"80–120k",
  TRUE,"120k+"
)</f>
        <v>40–80k</v>
      </c>
      <c r="E486" s="3">
        <v>50000</v>
      </c>
      <c r="F486">
        <v>0</v>
      </c>
      <c r="G486" t="s">
        <v>31</v>
      </c>
      <c r="H486" t="s">
        <v>14</v>
      </c>
      <c r="I486" t="s">
        <v>15</v>
      </c>
      <c r="J486" t="str">
        <f>IF(BuyerTable[[#This Row],[Cars]]&gt;0,"car","No cars")</f>
        <v>No cars</v>
      </c>
      <c r="K486">
        <v>0</v>
      </c>
      <c r="L486" t="s">
        <v>16</v>
      </c>
      <c r="M486" t="s">
        <v>32</v>
      </c>
      <c r="N486" t="str">
        <f t="shared" si="7"/>
        <v>Middle age</v>
      </c>
      <c r="O486" t="str" cm="1">
        <f t="array" ref="O486">_xlfn.IFS(
  BuyerTable[[#This Row],[Age]]&lt;25,"&lt;25",
  BuyerTable[[#This Row],[Age]]&lt;=34,"25-34",
  BuyerTable[[#This Row],[Age]]&lt;=44,"35-44",
  BuyerTable[[#This Row],[Age]]&lt;=54,"45-54",
  TRUE,"55+"
)</f>
        <v>25-34</v>
      </c>
      <c r="P486">
        <v>34</v>
      </c>
      <c r="Q486">
        <f>IF(BuyerTable[[#This Row],[Purchased Bike]]="Yes",1,0)</f>
        <v>0</v>
      </c>
      <c r="R486" t="s">
        <v>18</v>
      </c>
      <c r="S486" s="8">
        <f>_xlfn.SWITCH(BuyerTable[[#This Row],[Commute Distance]],"0-1 Miles",1,"1-2 Miles",2,"2-5 Miles",5,"5-10 Miles",10,"More than 10 Miles",12)</f>
        <v>1</v>
      </c>
    </row>
    <row r="487" spans="1:19" x14ac:dyDescent="0.3">
      <c r="A487">
        <v>15275</v>
      </c>
      <c r="B487" t="s">
        <v>36</v>
      </c>
      <c r="C487" t="s">
        <v>38</v>
      </c>
      <c r="D487" t="str" cm="1">
        <f t="array" ref="D487">_xlfn.IFS(
  BuyerTable[[#This Row],[Income]]&lt;40000,"&lt;40k",
  BuyerTable[[#This Row],[Income]]&lt;80000,"40–80k",
  BuyerTable[[#This Row],[Income]]&lt;120000,"80–120k",
  TRUE,"120k+"
)</f>
        <v>40–80k</v>
      </c>
      <c r="E487" s="3">
        <v>40000</v>
      </c>
      <c r="F487">
        <v>0</v>
      </c>
      <c r="G487" t="s">
        <v>19</v>
      </c>
      <c r="H487" t="s">
        <v>14</v>
      </c>
      <c r="I487" t="s">
        <v>15</v>
      </c>
      <c r="J487" t="str">
        <f>IF(BuyerTable[[#This Row],[Cars]]&gt;0,"car","No cars")</f>
        <v>car</v>
      </c>
      <c r="K487">
        <v>1</v>
      </c>
      <c r="L487" t="s">
        <v>23</v>
      </c>
      <c r="M487" t="s">
        <v>32</v>
      </c>
      <c r="N487" t="str">
        <f t="shared" si="7"/>
        <v>Adolescent</v>
      </c>
      <c r="O487" t="str" cm="1">
        <f t="array" ref="O487">_xlfn.IFS(
  BuyerTable[[#This Row],[Age]]&lt;25,"&lt;25",
  BuyerTable[[#This Row],[Age]]&lt;=34,"25-34",
  BuyerTable[[#This Row],[Age]]&lt;=44,"35-44",
  BuyerTable[[#This Row],[Age]]&lt;=54,"45-54",
  TRUE,"55+"
)</f>
        <v>25-34</v>
      </c>
      <c r="P487">
        <v>29</v>
      </c>
      <c r="Q487">
        <f>IF(BuyerTable[[#This Row],[Purchased Bike]]="Yes",1,0)</f>
        <v>0</v>
      </c>
      <c r="R487" t="s">
        <v>18</v>
      </c>
      <c r="S487" s="8">
        <f>_xlfn.SWITCH(BuyerTable[[#This Row],[Commute Distance]],"0-1 Miles",1,"1-2 Miles",2,"2-5 Miles",5,"5-10 Miles",10,"More than 10 Miles",12)</f>
        <v>10</v>
      </c>
    </row>
    <row r="488" spans="1:19" x14ac:dyDescent="0.3">
      <c r="A488">
        <v>25405</v>
      </c>
      <c r="B488" t="s">
        <v>36</v>
      </c>
      <c r="C488" t="s">
        <v>38</v>
      </c>
      <c r="D488" t="str" cm="1">
        <f t="array" ref="D488">_xlfn.IFS(
  BuyerTable[[#This Row],[Income]]&lt;40000,"&lt;40k",
  BuyerTable[[#This Row],[Income]]&lt;80000,"40–80k",
  BuyerTable[[#This Row],[Income]]&lt;120000,"80–120k",
  TRUE,"120k+"
)</f>
        <v>40–80k</v>
      </c>
      <c r="E488" s="3">
        <v>70000</v>
      </c>
      <c r="F488">
        <v>2</v>
      </c>
      <c r="G488" t="s">
        <v>13</v>
      </c>
      <c r="H488" t="s">
        <v>14</v>
      </c>
      <c r="I488" t="s">
        <v>15</v>
      </c>
      <c r="J488" t="str">
        <f>IF(BuyerTable[[#This Row],[Cars]]&gt;0,"car","No cars")</f>
        <v>car</v>
      </c>
      <c r="K488">
        <v>1</v>
      </c>
      <c r="L488" t="s">
        <v>22</v>
      </c>
      <c r="M488" t="s">
        <v>32</v>
      </c>
      <c r="N488" t="str">
        <f t="shared" si="7"/>
        <v>Middle age</v>
      </c>
      <c r="O488" t="str" cm="1">
        <f t="array" ref="O488">_xlfn.IFS(
  BuyerTable[[#This Row],[Age]]&lt;25,"&lt;25",
  BuyerTable[[#This Row],[Age]]&lt;=34,"25-34",
  BuyerTable[[#This Row],[Age]]&lt;=44,"35-44",
  BuyerTable[[#This Row],[Age]]&lt;=54,"45-54",
  TRUE,"55+"
)</f>
        <v>35-44</v>
      </c>
      <c r="P488">
        <v>38</v>
      </c>
      <c r="Q488">
        <f>IF(BuyerTable[[#This Row],[Purchased Bike]]="Yes",1,0)</f>
        <v>1</v>
      </c>
      <c r="R488" t="s">
        <v>15</v>
      </c>
      <c r="S488" s="8">
        <f>_xlfn.SWITCH(BuyerTable[[#This Row],[Commute Distance]],"0-1 Miles",1,"1-2 Miles",2,"2-5 Miles",5,"5-10 Miles",10,"More than 10 Miles",12)</f>
        <v>5</v>
      </c>
    </row>
    <row r="489" spans="1:19" x14ac:dyDescent="0.3">
      <c r="A489">
        <v>25074</v>
      </c>
      <c r="B489" t="s">
        <v>36</v>
      </c>
      <c r="C489" t="s">
        <v>39</v>
      </c>
      <c r="D489" t="str" cm="1">
        <f t="array" ref="D489">_xlfn.IFS(
  BuyerTable[[#This Row],[Income]]&lt;40000,"&lt;40k",
  BuyerTable[[#This Row],[Income]]&lt;80000,"40–80k",
  BuyerTable[[#This Row],[Income]]&lt;120000,"80–120k",
  TRUE,"120k+"
)</f>
        <v>40–80k</v>
      </c>
      <c r="E489" s="3">
        <v>70000</v>
      </c>
      <c r="F489">
        <v>4</v>
      </c>
      <c r="G489" t="s">
        <v>13</v>
      </c>
      <c r="H489" t="s">
        <v>21</v>
      </c>
      <c r="I489" t="s">
        <v>15</v>
      </c>
      <c r="J489" t="str">
        <f>IF(BuyerTable[[#This Row],[Cars]]&gt;0,"car","No cars")</f>
        <v>car</v>
      </c>
      <c r="K489">
        <v>2</v>
      </c>
      <c r="L489" t="s">
        <v>22</v>
      </c>
      <c r="M489" t="s">
        <v>32</v>
      </c>
      <c r="N489" t="str">
        <f t="shared" si="7"/>
        <v>Middle age</v>
      </c>
      <c r="O489" t="str" cm="1">
        <f t="array" ref="O489">_xlfn.IFS(
  BuyerTable[[#This Row],[Age]]&lt;25,"&lt;25",
  BuyerTable[[#This Row],[Age]]&lt;=34,"25-34",
  BuyerTable[[#This Row],[Age]]&lt;=44,"35-44",
  BuyerTable[[#This Row],[Age]]&lt;=54,"45-54",
  TRUE,"55+"
)</f>
        <v>35-44</v>
      </c>
      <c r="P489">
        <v>42</v>
      </c>
      <c r="Q489">
        <f>IF(BuyerTable[[#This Row],[Purchased Bike]]="Yes",1,0)</f>
        <v>1</v>
      </c>
      <c r="R489" t="s">
        <v>15</v>
      </c>
      <c r="S489" s="8">
        <f>_xlfn.SWITCH(BuyerTable[[#This Row],[Commute Distance]],"0-1 Miles",1,"1-2 Miles",2,"2-5 Miles",5,"5-10 Miles",10,"More than 10 Miles",12)</f>
        <v>5</v>
      </c>
    </row>
    <row r="490" spans="1:19" x14ac:dyDescent="0.3">
      <c r="A490">
        <v>24738</v>
      </c>
      <c r="B490" t="s">
        <v>36</v>
      </c>
      <c r="C490" t="s">
        <v>39</v>
      </c>
      <c r="D490" t="str" cm="1">
        <f t="array" ref="D490">_xlfn.IFS(
  BuyerTable[[#This Row],[Income]]&lt;40000,"&lt;40k",
  BuyerTable[[#This Row],[Income]]&lt;80000,"40–80k",
  BuyerTable[[#This Row],[Income]]&lt;120000,"80–120k",
  TRUE,"120k+"
)</f>
        <v>40–80k</v>
      </c>
      <c r="E490" s="3">
        <v>40000</v>
      </c>
      <c r="F490">
        <v>1</v>
      </c>
      <c r="G490" t="s">
        <v>19</v>
      </c>
      <c r="H490" t="s">
        <v>20</v>
      </c>
      <c r="I490" t="s">
        <v>15</v>
      </c>
      <c r="J490" t="str">
        <f>IF(BuyerTable[[#This Row],[Cars]]&gt;0,"car","No cars")</f>
        <v>car</v>
      </c>
      <c r="K490">
        <v>1</v>
      </c>
      <c r="L490" t="s">
        <v>26</v>
      </c>
      <c r="M490" t="s">
        <v>32</v>
      </c>
      <c r="N490" t="str">
        <f t="shared" si="7"/>
        <v>Middle age</v>
      </c>
      <c r="O490" t="str" cm="1">
        <f t="array" ref="O490">_xlfn.IFS(
  BuyerTable[[#This Row],[Age]]&lt;25,"&lt;25",
  BuyerTable[[#This Row],[Age]]&lt;=34,"25-34",
  BuyerTable[[#This Row],[Age]]&lt;=44,"35-44",
  BuyerTable[[#This Row],[Age]]&lt;=54,"45-54",
  TRUE,"55+"
)</f>
        <v>45-54</v>
      </c>
      <c r="P490">
        <v>51</v>
      </c>
      <c r="Q490">
        <f>IF(BuyerTable[[#This Row],[Purchased Bike]]="Yes",1,0)</f>
        <v>1</v>
      </c>
      <c r="R490" t="s">
        <v>15</v>
      </c>
      <c r="S490" s="8">
        <f>_xlfn.SWITCH(BuyerTable[[#This Row],[Commute Distance]],"0-1 Miles",1,"1-2 Miles",2,"2-5 Miles",5,"5-10 Miles",10,"More than 10 Miles",12)</f>
        <v>2</v>
      </c>
    </row>
    <row r="491" spans="1:19" x14ac:dyDescent="0.3">
      <c r="A491">
        <v>16337</v>
      </c>
      <c r="B491" t="s">
        <v>36</v>
      </c>
      <c r="C491" t="s">
        <v>38</v>
      </c>
      <c r="D491" t="str" cm="1">
        <f t="array" ref="D491">_xlfn.IFS(
  BuyerTable[[#This Row],[Income]]&lt;40000,"&lt;40k",
  BuyerTable[[#This Row],[Income]]&lt;80000,"40–80k",
  BuyerTable[[#This Row],[Income]]&lt;120000,"80–120k",
  TRUE,"120k+"
)</f>
        <v>40–80k</v>
      </c>
      <c r="E491" s="3">
        <v>60000</v>
      </c>
      <c r="F491">
        <v>0</v>
      </c>
      <c r="G491" t="s">
        <v>19</v>
      </c>
      <c r="H491" t="s">
        <v>14</v>
      </c>
      <c r="I491" t="s">
        <v>18</v>
      </c>
      <c r="J491" t="str">
        <f>IF(BuyerTable[[#This Row],[Cars]]&gt;0,"car","No cars")</f>
        <v>car</v>
      </c>
      <c r="K491">
        <v>2</v>
      </c>
      <c r="L491" t="s">
        <v>26</v>
      </c>
      <c r="M491" t="s">
        <v>32</v>
      </c>
      <c r="N491" t="str">
        <f t="shared" si="7"/>
        <v>Adolescent</v>
      </c>
      <c r="O491" t="str" cm="1">
        <f t="array" ref="O491">_xlfn.IFS(
  BuyerTable[[#This Row],[Age]]&lt;25,"&lt;25",
  BuyerTable[[#This Row],[Age]]&lt;=34,"25-34",
  BuyerTable[[#This Row],[Age]]&lt;=44,"35-44",
  BuyerTable[[#This Row],[Age]]&lt;=54,"45-54",
  TRUE,"55+"
)</f>
        <v>25-34</v>
      </c>
      <c r="P491">
        <v>29</v>
      </c>
      <c r="Q491">
        <f>IF(BuyerTable[[#This Row],[Purchased Bike]]="Yes",1,0)</f>
        <v>0</v>
      </c>
      <c r="R491" t="s">
        <v>18</v>
      </c>
      <c r="S491" s="8">
        <f>_xlfn.SWITCH(BuyerTable[[#This Row],[Commute Distance]],"0-1 Miles",1,"1-2 Miles",2,"2-5 Miles",5,"5-10 Miles",10,"More than 10 Miles",12)</f>
        <v>2</v>
      </c>
    </row>
    <row r="492" spans="1:19" x14ac:dyDescent="0.3">
      <c r="A492">
        <v>18613</v>
      </c>
      <c r="B492" t="s">
        <v>37</v>
      </c>
      <c r="C492" t="s">
        <v>38</v>
      </c>
      <c r="D492" t="str" cm="1">
        <f t="array" ref="D492">_xlfn.IFS(
  BuyerTable[[#This Row],[Income]]&lt;40000,"&lt;40k",
  BuyerTable[[#This Row],[Income]]&lt;80000,"40–80k",
  BuyerTable[[#This Row],[Income]]&lt;120000,"80–120k",
  TRUE,"120k+"
)</f>
        <v>40–80k</v>
      </c>
      <c r="E492" s="3">
        <v>70000</v>
      </c>
      <c r="F492">
        <v>0</v>
      </c>
      <c r="G492" t="s">
        <v>13</v>
      </c>
      <c r="H492" t="s">
        <v>21</v>
      </c>
      <c r="I492" t="s">
        <v>18</v>
      </c>
      <c r="J492" t="str">
        <f>IF(BuyerTable[[#This Row],[Cars]]&gt;0,"car","No cars")</f>
        <v>car</v>
      </c>
      <c r="K492">
        <v>1</v>
      </c>
      <c r="L492" t="s">
        <v>22</v>
      </c>
      <c r="M492" t="s">
        <v>32</v>
      </c>
      <c r="N492" t="str">
        <f t="shared" si="7"/>
        <v>Middle age</v>
      </c>
      <c r="O492" t="str" cm="1">
        <f t="array" ref="O492">_xlfn.IFS(
  BuyerTable[[#This Row],[Age]]&lt;25,"&lt;25",
  BuyerTable[[#This Row],[Age]]&lt;=34,"25-34",
  BuyerTable[[#This Row],[Age]]&lt;=44,"35-44",
  BuyerTable[[#This Row],[Age]]&lt;=54,"45-54",
  TRUE,"55+"
)</f>
        <v>35-44</v>
      </c>
      <c r="P492">
        <v>37</v>
      </c>
      <c r="Q492">
        <f>IF(BuyerTable[[#This Row],[Purchased Bike]]="Yes",1,0)</f>
        <v>1</v>
      </c>
      <c r="R492" t="s">
        <v>15</v>
      </c>
      <c r="S492" s="8">
        <f>_xlfn.SWITCH(BuyerTable[[#This Row],[Commute Distance]],"0-1 Miles",1,"1-2 Miles",2,"2-5 Miles",5,"5-10 Miles",10,"More than 10 Miles",12)</f>
        <v>5</v>
      </c>
    </row>
    <row r="493" spans="1:19" x14ac:dyDescent="0.3">
      <c r="A493">
        <v>18052</v>
      </c>
      <c r="B493" t="s">
        <v>36</v>
      </c>
      <c r="C493" t="s">
        <v>39</v>
      </c>
      <c r="D493" t="str" cm="1">
        <f t="array" ref="D493">_xlfn.IFS(
  BuyerTable[[#This Row],[Income]]&lt;40000,"&lt;40k",
  BuyerTable[[#This Row],[Income]]&lt;80000,"40–80k",
  BuyerTable[[#This Row],[Income]]&lt;120000,"80–120k",
  TRUE,"120k+"
)</f>
        <v>40–80k</v>
      </c>
      <c r="E493" s="3">
        <v>60000</v>
      </c>
      <c r="F493">
        <v>1</v>
      </c>
      <c r="G493" t="s">
        <v>19</v>
      </c>
      <c r="H493" t="s">
        <v>14</v>
      </c>
      <c r="I493" t="s">
        <v>15</v>
      </c>
      <c r="J493" t="str">
        <f>IF(BuyerTable[[#This Row],[Cars]]&gt;0,"car","No cars")</f>
        <v>car</v>
      </c>
      <c r="K493">
        <v>1</v>
      </c>
      <c r="L493" t="s">
        <v>16</v>
      </c>
      <c r="M493" t="s">
        <v>32</v>
      </c>
      <c r="N493" t="str">
        <f t="shared" si="7"/>
        <v>Middle age</v>
      </c>
      <c r="O493" t="str" cm="1">
        <f t="array" ref="O493">_xlfn.IFS(
  BuyerTable[[#This Row],[Age]]&lt;25,"&lt;25",
  BuyerTable[[#This Row],[Age]]&lt;=34,"25-34",
  BuyerTable[[#This Row],[Age]]&lt;=44,"35-44",
  BuyerTable[[#This Row],[Age]]&lt;=54,"45-54",
  TRUE,"55+"
)</f>
        <v>45-54</v>
      </c>
      <c r="P493">
        <v>45</v>
      </c>
      <c r="Q493">
        <f>IF(BuyerTable[[#This Row],[Purchased Bike]]="Yes",1,0)</f>
        <v>1</v>
      </c>
      <c r="R493" t="s">
        <v>15</v>
      </c>
      <c r="S493" s="8">
        <f>_xlfn.SWITCH(BuyerTable[[#This Row],[Commute Distance]],"0-1 Miles",1,"1-2 Miles",2,"2-5 Miles",5,"5-10 Miles",10,"More than 10 Miles",12)</f>
        <v>1</v>
      </c>
    </row>
    <row r="494" spans="1:19" x14ac:dyDescent="0.3">
      <c r="A494">
        <v>13353</v>
      </c>
      <c r="B494" t="s">
        <v>37</v>
      </c>
      <c r="C494" t="s">
        <v>39</v>
      </c>
      <c r="D494" t="str" cm="1">
        <f t="array" ref="D494">_xlfn.IFS(
  BuyerTable[[#This Row],[Income]]&lt;40000,"&lt;40k",
  BuyerTable[[#This Row],[Income]]&lt;80000,"40–80k",
  BuyerTable[[#This Row],[Income]]&lt;120000,"80–120k",
  TRUE,"120k+"
)</f>
        <v>40–80k</v>
      </c>
      <c r="E494" s="3">
        <v>60000</v>
      </c>
      <c r="F494">
        <v>4</v>
      </c>
      <c r="G494" t="s">
        <v>31</v>
      </c>
      <c r="H494" t="s">
        <v>28</v>
      </c>
      <c r="I494" t="s">
        <v>15</v>
      </c>
      <c r="J494" t="str">
        <f>IF(BuyerTable[[#This Row],[Cars]]&gt;0,"car","No cars")</f>
        <v>car</v>
      </c>
      <c r="K494">
        <v>2</v>
      </c>
      <c r="L494" t="s">
        <v>41</v>
      </c>
      <c r="M494" t="s">
        <v>32</v>
      </c>
      <c r="N494" t="str">
        <f t="shared" si="7"/>
        <v>Old</v>
      </c>
      <c r="O494" t="str" cm="1">
        <f t="array" ref="O494">_xlfn.IFS(
  BuyerTable[[#This Row],[Age]]&lt;25,"&lt;25",
  BuyerTable[[#This Row],[Age]]&lt;=34,"25-34",
  BuyerTable[[#This Row],[Age]]&lt;=44,"35-44",
  BuyerTable[[#This Row],[Age]]&lt;=54,"45-54",
  TRUE,"55+"
)</f>
        <v>55+</v>
      </c>
      <c r="P494">
        <v>61</v>
      </c>
      <c r="Q494">
        <f>IF(BuyerTable[[#This Row],[Purchased Bike]]="Yes",1,0)</f>
        <v>1</v>
      </c>
      <c r="R494" t="s">
        <v>15</v>
      </c>
      <c r="S494" s="8">
        <f>_xlfn.SWITCH(BuyerTable[[#This Row],[Commute Distance]],"0-1 Miles",1,"1-2 Miles",2,"2-5 Miles",5,"5-10 Miles",10,"More than 10 Miles",12)</f>
        <v>12</v>
      </c>
    </row>
    <row r="495" spans="1:19" x14ac:dyDescent="0.3">
      <c r="A495">
        <v>19399</v>
      </c>
      <c r="B495" t="s">
        <v>37</v>
      </c>
      <c r="C495" t="s">
        <v>38</v>
      </c>
      <c r="D495" t="str" cm="1">
        <f t="array" ref="D495">_xlfn.IFS(
  BuyerTable[[#This Row],[Income]]&lt;40000,"&lt;40k",
  BuyerTable[[#This Row],[Income]]&lt;80000,"40–80k",
  BuyerTable[[#This Row],[Income]]&lt;120000,"80–120k",
  TRUE,"120k+"
)</f>
        <v>40–80k</v>
      </c>
      <c r="E495" s="3">
        <v>40000</v>
      </c>
      <c r="F495">
        <v>0</v>
      </c>
      <c r="G495" t="s">
        <v>13</v>
      </c>
      <c r="H495" t="s">
        <v>21</v>
      </c>
      <c r="I495" t="s">
        <v>18</v>
      </c>
      <c r="J495" t="str">
        <f>IF(BuyerTable[[#This Row],[Cars]]&gt;0,"car","No cars")</f>
        <v>car</v>
      </c>
      <c r="K495">
        <v>1</v>
      </c>
      <c r="L495" t="s">
        <v>22</v>
      </c>
      <c r="M495" t="s">
        <v>32</v>
      </c>
      <c r="N495" t="str">
        <f t="shared" si="7"/>
        <v>Middle age</v>
      </c>
      <c r="O495" t="str" cm="1">
        <f t="array" ref="O495">_xlfn.IFS(
  BuyerTable[[#This Row],[Age]]&lt;25,"&lt;25",
  BuyerTable[[#This Row],[Age]]&lt;=34,"25-34",
  BuyerTable[[#This Row],[Age]]&lt;=44,"35-44",
  BuyerTable[[#This Row],[Age]]&lt;=54,"45-54",
  TRUE,"55+"
)</f>
        <v>45-54</v>
      </c>
      <c r="P495">
        <v>45</v>
      </c>
      <c r="Q495">
        <f>IF(BuyerTable[[#This Row],[Purchased Bike]]="Yes",1,0)</f>
        <v>0</v>
      </c>
      <c r="R495" t="s">
        <v>18</v>
      </c>
      <c r="S495" s="8">
        <f>_xlfn.SWITCH(BuyerTable[[#This Row],[Commute Distance]],"0-1 Miles",1,"1-2 Miles",2,"2-5 Miles",5,"5-10 Miles",10,"More than 10 Miles",12)</f>
        <v>5</v>
      </c>
    </row>
    <row r="496" spans="1:19" x14ac:dyDescent="0.3">
      <c r="A496">
        <v>16154</v>
      </c>
      <c r="B496" t="s">
        <v>36</v>
      </c>
      <c r="C496" t="s">
        <v>39</v>
      </c>
      <c r="D496" t="str" cm="1">
        <f t="array" ref="D496">_xlfn.IFS(
  BuyerTable[[#This Row],[Income]]&lt;40000,"&lt;40k",
  BuyerTable[[#This Row],[Income]]&lt;80000,"40–80k",
  BuyerTable[[#This Row],[Income]]&lt;120000,"80–120k",
  TRUE,"120k+"
)</f>
        <v>40–80k</v>
      </c>
      <c r="E496" s="3">
        <v>70000</v>
      </c>
      <c r="F496">
        <v>5</v>
      </c>
      <c r="G496" t="s">
        <v>13</v>
      </c>
      <c r="H496" t="s">
        <v>21</v>
      </c>
      <c r="I496" t="s">
        <v>15</v>
      </c>
      <c r="J496" t="str">
        <f>IF(BuyerTable[[#This Row],[Cars]]&gt;0,"car","No cars")</f>
        <v>car</v>
      </c>
      <c r="K496">
        <v>2</v>
      </c>
      <c r="L496" t="s">
        <v>22</v>
      </c>
      <c r="M496" t="s">
        <v>32</v>
      </c>
      <c r="N496" t="str">
        <f t="shared" si="7"/>
        <v>Middle age</v>
      </c>
      <c r="O496" t="str" cm="1">
        <f t="array" ref="O496">_xlfn.IFS(
  BuyerTable[[#This Row],[Age]]&lt;25,"&lt;25",
  BuyerTable[[#This Row],[Age]]&lt;=34,"25-34",
  BuyerTable[[#This Row],[Age]]&lt;=44,"35-44",
  BuyerTable[[#This Row],[Age]]&lt;=54,"45-54",
  TRUE,"55+"
)</f>
        <v>45-54</v>
      </c>
      <c r="P496">
        <v>47</v>
      </c>
      <c r="Q496">
        <f>IF(BuyerTable[[#This Row],[Purchased Bike]]="Yes",1,0)</f>
        <v>0</v>
      </c>
      <c r="R496" t="s">
        <v>18</v>
      </c>
      <c r="S496" s="8">
        <f>_xlfn.SWITCH(BuyerTable[[#This Row],[Commute Distance]],"0-1 Miles",1,"1-2 Miles",2,"2-5 Miles",5,"5-10 Miles",10,"More than 10 Miles",12)</f>
        <v>5</v>
      </c>
    </row>
    <row r="497" spans="1:19" x14ac:dyDescent="0.3">
      <c r="A497">
        <v>22219</v>
      </c>
      <c r="B497" t="s">
        <v>36</v>
      </c>
      <c r="C497" t="s">
        <v>39</v>
      </c>
      <c r="D497" t="str" cm="1">
        <f t="array" ref="D497">_xlfn.IFS(
  BuyerTable[[#This Row],[Income]]&lt;40000,"&lt;40k",
  BuyerTable[[#This Row],[Income]]&lt;80000,"40–80k",
  BuyerTable[[#This Row],[Income]]&lt;120000,"80–120k",
  TRUE,"120k+"
)</f>
        <v>40–80k</v>
      </c>
      <c r="E497" s="3">
        <v>60000</v>
      </c>
      <c r="F497">
        <v>2</v>
      </c>
      <c r="G497" t="s">
        <v>27</v>
      </c>
      <c r="H497" t="s">
        <v>21</v>
      </c>
      <c r="I497" t="s">
        <v>15</v>
      </c>
      <c r="J497" t="str">
        <f>IF(BuyerTable[[#This Row],[Cars]]&gt;0,"car","No cars")</f>
        <v>car</v>
      </c>
      <c r="K497">
        <v>2</v>
      </c>
      <c r="L497" t="s">
        <v>23</v>
      </c>
      <c r="M497" t="s">
        <v>32</v>
      </c>
      <c r="N497" t="str">
        <f t="shared" si="7"/>
        <v>Middle age</v>
      </c>
      <c r="O497" t="str" cm="1">
        <f t="array" ref="O497">_xlfn.IFS(
  BuyerTable[[#This Row],[Age]]&lt;25,"&lt;25",
  BuyerTable[[#This Row],[Age]]&lt;=34,"25-34",
  BuyerTable[[#This Row],[Age]]&lt;=44,"35-44",
  BuyerTable[[#This Row],[Age]]&lt;=54,"45-54",
  TRUE,"55+"
)</f>
        <v>45-54</v>
      </c>
      <c r="P497">
        <v>49</v>
      </c>
      <c r="Q497">
        <f>IF(BuyerTable[[#This Row],[Purchased Bike]]="Yes",1,0)</f>
        <v>0</v>
      </c>
      <c r="R497" t="s">
        <v>18</v>
      </c>
      <c r="S497" s="8">
        <f>_xlfn.SWITCH(BuyerTable[[#This Row],[Commute Distance]],"0-1 Miles",1,"1-2 Miles",2,"2-5 Miles",5,"5-10 Miles",10,"More than 10 Miles",12)</f>
        <v>10</v>
      </c>
    </row>
    <row r="498" spans="1:19" x14ac:dyDescent="0.3">
      <c r="A498">
        <v>17269</v>
      </c>
      <c r="B498" t="s">
        <v>37</v>
      </c>
      <c r="C498" t="s">
        <v>38</v>
      </c>
      <c r="D498" t="str" cm="1">
        <f t="array" ref="D498">_xlfn.IFS(
  BuyerTable[[#This Row],[Income]]&lt;40000,"&lt;40k",
  BuyerTable[[#This Row],[Income]]&lt;80000,"40–80k",
  BuyerTable[[#This Row],[Income]]&lt;120000,"80–120k",
  TRUE,"120k+"
)</f>
        <v>40–80k</v>
      </c>
      <c r="E498" s="3">
        <v>60000</v>
      </c>
      <c r="F498">
        <v>3</v>
      </c>
      <c r="G498" t="s">
        <v>13</v>
      </c>
      <c r="H498" t="s">
        <v>21</v>
      </c>
      <c r="I498" t="s">
        <v>18</v>
      </c>
      <c r="J498" t="str">
        <f>IF(BuyerTable[[#This Row],[Cars]]&gt;0,"car","No cars")</f>
        <v>No cars</v>
      </c>
      <c r="K498">
        <v>0</v>
      </c>
      <c r="L498" t="s">
        <v>16</v>
      </c>
      <c r="M498" t="s">
        <v>32</v>
      </c>
      <c r="N498" t="str">
        <f t="shared" si="7"/>
        <v>Middle age</v>
      </c>
      <c r="O498" t="str" cm="1">
        <f t="array" ref="O498">_xlfn.IFS(
  BuyerTable[[#This Row],[Age]]&lt;25,"&lt;25",
  BuyerTable[[#This Row],[Age]]&lt;=34,"25-34",
  BuyerTable[[#This Row],[Age]]&lt;=44,"35-44",
  BuyerTable[[#This Row],[Age]]&lt;=54,"45-54",
  TRUE,"55+"
)</f>
        <v>45-54</v>
      </c>
      <c r="P498">
        <v>47</v>
      </c>
      <c r="Q498">
        <f>IF(BuyerTable[[#This Row],[Purchased Bike]]="Yes",1,0)</f>
        <v>1</v>
      </c>
      <c r="R498" t="s">
        <v>15</v>
      </c>
      <c r="S498" s="8">
        <f>_xlfn.SWITCH(BuyerTable[[#This Row],[Commute Distance]],"0-1 Miles",1,"1-2 Miles",2,"2-5 Miles",5,"5-10 Miles",10,"More than 10 Miles",12)</f>
        <v>1</v>
      </c>
    </row>
    <row r="499" spans="1:19" x14ac:dyDescent="0.3">
      <c r="A499">
        <v>18976</v>
      </c>
      <c r="B499" t="s">
        <v>37</v>
      </c>
      <c r="C499" t="s">
        <v>38</v>
      </c>
      <c r="D499" t="str" cm="1">
        <f t="array" ref="D499">_xlfn.IFS(
  BuyerTable[[#This Row],[Income]]&lt;40000,"&lt;40k",
  BuyerTable[[#This Row],[Income]]&lt;80000,"40–80k",
  BuyerTable[[#This Row],[Income]]&lt;120000,"80–120k",
  TRUE,"120k+"
)</f>
        <v>40–80k</v>
      </c>
      <c r="E499" s="3">
        <v>40000</v>
      </c>
      <c r="F499">
        <v>4</v>
      </c>
      <c r="G499" t="s">
        <v>27</v>
      </c>
      <c r="H499" t="s">
        <v>21</v>
      </c>
      <c r="I499" t="s">
        <v>15</v>
      </c>
      <c r="J499" t="str">
        <f>IF(BuyerTable[[#This Row],[Cars]]&gt;0,"car","No cars")</f>
        <v>car</v>
      </c>
      <c r="K499">
        <v>2</v>
      </c>
      <c r="L499" t="s">
        <v>41</v>
      </c>
      <c r="M499" t="s">
        <v>32</v>
      </c>
      <c r="N499" t="str">
        <f t="shared" si="7"/>
        <v>Old</v>
      </c>
      <c r="O499" t="str" cm="1">
        <f t="array" ref="O499">_xlfn.IFS(
  BuyerTable[[#This Row],[Age]]&lt;25,"&lt;25",
  BuyerTable[[#This Row],[Age]]&lt;=34,"25-34",
  BuyerTable[[#This Row],[Age]]&lt;=44,"35-44",
  BuyerTable[[#This Row],[Age]]&lt;=54,"45-54",
  TRUE,"55+"
)</f>
        <v>55+</v>
      </c>
      <c r="P499">
        <v>62</v>
      </c>
      <c r="Q499">
        <f>IF(BuyerTable[[#This Row],[Purchased Bike]]="Yes",1,0)</f>
        <v>1</v>
      </c>
      <c r="R499" t="s">
        <v>15</v>
      </c>
      <c r="S499" s="8">
        <f>_xlfn.SWITCH(BuyerTable[[#This Row],[Commute Distance]],"0-1 Miles",1,"1-2 Miles",2,"2-5 Miles",5,"5-10 Miles",10,"More than 10 Miles",12)</f>
        <v>12</v>
      </c>
    </row>
    <row r="500" spans="1:19" x14ac:dyDescent="0.3">
      <c r="A500">
        <v>19413</v>
      </c>
      <c r="B500" t="s">
        <v>37</v>
      </c>
      <c r="C500" t="s">
        <v>38</v>
      </c>
      <c r="D500" t="str" cm="1">
        <f t="array" ref="D500">_xlfn.IFS(
  BuyerTable[[#This Row],[Income]]&lt;40000,"&lt;40k",
  BuyerTable[[#This Row],[Income]]&lt;80000,"40–80k",
  BuyerTable[[#This Row],[Income]]&lt;120000,"80–120k",
  TRUE,"120k+"
)</f>
        <v>40–80k</v>
      </c>
      <c r="E500" s="3">
        <v>60000</v>
      </c>
      <c r="F500">
        <v>3</v>
      </c>
      <c r="G500" t="s">
        <v>13</v>
      </c>
      <c r="H500" t="s">
        <v>21</v>
      </c>
      <c r="I500" t="s">
        <v>18</v>
      </c>
      <c r="J500" t="str">
        <f>IF(BuyerTable[[#This Row],[Cars]]&gt;0,"car","No cars")</f>
        <v>car</v>
      </c>
      <c r="K500">
        <v>1</v>
      </c>
      <c r="L500" t="s">
        <v>16</v>
      </c>
      <c r="M500" t="s">
        <v>32</v>
      </c>
      <c r="N500" t="str">
        <f t="shared" si="7"/>
        <v>Middle age</v>
      </c>
      <c r="O500" t="str" cm="1">
        <f t="array" ref="O500">_xlfn.IFS(
  BuyerTable[[#This Row],[Age]]&lt;25,"&lt;25",
  BuyerTable[[#This Row],[Age]]&lt;=34,"25-34",
  BuyerTable[[#This Row],[Age]]&lt;=44,"35-44",
  BuyerTable[[#This Row],[Age]]&lt;=54,"45-54",
  TRUE,"55+"
)</f>
        <v>45-54</v>
      </c>
      <c r="P500">
        <v>47</v>
      </c>
      <c r="Q500">
        <f>IF(BuyerTable[[#This Row],[Purchased Bike]]="Yes",1,0)</f>
        <v>1</v>
      </c>
      <c r="R500" t="s">
        <v>15</v>
      </c>
      <c r="S500" s="8">
        <f>_xlfn.SWITCH(BuyerTable[[#This Row],[Commute Distance]],"0-1 Miles",1,"1-2 Miles",2,"2-5 Miles",5,"5-10 Miles",10,"More than 10 Miles",12)</f>
        <v>1</v>
      </c>
    </row>
    <row r="501" spans="1:19" x14ac:dyDescent="0.3">
      <c r="A501">
        <v>16791</v>
      </c>
      <c r="B501" t="s">
        <v>37</v>
      </c>
      <c r="C501" t="s">
        <v>38</v>
      </c>
      <c r="D501" t="str" cm="1">
        <f t="array" ref="D501">_xlfn.IFS(
  BuyerTable[[#This Row],[Income]]&lt;40000,"&lt;40k",
  BuyerTable[[#This Row],[Income]]&lt;80000,"40–80k",
  BuyerTable[[#This Row],[Income]]&lt;120000,"80–120k",
  TRUE,"120k+"
)</f>
        <v>40–80k</v>
      </c>
      <c r="E501" s="3">
        <v>60000</v>
      </c>
      <c r="F501">
        <v>5</v>
      </c>
      <c r="G501" t="s">
        <v>13</v>
      </c>
      <c r="H501" t="s">
        <v>28</v>
      </c>
      <c r="I501" t="s">
        <v>15</v>
      </c>
      <c r="J501" t="str">
        <f>IF(BuyerTable[[#This Row],[Cars]]&gt;0,"car","No cars")</f>
        <v>car</v>
      </c>
      <c r="K501">
        <v>3</v>
      </c>
      <c r="L501" t="s">
        <v>41</v>
      </c>
      <c r="M501" t="s">
        <v>32</v>
      </c>
      <c r="N501" t="str">
        <f t="shared" si="7"/>
        <v>Old</v>
      </c>
      <c r="O501" t="str" cm="1">
        <f t="array" ref="O501">_xlfn.IFS(
  BuyerTable[[#This Row],[Age]]&lt;25,"&lt;25",
  BuyerTable[[#This Row],[Age]]&lt;=34,"25-34",
  BuyerTable[[#This Row],[Age]]&lt;=44,"35-44",
  BuyerTable[[#This Row],[Age]]&lt;=54,"45-54",
  TRUE,"55+"
)</f>
        <v>55+</v>
      </c>
      <c r="P501">
        <v>59</v>
      </c>
      <c r="Q501">
        <f>IF(BuyerTable[[#This Row],[Purchased Bike]]="Yes",1,0)</f>
        <v>1</v>
      </c>
      <c r="R501" t="s">
        <v>15</v>
      </c>
      <c r="S501" s="8">
        <f>_xlfn.SWITCH(BuyerTable[[#This Row],[Commute Distance]],"0-1 Miles",1,"1-2 Miles",2,"2-5 Miles",5,"5-10 Miles",10,"More than 10 Miles",12)</f>
        <v>12</v>
      </c>
    </row>
    <row r="502" spans="1:19" x14ac:dyDescent="0.3">
      <c r="A502">
        <v>11641</v>
      </c>
      <c r="B502" t="s">
        <v>36</v>
      </c>
      <c r="C502" t="s">
        <v>38</v>
      </c>
      <c r="D502" t="str" cm="1">
        <f t="array" ref="D502">_xlfn.IFS(
  BuyerTable[[#This Row],[Income]]&lt;40000,"&lt;40k",
  BuyerTable[[#This Row],[Income]]&lt;80000,"40–80k",
  BuyerTable[[#This Row],[Income]]&lt;120000,"80–120k",
  TRUE,"120k+"
)</f>
        <v>40–80k</v>
      </c>
      <c r="E502" s="3">
        <v>50000</v>
      </c>
      <c r="F502">
        <v>1</v>
      </c>
      <c r="G502" t="s">
        <v>13</v>
      </c>
      <c r="H502" t="s">
        <v>14</v>
      </c>
      <c r="I502" t="s">
        <v>15</v>
      </c>
      <c r="J502" t="str">
        <f>IF(BuyerTable[[#This Row],[Cars]]&gt;0,"car","No cars")</f>
        <v>No cars</v>
      </c>
      <c r="K502">
        <v>0</v>
      </c>
      <c r="L502" t="s">
        <v>16</v>
      </c>
      <c r="M502" t="s">
        <v>32</v>
      </c>
      <c r="N502" t="str">
        <f t="shared" si="7"/>
        <v>Middle age</v>
      </c>
      <c r="O502" t="str" cm="1">
        <f t="array" ref="O502">_xlfn.IFS(
  BuyerTable[[#This Row],[Age]]&lt;25,"&lt;25",
  BuyerTable[[#This Row],[Age]]&lt;=34,"25-34",
  BuyerTable[[#This Row],[Age]]&lt;=44,"35-44",
  BuyerTable[[#This Row],[Age]]&lt;=54,"45-54",
  TRUE,"55+"
)</f>
        <v>35-44</v>
      </c>
      <c r="P502">
        <v>36</v>
      </c>
      <c r="Q502">
        <f>IF(BuyerTable[[#This Row],[Purchased Bike]]="Yes",1,0)</f>
        <v>0</v>
      </c>
      <c r="R502" t="s">
        <v>18</v>
      </c>
      <c r="S502" s="8">
        <f>_xlfn.SWITCH(BuyerTable[[#This Row],[Commute Distance]],"0-1 Miles",1,"1-2 Miles",2,"2-5 Miles",5,"5-10 Miles",10,"More than 10 Miles",12)</f>
        <v>1</v>
      </c>
    </row>
    <row r="503" spans="1:19" x14ac:dyDescent="0.3">
      <c r="A503">
        <v>13233</v>
      </c>
      <c r="B503" t="s">
        <v>36</v>
      </c>
      <c r="C503" t="s">
        <v>38</v>
      </c>
      <c r="D503" t="str" cm="1">
        <f t="array" ref="D503">_xlfn.IFS(
  BuyerTable[[#This Row],[Income]]&lt;40000,"&lt;40k",
  BuyerTable[[#This Row],[Income]]&lt;80000,"40–80k",
  BuyerTable[[#This Row],[Income]]&lt;120000,"80–120k",
  TRUE,"120k+"
)</f>
        <v>40–80k</v>
      </c>
      <c r="E503" s="3">
        <v>60000</v>
      </c>
      <c r="F503">
        <v>2</v>
      </c>
      <c r="G503" t="s">
        <v>19</v>
      </c>
      <c r="H503" t="s">
        <v>21</v>
      </c>
      <c r="I503" t="s">
        <v>15</v>
      </c>
      <c r="J503" t="str">
        <f>IF(BuyerTable[[#This Row],[Cars]]&gt;0,"car","No cars")</f>
        <v>car</v>
      </c>
      <c r="K503">
        <v>1</v>
      </c>
      <c r="L503" t="s">
        <v>41</v>
      </c>
      <c r="M503" t="s">
        <v>32</v>
      </c>
      <c r="N503" t="str">
        <f t="shared" si="7"/>
        <v>Old</v>
      </c>
      <c r="O503" t="str" cm="1">
        <f t="array" ref="O503">_xlfn.IFS(
  BuyerTable[[#This Row],[Age]]&lt;25,"&lt;25",
  BuyerTable[[#This Row],[Age]]&lt;=34,"25-34",
  BuyerTable[[#This Row],[Age]]&lt;=44,"35-44",
  BuyerTable[[#This Row],[Age]]&lt;=54,"45-54",
  TRUE,"55+"
)</f>
        <v>55+</v>
      </c>
      <c r="P503">
        <v>57</v>
      </c>
      <c r="Q503">
        <f>IF(BuyerTable[[#This Row],[Purchased Bike]]="Yes",1,0)</f>
        <v>1</v>
      </c>
      <c r="R503" t="s">
        <v>15</v>
      </c>
      <c r="S503" s="8">
        <f>_xlfn.SWITCH(BuyerTable[[#This Row],[Commute Distance]],"0-1 Miles",1,"1-2 Miles",2,"2-5 Miles",5,"5-10 Miles",10,"More than 10 Miles",12)</f>
        <v>12</v>
      </c>
    </row>
    <row r="504" spans="1:19" x14ac:dyDescent="0.3">
      <c r="A504">
        <v>25909</v>
      </c>
      <c r="B504" t="s">
        <v>36</v>
      </c>
      <c r="C504" t="s">
        <v>38</v>
      </c>
      <c r="D504" t="str" cm="1">
        <f t="array" ref="D504">_xlfn.IFS(
  BuyerTable[[#This Row],[Income]]&lt;40000,"&lt;40k",
  BuyerTable[[#This Row],[Income]]&lt;80000,"40–80k",
  BuyerTable[[#This Row],[Income]]&lt;120000,"80–120k",
  TRUE,"120k+"
)</f>
        <v>40–80k</v>
      </c>
      <c r="E504" s="3">
        <v>60000</v>
      </c>
      <c r="F504">
        <v>0</v>
      </c>
      <c r="G504" t="s">
        <v>19</v>
      </c>
      <c r="H504" t="s">
        <v>14</v>
      </c>
      <c r="I504" t="s">
        <v>15</v>
      </c>
      <c r="J504" t="str">
        <f>IF(BuyerTable[[#This Row],[Cars]]&gt;0,"car","No cars")</f>
        <v>car</v>
      </c>
      <c r="K504">
        <v>1</v>
      </c>
      <c r="L504" t="s">
        <v>23</v>
      </c>
      <c r="M504" t="s">
        <v>32</v>
      </c>
      <c r="N504" t="str">
        <f t="shared" si="7"/>
        <v>Adolescent</v>
      </c>
      <c r="O504" t="str" cm="1">
        <f t="array" ref="O504">_xlfn.IFS(
  BuyerTable[[#This Row],[Age]]&lt;25,"&lt;25",
  BuyerTable[[#This Row],[Age]]&lt;=34,"25-34",
  BuyerTable[[#This Row],[Age]]&lt;=44,"35-44",
  BuyerTable[[#This Row],[Age]]&lt;=54,"45-54",
  TRUE,"55+"
)</f>
        <v>25-34</v>
      </c>
      <c r="P504">
        <v>27</v>
      </c>
      <c r="Q504">
        <f>IF(BuyerTable[[#This Row],[Purchased Bike]]="Yes",1,0)</f>
        <v>1</v>
      </c>
      <c r="R504" t="s">
        <v>15</v>
      </c>
      <c r="S504" s="8">
        <f>_xlfn.SWITCH(BuyerTable[[#This Row],[Commute Distance]],"0-1 Miles",1,"1-2 Miles",2,"2-5 Miles",5,"5-10 Miles",10,"More than 10 Miles",12)</f>
        <v>10</v>
      </c>
    </row>
    <row r="505" spans="1:19" x14ac:dyDescent="0.3">
      <c r="A505">
        <v>29143</v>
      </c>
      <c r="B505" t="s">
        <v>37</v>
      </c>
      <c r="C505" t="s">
        <v>39</v>
      </c>
      <c r="D505" t="str" cm="1">
        <f t="array" ref="D505">_xlfn.IFS(
  BuyerTable[[#This Row],[Income]]&lt;40000,"&lt;40k",
  BuyerTable[[#This Row],[Income]]&lt;80000,"40–80k",
  BuyerTable[[#This Row],[Income]]&lt;120000,"80–120k",
  TRUE,"120k+"
)</f>
        <v>40–80k</v>
      </c>
      <c r="E505" s="3">
        <v>60000</v>
      </c>
      <c r="F505">
        <v>1</v>
      </c>
      <c r="G505" t="s">
        <v>13</v>
      </c>
      <c r="H505" t="s">
        <v>21</v>
      </c>
      <c r="I505" t="s">
        <v>18</v>
      </c>
      <c r="J505" t="str">
        <f>IF(BuyerTable[[#This Row],[Cars]]&gt;0,"car","No cars")</f>
        <v>car</v>
      </c>
      <c r="K505">
        <v>1</v>
      </c>
      <c r="L505" t="s">
        <v>16</v>
      </c>
      <c r="M505" t="s">
        <v>32</v>
      </c>
      <c r="N505" t="str">
        <f t="shared" si="7"/>
        <v>Middle age</v>
      </c>
      <c r="O505" t="str" cm="1">
        <f t="array" ref="O505">_xlfn.IFS(
  BuyerTable[[#This Row],[Age]]&lt;25,"&lt;25",
  BuyerTable[[#This Row],[Age]]&lt;=34,"25-34",
  BuyerTable[[#This Row],[Age]]&lt;=44,"35-44",
  BuyerTable[[#This Row],[Age]]&lt;=54,"45-54",
  TRUE,"55+"
)</f>
        <v>35-44</v>
      </c>
      <c r="P505">
        <v>44</v>
      </c>
      <c r="Q505">
        <f>IF(BuyerTable[[#This Row],[Purchased Bike]]="Yes",1,0)</f>
        <v>1</v>
      </c>
      <c r="R505" t="s">
        <v>15</v>
      </c>
      <c r="S505" s="8">
        <f>_xlfn.SWITCH(BuyerTable[[#This Row],[Commute Distance]],"0-1 Miles",1,"1-2 Miles",2,"2-5 Miles",5,"5-10 Miles",10,"More than 10 Miles",12)</f>
        <v>1</v>
      </c>
    </row>
    <row r="506" spans="1:19" x14ac:dyDescent="0.3">
      <c r="A506">
        <v>24941</v>
      </c>
      <c r="B506" t="s">
        <v>36</v>
      </c>
      <c r="C506" t="s">
        <v>38</v>
      </c>
      <c r="D506" t="str" cm="1">
        <f t="array" ref="D506">_xlfn.IFS(
  BuyerTable[[#This Row],[Income]]&lt;40000,"&lt;40k",
  BuyerTable[[#This Row],[Income]]&lt;80000,"40–80k",
  BuyerTable[[#This Row],[Income]]&lt;120000,"80–120k",
  TRUE,"120k+"
)</f>
        <v>40–80k</v>
      </c>
      <c r="E506" s="3">
        <v>60000</v>
      </c>
      <c r="F506">
        <v>3</v>
      </c>
      <c r="G506" t="s">
        <v>13</v>
      </c>
      <c r="H506" t="s">
        <v>28</v>
      </c>
      <c r="I506" t="s">
        <v>15</v>
      </c>
      <c r="J506" t="str">
        <f>IF(BuyerTable[[#This Row],[Cars]]&gt;0,"car","No cars")</f>
        <v>car</v>
      </c>
      <c r="K506">
        <v>2</v>
      </c>
      <c r="L506" t="s">
        <v>41</v>
      </c>
      <c r="M506" t="s">
        <v>32</v>
      </c>
      <c r="N506" t="str">
        <f t="shared" si="7"/>
        <v>Old</v>
      </c>
      <c r="O506" t="str" cm="1">
        <f t="array" ref="O506">_xlfn.IFS(
  BuyerTable[[#This Row],[Age]]&lt;25,"&lt;25",
  BuyerTable[[#This Row],[Age]]&lt;=34,"25-34",
  BuyerTable[[#This Row],[Age]]&lt;=44,"35-44",
  BuyerTable[[#This Row],[Age]]&lt;=54,"45-54",
  TRUE,"55+"
)</f>
        <v>55+</v>
      </c>
      <c r="P506">
        <v>66</v>
      </c>
      <c r="Q506">
        <f>IF(BuyerTable[[#This Row],[Purchased Bike]]="Yes",1,0)</f>
        <v>0</v>
      </c>
      <c r="R506" t="s">
        <v>18</v>
      </c>
      <c r="S506" s="8">
        <f>_xlfn.SWITCH(BuyerTable[[#This Row],[Commute Distance]],"0-1 Miles",1,"1-2 Miles",2,"2-5 Miles",5,"5-10 Miles",10,"More than 10 Miles",12)</f>
        <v>12</v>
      </c>
    </row>
    <row r="507" spans="1:19" x14ac:dyDescent="0.3">
      <c r="A507">
        <v>24637</v>
      </c>
      <c r="B507" t="s">
        <v>36</v>
      </c>
      <c r="C507" t="s">
        <v>38</v>
      </c>
      <c r="D507" t="str" cm="1">
        <f t="array" ref="D507">_xlfn.IFS(
  BuyerTable[[#This Row],[Income]]&lt;40000,"&lt;40k",
  BuyerTable[[#This Row],[Income]]&lt;80000,"40–80k",
  BuyerTable[[#This Row],[Income]]&lt;120000,"80–120k",
  TRUE,"120k+"
)</f>
        <v>40–80k</v>
      </c>
      <c r="E507" s="3">
        <v>40000</v>
      </c>
      <c r="F507">
        <v>4</v>
      </c>
      <c r="G507" t="s">
        <v>27</v>
      </c>
      <c r="H507" t="s">
        <v>21</v>
      </c>
      <c r="I507" t="s">
        <v>15</v>
      </c>
      <c r="J507" t="str">
        <f>IF(BuyerTable[[#This Row],[Cars]]&gt;0,"car","No cars")</f>
        <v>car</v>
      </c>
      <c r="K507">
        <v>2</v>
      </c>
      <c r="L507" t="s">
        <v>41</v>
      </c>
      <c r="M507" t="s">
        <v>32</v>
      </c>
      <c r="N507" t="str">
        <f t="shared" si="7"/>
        <v>Old</v>
      </c>
      <c r="O507" t="str" cm="1">
        <f t="array" ref="O507">_xlfn.IFS(
  BuyerTable[[#This Row],[Age]]&lt;25,"&lt;25",
  BuyerTable[[#This Row],[Age]]&lt;=34,"25-34",
  BuyerTable[[#This Row],[Age]]&lt;=44,"35-44",
  BuyerTable[[#This Row],[Age]]&lt;=54,"45-54",
  TRUE,"55+"
)</f>
        <v>55+</v>
      </c>
      <c r="P507">
        <v>64</v>
      </c>
      <c r="Q507">
        <f>IF(BuyerTable[[#This Row],[Purchased Bike]]="Yes",1,0)</f>
        <v>0</v>
      </c>
      <c r="R507" t="s">
        <v>18</v>
      </c>
      <c r="S507" s="8">
        <f>_xlfn.SWITCH(BuyerTable[[#This Row],[Commute Distance]],"0-1 Miles",1,"1-2 Miles",2,"2-5 Miles",5,"5-10 Miles",10,"More than 10 Miles",12)</f>
        <v>12</v>
      </c>
    </row>
    <row r="508" spans="1:19" x14ac:dyDescent="0.3">
      <c r="A508">
        <v>23893</v>
      </c>
      <c r="B508" t="s">
        <v>36</v>
      </c>
      <c r="C508" t="s">
        <v>38</v>
      </c>
      <c r="D508" t="str" cm="1">
        <f t="array" ref="D508">_xlfn.IFS(
  BuyerTable[[#This Row],[Income]]&lt;40000,"&lt;40k",
  BuyerTable[[#This Row],[Income]]&lt;80000,"40–80k",
  BuyerTable[[#This Row],[Income]]&lt;120000,"80–120k",
  TRUE,"120k+"
)</f>
        <v>40–80k</v>
      </c>
      <c r="E508" s="3">
        <v>50000</v>
      </c>
      <c r="F508">
        <v>3</v>
      </c>
      <c r="G508" t="s">
        <v>13</v>
      </c>
      <c r="H508" t="s">
        <v>14</v>
      </c>
      <c r="I508" t="s">
        <v>15</v>
      </c>
      <c r="J508" t="str">
        <f>IF(BuyerTable[[#This Row],[Cars]]&gt;0,"car","No cars")</f>
        <v>car</v>
      </c>
      <c r="K508">
        <v>3</v>
      </c>
      <c r="L508" t="s">
        <v>41</v>
      </c>
      <c r="M508" t="s">
        <v>32</v>
      </c>
      <c r="N508" t="str">
        <f t="shared" si="7"/>
        <v>Middle age</v>
      </c>
      <c r="O508" t="str" cm="1">
        <f t="array" ref="O508">_xlfn.IFS(
  BuyerTable[[#This Row],[Age]]&lt;25,"&lt;25",
  BuyerTable[[#This Row],[Age]]&lt;=34,"25-34",
  BuyerTable[[#This Row],[Age]]&lt;=44,"35-44",
  BuyerTable[[#This Row],[Age]]&lt;=54,"45-54",
  TRUE,"55+"
)</f>
        <v>35-44</v>
      </c>
      <c r="P508">
        <v>41</v>
      </c>
      <c r="Q508">
        <f>IF(BuyerTable[[#This Row],[Purchased Bike]]="Yes",1,0)</f>
        <v>0</v>
      </c>
      <c r="R508" t="s">
        <v>18</v>
      </c>
      <c r="S508" s="8">
        <f>_xlfn.SWITCH(BuyerTable[[#This Row],[Commute Distance]],"0-1 Miles",1,"1-2 Miles",2,"2-5 Miles",5,"5-10 Miles",10,"More than 10 Miles",12)</f>
        <v>12</v>
      </c>
    </row>
    <row r="509" spans="1:19" x14ac:dyDescent="0.3">
      <c r="A509">
        <v>14900</v>
      </c>
      <c r="B509" t="s">
        <v>36</v>
      </c>
      <c r="C509" t="s">
        <v>39</v>
      </c>
      <c r="D509" t="str" cm="1">
        <f t="array" ref="D509">_xlfn.IFS(
  BuyerTable[[#This Row],[Income]]&lt;40000,"&lt;40k",
  BuyerTable[[#This Row],[Income]]&lt;80000,"40–80k",
  BuyerTable[[#This Row],[Income]]&lt;120000,"80–120k",
  TRUE,"120k+"
)</f>
        <v>40–80k</v>
      </c>
      <c r="E509" s="3">
        <v>40000</v>
      </c>
      <c r="F509">
        <v>1</v>
      </c>
      <c r="G509" t="s">
        <v>19</v>
      </c>
      <c r="H509" t="s">
        <v>20</v>
      </c>
      <c r="I509" t="s">
        <v>15</v>
      </c>
      <c r="J509" t="str">
        <f>IF(BuyerTable[[#This Row],[Cars]]&gt;0,"car","No cars")</f>
        <v>car</v>
      </c>
      <c r="K509">
        <v>1</v>
      </c>
      <c r="L509" t="s">
        <v>26</v>
      </c>
      <c r="M509" t="s">
        <v>32</v>
      </c>
      <c r="N509" t="str">
        <f t="shared" si="7"/>
        <v>Middle age</v>
      </c>
      <c r="O509" t="str" cm="1">
        <f t="array" ref="O509">_xlfn.IFS(
  BuyerTable[[#This Row],[Age]]&lt;25,"&lt;25",
  BuyerTable[[#This Row],[Age]]&lt;=34,"25-34",
  BuyerTable[[#This Row],[Age]]&lt;=44,"35-44",
  BuyerTable[[#This Row],[Age]]&lt;=54,"45-54",
  TRUE,"55+"
)</f>
        <v>45-54</v>
      </c>
      <c r="P509">
        <v>49</v>
      </c>
      <c r="Q509">
        <f>IF(BuyerTable[[#This Row],[Purchased Bike]]="Yes",1,0)</f>
        <v>1</v>
      </c>
      <c r="R509" t="s">
        <v>15</v>
      </c>
      <c r="S509" s="8">
        <f>_xlfn.SWITCH(BuyerTable[[#This Row],[Commute Distance]],"0-1 Miles",1,"1-2 Miles",2,"2-5 Miles",5,"5-10 Miles",10,"More than 10 Miles",12)</f>
        <v>2</v>
      </c>
    </row>
    <row r="510" spans="1:19" x14ac:dyDescent="0.3">
      <c r="A510">
        <v>22294</v>
      </c>
      <c r="B510" t="s">
        <v>37</v>
      </c>
      <c r="C510" t="s">
        <v>39</v>
      </c>
      <c r="D510" t="str" cm="1">
        <f t="array" ref="D510">_xlfn.IFS(
  BuyerTable[[#This Row],[Income]]&lt;40000,"&lt;40k",
  BuyerTable[[#This Row],[Income]]&lt;80000,"40–80k",
  BuyerTable[[#This Row],[Income]]&lt;120000,"80–120k",
  TRUE,"120k+"
)</f>
        <v>40–80k</v>
      </c>
      <c r="E510" s="3">
        <v>70000</v>
      </c>
      <c r="F510">
        <v>0</v>
      </c>
      <c r="G510" t="s">
        <v>13</v>
      </c>
      <c r="H510" t="s">
        <v>21</v>
      </c>
      <c r="I510" t="s">
        <v>18</v>
      </c>
      <c r="J510" t="str">
        <f>IF(BuyerTable[[#This Row],[Cars]]&gt;0,"car","No cars")</f>
        <v>car</v>
      </c>
      <c r="K510">
        <v>1</v>
      </c>
      <c r="L510" t="s">
        <v>22</v>
      </c>
      <c r="M510" t="s">
        <v>32</v>
      </c>
      <c r="N510" t="str">
        <f t="shared" si="7"/>
        <v>Middle age</v>
      </c>
      <c r="O510" t="str" cm="1">
        <f t="array" ref="O510">_xlfn.IFS(
  BuyerTable[[#This Row],[Age]]&lt;25,"&lt;25",
  BuyerTable[[#This Row],[Age]]&lt;=34,"25-34",
  BuyerTable[[#This Row],[Age]]&lt;=44,"35-44",
  BuyerTable[[#This Row],[Age]]&lt;=54,"45-54",
  TRUE,"55+"
)</f>
        <v>35-44</v>
      </c>
      <c r="P510">
        <v>37</v>
      </c>
      <c r="Q510">
        <f>IF(BuyerTable[[#This Row],[Purchased Bike]]="Yes",1,0)</f>
        <v>1</v>
      </c>
      <c r="R510" t="s">
        <v>15</v>
      </c>
      <c r="S510" s="8">
        <f>_xlfn.SWITCH(BuyerTable[[#This Row],[Commute Distance]],"0-1 Miles",1,"1-2 Miles",2,"2-5 Miles",5,"5-10 Miles",10,"More than 10 Miles",12)</f>
        <v>5</v>
      </c>
    </row>
    <row r="511" spans="1:19" x14ac:dyDescent="0.3">
      <c r="A511">
        <v>12195</v>
      </c>
      <c r="B511" t="s">
        <v>37</v>
      </c>
      <c r="C511" t="s">
        <v>39</v>
      </c>
      <c r="D511" t="str" cm="1">
        <f t="array" ref="D511">_xlfn.IFS(
  BuyerTable[[#This Row],[Income]]&lt;40000,"&lt;40k",
  BuyerTable[[#This Row],[Income]]&lt;80000,"40–80k",
  BuyerTable[[#This Row],[Income]]&lt;120000,"80–120k",
  TRUE,"120k+"
)</f>
        <v>40–80k</v>
      </c>
      <c r="E511" s="3">
        <v>70000</v>
      </c>
      <c r="F511">
        <v>3</v>
      </c>
      <c r="G511" t="s">
        <v>31</v>
      </c>
      <c r="H511" t="s">
        <v>28</v>
      </c>
      <c r="I511" t="s">
        <v>15</v>
      </c>
      <c r="J511" t="str">
        <f>IF(BuyerTable[[#This Row],[Cars]]&gt;0,"car","No cars")</f>
        <v>car</v>
      </c>
      <c r="K511">
        <v>2</v>
      </c>
      <c r="L511" t="s">
        <v>26</v>
      </c>
      <c r="M511" t="s">
        <v>32</v>
      </c>
      <c r="N511" t="str">
        <f t="shared" si="7"/>
        <v>Middle age</v>
      </c>
      <c r="O511" t="str" cm="1">
        <f t="array" ref="O511">_xlfn.IFS(
  BuyerTable[[#This Row],[Age]]&lt;25,"&lt;25",
  BuyerTable[[#This Row],[Age]]&lt;=34,"25-34",
  BuyerTable[[#This Row],[Age]]&lt;=44,"35-44",
  BuyerTable[[#This Row],[Age]]&lt;=54,"45-54",
  TRUE,"55+"
)</f>
        <v>45-54</v>
      </c>
      <c r="P511">
        <v>52</v>
      </c>
      <c r="Q511">
        <f>IF(BuyerTable[[#This Row],[Purchased Bike]]="Yes",1,0)</f>
        <v>0</v>
      </c>
      <c r="R511" t="s">
        <v>18</v>
      </c>
      <c r="S511" s="8">
        <f>_xlfn.SWITCH(BuyerTable[[#This Row],[Commute Distance]],"0-1 Miles",1,"1-2 Miles",2,"2-5 Miles",5,"5-10 Miles",10,"More than 10 Miles",12)</f>
        <v>2</v>
      </c>
    </row>
    <row r="512" spans="1:19" x14ac:dyDescent="0.3">
      <c r="A512">
        <v>25375</v>
      </c>
      <c r="B512" t="s">
        <v>36</v>
      </c>
      <c r="C512" t="s">
        <v>38</v>
      </c>
      <c r="D512" t="str" cm="1">
        <f t="array" ref="D512">_xlfn.IFS(
  BuyerTable[[#This Row],[Income]]&lt;40000,"&lt;40k",
  BuyerTable[[#This Row],[Income]]&lt;80000,"40–80k",
  BuyerTable[[#This Row],[Income]]&lt;120000,"80–120k",
  TRUE,"120k+"
)</f>
        <v>40–80k</v>
      </c>
      <c r="E512" s="3">
        <v>50000</v>
      </c>
      <c r="F512">
        <v>1</v>
      </c>
      <c r="G512" t="s">
        <v>31</v>
      </c>
      <c r="H512" t="s">
        <v>14</v>
      </c>
      <c r="I512" t="s">
        <v>15</v>
      </c>
      <c r="J512" t="str">
        <f>IF(BuyerTable[[#This Row],[Cars]]&gt;0,"car","No cars")</f>
        <v>No cars</v>
      </c>
      <c r="K512">
        <v>0</v>
      </c>
      <c r="L512" t="s">
        <v>26</v>
      </c>
      <c r="M512" t="s">
        <v>32</v>
      </c>
      <c r="N512" t="str">
        <f t="shared" si="7"/>
        <v>Middle age</v>
      </c>
      <c r="O512" t="str" cm="1">
        <f t="array" ref="O512">_xlfn.IFS(
  BuyerTable[[#This Row],[Age]]&lt;25,"&lt;25",
  BuyerTable[[#This Row],[Age]]&lt;=34,"25-34",
  BuyerTable[[#This Row],[Age]]&lt;=44,"35-44",
  BuyerTable[[#This Row],[Age]]&lt;=54,"45-54",
  TRUE,"55+"
)</f>
        <v>25-34</v>
      </c>
      <c r="P512">
        <v>34</v>
      </c>
      <c r="Q512">
        <f>IF(BuyerTable[[#This Row],[Purchased Bike]]="Yes",1,0)</f>
        <v>0</v>
      </c>
      <c r="R512" t="s">
        <v>18</v>
      </c>
      <c r="S512" s="8">
        <f>_xlfn.SWITCH(BuyerTable[[#This Row],[Commute Distance]],"0-1 Miles",1,"1-2 Miles",2,"2-5 Miles",5,"5-10 Miles",10,"More than 10 Miles",12)</f>
        <v>2</v>
      </c>
    </row>
    <row r="513" spans="1:19" x14ac:dyDescent="0.3">
      <c r="A513">
        <v>11143</v>
      </c>
      <c r="B513" t="s">
        <v>36</v>
      </c>
      <c r="C513" t="s">
        <v>38</v>
      </c>
      <c r="D513" t="str" cm="1">
        <f t="array" ref="D513">_xlfn.IFS(
  BuyerTable[[#This Row],[Income]]&lt;40000,"&lt;40k",
  BuyerTable[[#This Row],[Income]]&lt;80000,"40–80k",
  BuyerTable[[#This Row],[Income]]&lt;120000,"80–120k",
  TRUE,"120k+"
)</f>
        <v>40–80k</v>
      </c>
      <c r="E513" s="3">
        <v>40000</v>
      </c>
      <c r="F513">
        <v>0</v>
      </c>
      <c r="G513" t="s">
        <v>27</v>
      </c>
      <c r="H513" t="s">
        <v>14</v>
      </c>
      <c r="I513" t="s">
        <v>15</v>
      </c>
      <c r="J513" t="str">
        <f>IF(BuyerTable[[#This Row],[Cars]]&gt;0,"car","No cars")</f>
        <v>car</v>
      </c>
      <c r="K513">
        <v>2</v>
      </c>
      <c r="L513" t="s">
        <v>23</v>
      </c>
      <c r="M513" t="s">
        <v>32</v>
      </c>
      <c r="N513" t="str">
        <f t="shared" si="7"/>
        <v>Adolescent</v>
      </c>
      <c r="O513" t="str" cm="1">
        <f t="array" ref="O513">_xlfn.IFS(
  BuyerTable[[#This Row],[Age]]&lt;25,"&lt;25",
  BuyerTable[[#This Row],[Age]]&lt;=34,"25-34",
  BuyerTable[[#This Row],[Age]]&lt;=44,"35-44",
  BuyerTable[[#This Row],[Age]]&lt;=54,"45-54",
  TRUE,"55+"
)</f>
        <v>25-34</v>
      </c>
      <c r="P513">
        <v>29</v>
      </c>
      <c r="Q513">
        <f>IF(BuyerTable[[#This Row],[Purchased Bike]]="Yes",1,0)</f>
        <v>0</v>
      </c>
      <c r="R513" t="s">
        <v>18</v>
      </c>
      <c r="S513" s="8">
        <f>_xlfn.SWITCH(BuyerTable[[#This Row],[Commute Distance]],"0-1 Miles",1,"1-2 Miles",2,"2-5 Miles",5,"5-10 Miles",10,"More than 10 Miles",12)</f>
        <v>10</v>
      </c>
    </row>
    <row r="514" spans="1:19" x14ac:dyDescent="0.3">
      <c r="A514">
        <v>25898</v>
      </c>
      <c r="B514" t="s">
        <v>36</v>
      </c>
      <c r="C514" t="s">
        <v>39</v>
      </c>
      <c r="D514" t="str" cm="1">
        <f t="array" ref="D514">_xlfn.IFS(
  BuyerTable[[#This Row],[Income]]&lt;40000,"&lt;40k",
  BuyerTable[[#This Row],[Income]]&lt;80000,"40–80k",
  BuyerTable[[#This Row],[Income]]&lt;120000,"80–120k",
  TRUE,"120k+"
)</f>
        <v>40–80k</v>
      </c>
      <c r="E514" s="3">
        <v>70000</v>
      </c>
      <c r="F514">
        <v>2</v>
      </c>
      <c r="G514" t="s">
        <v>27</v>
      </c>
      <c r="H514" t="s">
        <v>21</v>
      </c>
      <c r="I514" t="s">
        <v>15</v>
      </c>
      <c r="J514" t="str">
        <f>IF(BuyerTable[[#This Row],[Cars]]&gt;0,"car","No cars")</f>
        <v>car</v>
      </c>
      <c r="K514">
        <v>2</v>
      </c>
      <c r="L514" t="s">
        <v>22</v>
      </c>
      <c r="M514" t="s">
        <v>32</v>
      </c>
      <c r="N514" t="str">
        <f t="shared" ref="N514:N577" si="8">IF(P514&gt;54,"Old",IF(P514&gt;=31,"Middle age",IF(P514&lt;31,"Adolescent","Invalid")))</f>
        <v>Middle age</v>
      </c>
      <c r="O514" t="str" cm="1">
        <f t="array" ref="O514">_xlfn.IFS(
  BuyerTable[[#This Row],[Age]]&lt;25,"&lt;25",
  BuyerTable[[#This Row],[Age]]&lt;=34,"25-34",
  BuyerTable[[#This Row],[Age]]&lt;=44,"35-44",
  BuyerTable[[#This Row],[Age]]&lt;=54,"45-54",
  TRUE,"55+"
)</f>
        <v>45-54</v>
      </c>
      <c r="P514">
        <v>53</v>
      </c>
      <c r="Q514">
        <f>IF(BuyerTable[[#This Row],[Purchased Bike]]="Yes",1,0)</f>
        <v>0</v>
      </c>
      <c r="R514" t="s">
        <v>18</v>
      </c>
      <c r="S514" s="8">
        <f>_xlfn.SWITCH(BuyerTable[[#This Row],[Commute Distance]],"0-1 Miles",1,"1-2 Miles",2,"2-5 Miles",5,"5-10 Miles",10,"More than 10 Miles",12)</f>
        <v>5</v>
      </c>
    </row>
    <row r="515" spans="1:19" x14ac:dyDescent="0.3">
      <c r="A515">
        <v>19758</v>
      </c>
      <c r="B515" t="s">
        <v>37</v>
      </c>
      <c r="C515" t="s">
        <v>38</v>
      </c>
      <c r="D515" t="str" cm="1">
        <f t="array" ref="D515">_xlfn.IFS(
  BuyerTable[[#This Row],[Income]]&lt;40000,"&lt;40k",
  BuyerTable[[#This Row],[Income]]&lt;80000,"40–80k",
  BuyerTable[[#This Row],[Income]]&lt;120000,"80–120k",
  TRUE,"120k+"
)</f>
        <v>40–80k</v>
      </c>
      <c r="E515" s="3">
        <v>60000</v>
      </c>
      <c r="F515">
        <v>0</v>
      </c>
      <c r="G515" t="s">
        <v>19</v>
      </c>
      <c r="H515" t="s">
        <v>14</v>
      </c>
      <c r="I515" t="s">
        <v>18</v>
      </c>
      <c r="J515" t="str">
        <f>IF(BuyerTable[[#This Row],[Cars]]&gt;0,"car","No cars")</f>
        <v>car</v>
      </c>
      <c r="K515">
        <v>2</v>
      </c>
      <c r="L515" t="s">
        <v>26</v>
      </c>
      <c r="M515" t="s">
        <v>32</v>
      </c>
      <c r="N515" t="str">
        <f t="shared" si="8"/>
        <v>Adolescent</v>
      </c>
      <c r="O515" t="str" cm="1">
        <f t="array" ref="O515">_xlfn.IFS(
  BuyerTable[[#This Row],[Age]]&lt;25,"&lt;25",
  BuyerTable[[#This Row],[Age]]&lt;=34,"25-34",
  BuyerTable[[#This Row],[Age]]&lt;=44,"35-44",
  BuyerTable[[#This Row],[Age]]&lt;=54,"45-54",
  TRUE,"55+"
)</f>
        <v>25-34</v>
      </c>
      <c r="P515">
        <v>29</v>
      </c>
      <c r="Q515">
        <f>IF(BuyerTable[[#This Row],[Purchased Bike]]="Yes",1,0)</f>
        <v>0</v>
      </c>
      <c r="R515" t="s">
        <v>18</v>
      </c>
      <c r="S515" s="8">
        <f>_xlfn.SWITCH(BuyerTable[[#This Row],[Commute Distance]],"0-1 Miles",1,"1-2 Miles",2,"2-5 Miles",5,"5-10 Miles",10,"More than 10 Miles",12)</f>
        <v>2</v>
      </c>
    </row>
    <row r="516" spans="1:19" x14ac:dyDescent="0.3">
      <c r="A516">
        <v>15529</v>
      </c>
      <c r="B516" t="s">
        <v>36</v>
      </c>
      <c r="C516" t="s">
        <v>38</v>
      </c>
      <c r="D516" t="str" cm="1">
        <f t="array" ref="D516">_xlfn.IFS(
  BuyerTable[[#This Row],[Income]]&lt;40000,"&lt;40k",
  BuyerTable[[#This Row],[Income]]&lt;80000,"40–80k",
  BuyerTable[[#This Row],[Income]]&lt;120000,"80–120k",
  TRUE,"120k+"
)</f>
        <v>40–80k</v>
      </c>
      <c r="E516" s="3">
        <v>60000</v>
      </c>
      <c r="F516">
        <v>4</v>
      </c>
      <c r="G516" t="s">
        <v>13</v>
      </c>
      <c r="H516" t="s">
        <v>21</v>
      </c>
      <c r="I516" t="s">
        <v>15</v>
      </c>
      <c r="J516" t="str">
        <f>IF(BuyerTable[[#This Row],[Cars]]&gt;0,"car","No cars")</f>
        <v>car</v>
      </c>
      <c r="K516">
        <v>2</v>
      </c>
      <c r="L516" t="s">
        <v>22</v>
      </c>
      <c r="M516" t="s">
        <v>32</v>
      </c>
      <c r="N516" t="str">
        <f t="shared" si="8"/>
        <v>Middle age</v>
      </c>
      <c r="O516" t="str" cm="1">
        <f t="array" ref="O516">_xlfn.IFS(
  BuyerTable[[#This Row],[Age]]&lt;25,"&lt;25",
  BuyerTable[[#This Row],[Age]]&lt;=34,"25-34",
  BuyerTable[[#This Row],[Age]]&lt;=44,"35-44",
  BuyerTable[[#This Row],[Age]]&lt;=54,"45-54",
  TRUE,"55+"
)</f>
        <v>35-44</v>
      </c>
      <c r="P516">
        <v>43</v>
      </c>
      <c r="Q516">
        <f>IF(BuyerTable[[#This Row],[Purchased Bike]]="Yes",1,0)</f>
        <v>1</v>
      </c>
      <c r="R516" t="s">
        <v>15</v>
      </c>
      <c r="S516" s="8">
        <f>_xlfn.SWITCH(BuyerTable[[#This Row],[Commute Distance]],"0-1 Miles",1,"1-2 Miles",2,"2-5 Miles",5,"5-10 Miles",10,"More than 10 Miles",12)</f>
        <v>5</v>
      </c>
    </row>
    <row r="517" spans="1:19" x14ac:dyDescent="0.3">
      <c r="A517">
        <v>19884</v>
      </c>
      <c r="B517" t="s">
        <v>36</v>
      </c>
      <c r="C517" t="s">
        <v>38</v>
      </c>
      <c r="D517" t="str" cm="1">
        <f t="array" ref="D517">_xlfn.IFS(
  BuyerTable[[#This Row],[Income]]&lt;40000,"&lt;40k",
  BuyerTable[[#This Row],[Income]]&lt;80000,"40–80k",
  BuyerTable[[#This Row],[Income]]&lt;120000,"80–120k",
  TRUE,"120k+"
)</f>
        <v>40–80k</v>
      </c>
      <c r="E517" s="3">
        <v>60000</v>
      </c>
      <c r="F517">
        <v>2</v>
      </c>
      <c r="G517" t="s">
        <v>27</v>
      </c>
      <c r="H517" t="s">
        <v>21</v>
      </c>
      <c r="I517" t="s">
        <v>15</v>
      </c>
      <c r="J517" t="str">
        <f>IF(BuyerTable[[#This Row],[Cars]]&gt;0,"car","No cars")</f>
        <v>car</v>
      </c>
      <c r="K517">
        <v>2</v>
      </c>
      <c r="L517" t="s">
        <v>22</v>
      </c>
      <c r="M517" t="s">
        <v>32</v>
      </c>
      <c r="N517" t="str">
        <f t="shared" si="8"/>
        <v>Old</v>
      </c>
      <c r="O517" t="str" cm="1">
        <f t="array" ref="O517">_xlfn.IFS(
  BuyerTable[[#This Row],[Age]]&lt;25,"&lt;25",
  BuyerTable[[#This Row],[Age]]&lt;=34,"25-34",
  BuyerTable[[#This Row],[Age]]&lt;=44,"35-44",
  BuyerTable[[#This Row],[Age]]&lt;=54,"45-54",
  TRUE,"55+"
)</f>
        <v>55+</v>
      </c>
      <c r="P517">
        <v>55</v>
      </c>
      <c r="Q517">
        <f>IF(BuyerTable[[#This Row],[Purchased Bike]]="Yes",1,0)</f>
        <v>1</v>
      </c>
      <c r="R517" t="s">
        <v>15</v>
      </c>
      <c r="S517" s="8">
        <f>_xlfn.SWITCH(BuyerTable[[#This Row],[Commute Distance]],"0-1 Miles",1,"1-2 Miles",2,"2-5 Miles",5,"5-10 Miles",10,"More than 10 Miles",12)</f>
        <v>5</v>
      </c>
    </row>
    <row r="518" spans="1:19" x14ac:dyDescent="0.3">
      <c r="A518">
        <v>14063</v>
      </c>
      <c r="B518" t="s">
        <v>37</v>
      </c>
      <c r="C518" t="s">
        <v>39</v>
      </c>
      <c r="D518" t="str" cm="1">
        <f t="array" ref="D518">_xlfn.IFS(
  BuyerTable[[#This Row],[Income]]&lt;40000,"&lt;40k",
  BuyerTable[[#This Row],[Income]]&lt;80000,"40–80k",
  BuyerTable[[#This Row],[Income]]&lt;120000,"80–120k",
  TRUE,"120k+"
)</f>
        <v>40–80k</v>
      </c>
      <c r="E518" s="3">
        <v>70000</v>
      </c>
      <c r="F518">
        <v>0</v>
      </c>
      <c r="G518" t="s">
        <v>13</v>
      </c>
      <c r="H518" t="s">
        <v>21</v>
      </c>
      <c r="I518" t="s">
        <v>18</v>
      </c>
      <c r="J518" t="str">
        <f>IF(BuyerTable[[#This Row],[Cars]]&gt;0,"car","No cars")</f>
        <v>car</v>
      </c>
      <c r="K518">
        <v>1</v>
      </c>
      <c r="L518" t="s">
        <v>16</v>
      </c>
      <c r="M518" t="s">
        <v>24</v>
      </c>
      <c r="N518" t="str">
        <f t="shared" si="8"/>
        <v>Middle age</v>
      </c>
      <c r="O518" t="str" cm="1">
        <f t="array" ref="O518">_xlfn.IFS(
  BuyerTable[[#This Row],[Age]]&lt;25,"&lt;25",
  BuyerTable[[#This Row],[Age]]&lt;=34,"25-34",
  BuyerTable[[#This Row],[Age]]&lt;=44,"35-44",
  BuyerTable[[#This Row],[Age]]&lt;=54,"45-54",
  TRUE,"55+"
)</f>
        <v>35-44</v>
      </c>
      <c r="P518">
        <v>42</v>
      </c>
      <c r="Q518">
        <f>IF(BuyerTable[[#This Row],[Purchased Bike]]="Yes",1,0)</f>
        <v>1</v>
      </c>
      <c r="R518" t="s">
        <v>15</v>
      </c>
      <c r="S518" s="8">
        <f>_xlfn.SWITCH(BuyerTable[[#This Row],[Commute Distance]],"0-1 Miles",1,"1-2 Miles",2,"2-5 Miles",5,"5-10 Miles",10,"More than 10 Miles",12)</f>
        <v>1</v>
      </c>
    </row>
    <row r="519" spans="1:19" x14ac:dyDescent="0.3">
      <c r="A519">
        <v>27393</v>
      </c>
      <c r="B519" t="s">
        <v>36</v>
      </c>
      <c r="C519" t="s">
        <v>39</v>
      </c>
      <c r="D519" t="str" cm="1">
        <f t="array" ref="D519">_xlfn.IFS(
  BuyerTable[[#This Row],[Income]]&lt;40000,"&lt;40k",
  BuyerTable[[#This Row],[Income]]&lt;80000,"40–80k",
  BuyerTable[[#This Row],[Income]]&lt;120000,"80–120k",
  TRUE,"120k+"
)</f>
        <v>40–80k</v>
      </c>
      <c r="E519" s="3">
        <v>50000</v>
      </c>
      <c r="F519">
        <v>4</v>
      </c>
      <c r="G519" t="s">
        <v>13</v>
      </c>
      <c r="H519" t="s">
        <v>28</v>
      </c>
      <c r="I519" t="s">
        <v>15</v>
      </c>
      <c r="J519" t="str">
        <f>IF(BuyerTable[[#This Row],[Cars]]&gt;0,"car","No cars")</f>
        <v>car</v>
      </c>
      <c r="K519">
        <v>2</v>
      </c>
      <c r="L519" t="s">
        <v>41</v>
      </c>
      <c r="M519" t="s">
        <v>32</v>
      </c>
      <c r="N519" t="str">
        <f t="shared" si="8"/>
        <v>Old</v>
      </c>
      <c r="O519" t="str" cm="1">
        <f t="array" ref="O519">_xlfn.IFS(
  BuyerTable[[#This Row],[Age]]&lt;25,"&lt;25",
  BuyerTable[[#This Row],[Age]]&lt;=34,"25-34",
  BuyerTable[[#This Row],[Age]]&lt;=44,"35-44",
  BuyerTable[[#This Row],[Age]]&lt;=54,"45-54",
  TRUE,"55+"
)</f>
        <v>55+</v>
      </c>
      <c r="P519">
        <v>63</v>
      </c>
      <c r="Q519">
        <f>IF(BuyerTable[[#This Row],[Purchased Bike]]="Yes",1,0)</f>
        <v>0</v>
      </c>
      <c r="R519" t="s">
        <v>18</v>
      </c>
      <c r="S519" s="8">
        <f>_xlfn.SWITCH(BuyerTable[[#This Row],[Commute Distance]],"0-1 Miles",1,"1-2 Miles",2,"2-5 Miles",5,"5-10 Miles",10,"More than 10 Miles",12)</f>
        <v>12</v>
      </c>
    </row>
    <row r="520" spans="1:19" x14ac:dyDescent="0.3">
      <c r="A520">
        <v>14417</v>
      </c>
      <c r="B520" t="s">
        <v>37</v>
      </c>
      <c r="C520" t="s">
        <v>38</v>
      </c>
      <c r="D520" t="str" cm="1">
        <f t="array" ref="D520">_xlfn.IFS(
  BuyerTable[[#This Row],[Income]]&lt;40000,"&lt;40k",
  BuyerTable[[#This Row],[Income]]&lt;80000,"40–80k",
  BuyerTable[[#This Row],[Income]]&lt;120000,"80–120k",
  TRUE,"120k+"
)</f>
        <v>40–80k</v>
      </c>
      <c r="E520" s="3">
        <v>60000</v>
      </c>
      <c r="F520">
        <v>3</v>
      </c>
      <c r="G520" t="s">
        <v>27</v>
      </c>
      <c r="H520" t="s">
        <v>21</v>
      </c>
      <c r="I520" t="s">
        <v>15</v>
      </c>
      <c r="J520" t="str">
        <f>IF(BuyerTable[[#This Row],[Cars]]&gt;0,"car","No cars")</f>
        <v>car</v>
      </c>
      <c r="K520">
        <v>2</v>
      </c>
      <c r="L520" t="s">
        <v>41</v>
      </c>
      <c r="M520" t="s">
        <v>32</v>
      </c>
      <c r="N520" t="str">
        <f t="shared" si="8"/>
        <v>Middle age</v>
      </c>
      <c r="O520" t="str" cm="1">
        <f t="array" ref="O520">_xlfn.IFS(
  BuyerTable[[#This Row],[Age]]&lt;25,"&lt;25",
  BuyerTable[[#This Row],[Age]]&lt;=34,"25-34",
  BuyerTable[[#This Row],[Age]]&lt;=44,"35-44",
  BuyerTable[[#This Row],[Age]]&lt;=54,"45-54",
  TRUE,"55+"
)</f>
        <v>45-54</v>
      </c>
      <c r="P520">
        <v>54</v>
      </c>
      <c r="Q520">
        <f>IF(BuyerTable[[#This Row],[Purchased Bike]]="Yes",1,0)</f>
        <v>1</v>
      </c>
      <c r="R520" t="s">
        <v>15</v>
      </c>
      <c r="S520" s="8">
        <f>_xlfn.SWITCH(BuyerTable[[#This Row],[Commute Distance]],"0-1 Miles",1,"1-2 Miles",2,"2-5 Miles",5,"5-10 Miles",10,"More than 10 Miles",12)</f>
        <v>12</v>
      </c>
    </row>
    <row r="521" spans="1:19" x14ac:dyDescent="0.3">
      <c r="A521">
        <v>17533</v>
      </c>
      <c r="B521" t="s">
        <v>36</v>
      </c>
      <c r="C521" t="s">
        <v>38</v>
      </c>
      <c r="D521" t="str" cm="1">
        <f t="array" ref="D521">_xlfn.IFS(
  BuyerTable[[#This Row],[Income]]&lt;40000,"&lt;40k",
  BuyerTable[[#This Row],[Income]]&lt;80000,"40–80k",
  BuyerTable[[#This Row],[Income]]&lt;120000,"80–120k",
  TRUE,"120k+"
)</f>
        <v>40–80k</v>
      </c>
      <c r="E521" s="3">
        <v>40000</v>
      </c>
      <c r="F521">
        <v>3</v>
      </c>
      <c r="G521" t="s">
        <v>19</v>
      </c>
      <c r="H521" t="s">
        <v>21</v>
      </c>
      <c r="I521" t="s">
        <v>18</v>
      </c>
      <c r="J521" t="str">
        <f>IF(BuyerTable[[#This Row],[Cars]]&gt;0,"car","No cars")</f>
        <v>car</v>
      </c>
      <c r="K521">
        <v>2</v>
      </c>
      <c r="L521" t="s">
        <v>23</v>
      </c>
      <c r="M521" t="s">
        <v>32</v>
      </c>
      <c r="N521" t="str">
        <f t="shared" si="8"/>
        <v>Old</v>
      </c>
      <c r="O521" t="str" cm="1">
        <f t="array" ref="O521">_xlfn.IFS(
  BuyerTable[[#This Row],[Age]]&lt;25,"&lt;25",
  BuyerTable[[#This Row],[Age]]&lt;=34,"25-34",
  BuyerTable[[#This Row],[Age]]&lt;=44,"35-44",
  BuyerTable[[#This Row],[Age]]&lt;=54,"45-54",
  TRUE,"55+"
)</f>
        <v>55+</v>
      </c>
      <c r="P521">
        <v>73</v>
      </c>
      <c r="Q521">
        <f>IF(BuyerTable[[#This Row],[Purchased Bike]]="Yes",1,0)</f>
        <v>1</v>
      </c>
      <c r="R521" t="s">
        <v>15</v>
      </c>
      <c r="S521" s="8">
        <f>_xlfn.SWITCH(BuyerTable[[#This Row],[Commute Distance]],"0-1 Miles",1,"1-2 Miles",2,"2-5 Miles",5,"5-10 Miles",10,"More than 10 Miles",12)</f>
        <v>10</v>
      </c>
    </row>
    <row r="522" spans="1:19" x14ac:dyDescent="0.3">
      <c r="A522">
        <v>18580</v>
      </c>
      <c r="B522" t="s">
        <v>36</v>
      </c>
      <c r="C522" t="s">
        <v>39</v>
      </c>
      <c r="D522" t="str" cm="1">
        <f t="array" ref="D522">_xlfn.IFS(
  BuyerTable[[#This Row],[Income]]&lt;40000,"&lt;40k",
  BuyerTable[[#This Row],[Income]]&lt;80000,"40–80k",
  BuyerTable[[#This Row],[Income]]&lt;120000,"80–120k",
  TRUE,"120k+"
)</f>
        <v>40–80k</v>
      </c>
      <c r="E522" s="3">
        <v>60000</v>
      </c>
      <c r="F522">
        <v>2</v>
      </c>
      <c r="G522" t="s">
        <v>31</v>
      </c>
      <c r="H522" t="s">
        <v>21</v>
      </c>
      <c r="I522" t="s">
        <v>15</v>
      </c>
      <c r="J522" t="str">
        <f>IF(BuyerTable[[#This Row],[Cars]]&gt;0,"car","No cars")</f>
        <v>No cars</v>
      </c>
      <c r="K522">
        <v>0</v>
      </c>
      <c r="L522" t="s">
        <v>22</v>
      </c>
      <c r="M522" t="s">
        <v>32</v>
      </c>
      <c r="N522" t="str">
        <f t="shared" si="8"/>
        <v>Middle age</v>
      </c>
      <c r="O522" t="str" cm="1">
        <f t="array" ref="O522">_xlfn.IFS(
  BuyerTable[[#This Row],[Age]]&lt;25,"&lt;25",
  BuyerTable[[#This Row],[Age]]&lt;=34,"25-34",
  BuyerTable[[#This Row],[Age]]&lt;=44,"35-44",
  BuyerTable[[#This Row],[Age]]&lt;=54,"45-54",
  TRUE,"55+"
)</f>
        <v>35-44</v>
      </c>
      <c r="P522">
        <v>40</v>
      </c>
      <c r="Q522">
        <f>IF(BuyerTable[[#This Row],[Purchased Bike]]="Yes",1,0)</f>
        <v>1</v>
      </c>
      <c r="R522" t="s">
        <v>15</v>
      </c>
      <c r="S522" s="8">
        <f>_xlfn.SWITCH(BuyerTable[[#This Row],[Commute Distance]],"0-1 Miles",1,"1-2 Miles",2,"2-5 Miles",5,"5-10 Miles",10,"More than 10 Miles",12)</f>
        <v>5</v>
      </c>
    </row>
    <row r="523" spans="1:19" x14ac:dyDescent="0.3">
      <c r="A523">
        <v>17025</v>
      </c>
      <c r="B523" t="s">
        <v>37</v>
      </c>
      <c r="C523" t="s">
        <v>38</v>
      </c>
      <c r="D523" t="str" cm="1">
        <f t="array" ref="D523">_xlfn.IFS(
  BuyerTable[[#This Row],[Income]]&lt;40000,"&lt;40k",
  BuyerTable[[#This Row],[Income]]&lt;80000,"40–80k",
  BuyerTable[[#This Row],[Income]]&lt;120000,"80–120k",
  TRUE,"120k+"
)</f>
        <v>40–80k</v>
      </c>
      <c r="E523" s="3">
        <v>50000</v>
      </c>
      <c r="F523">
        <v>0</v>
      </c>
      <c r="G523" t="s">
        <v>19</v>
      </c>
      <c r="H523" t="s">
        <v>14</v>
      </c>
      <c r="I523" t="s">
        <v>18</v>
      </c>
      <c r="J523" t="str">
        <f>IF(BuyerTable[[#This Row],[Cars]]&gt;0,"car","No cars")</f>
        <v>car</v>
      </c>
      <c r="K523">
        <v>1</v>
      </c>
      <c r="L523" t="s">
        <v>22</v>
      </c>
      <c r="M523" t="s">
        <v>32</v>
      </c>
      <c r="N523" t="str">
        <f t="shared" si="8"/>
        <v>Middle age</v>
      </c>
      <c r="O523" t="str" cm="1">
        <f t="array" ref="O523">_xlfn.IFS(
  BuyerTable[[#This Row],[Age]]&lt;25,"&lt;25",
  BuyerTable[[#This Row],[Age]]&lt;=34,"25-34",
  BuyerTable[[#This Row],[Age]]&lt;=44,"35-44",
  BuyerTable[[#This Row],[Age]]&lt;=54,"45-54",
  TRUE,"55+"
)</f>
        <v>35-44</v>
      </c>
      <c r="P523">
        <v>39</v>
      </c>
      <c r="Q523">
        <f>IF(BuyerTable[[#This Row],[Purchased Bike]]="Yes",1,0)</f>
        <v>1</v>
      </c>
      <c r="R523" t="s">
        <v>15</v>
      </c>
      <c r="S523" s="8">
        <f>_xlfn.SWITCH(BuyerTable[[#This Row],[Commute Distance]],"0-1 Miles",1,"1-2 Miles",2,"2-5 Miles",5,"5-10 Miles",10,"More than 10 Miles",12)</f>
        <v>5</v>
      </c>
    </row>
    <row r="524" spans="1:19" x14ac:dyDescent="0.3">
      <c r="A524">
        <v>24725</v>
      </c>
      <c r="B524" t="s">
        <v>36</v>
      </c>
      <c r="C524" t="s">
        <v>39</v>
      </c>
      <c r="D524" t="str" cm="1">
        <f t="array" ref="D524">_xlfn.IFS(
  BuyerTable[[#This Row],[Income]]&lt;40000,"&lt;40k",
  BuyerTable[[#This Row],[Income]]&lt;80000,"40–80k",
  BuyerTable[[#This Row],[Income]]&lt;120000,"80–120k",
  TRUE,"120k+"
)</f>
        <v>40–80k</v>
      </c>
      <c r="E524" s="3">
        <v>40000</v>
      </c>
      <c r="F524">
        <v>3</v>
      </c>
      <c r="G524" t="s">
        <v>19</v>
      </c>
      <c r="H524" t="s">
        <v>20</v>
      </c>
      <c r="I524" t="s">
        <v>15</v>
      </c>
      <c r="J524" t="str">
        <f>IF(BuyerTable[[#This Row],[Cars]]&gt;0,"car","No cars")</f>
        <v>No cars</v>
      </c>
      <c r="K524">
        <v>0</v>
      </c>
      <c r="L524" t="s">
        <v>26</v>
      </c>
      <c r="M524" t="s">
        <v>32</v>
      </c>
      <c r="N524" t="str">
        <f t="shared" si="8"/>
        <v>Middle age</v>
      </c>
      <c r="O524" t="str" cm="1">
        <f t="array" ref="O524">_xlfn.IFS(
  BuyerTable[[#This Row],[Age]]&lt;25,"&lt;25",
  BuyerTable[[#This Row],[Age]]&lt;=34,"25-34",
  BuyerTable[[#This Row],[Age]]&lt;=44,"35-44",
  BuyerTable[[#This Row],[Age]]&lt;=54,"45-54",
  TRUE,"55+"
)</f>
        <v>25-34</v>
      </c>
      <c r="P524">
        <v>31</v>
      </c>
      <c r="Q524">
        <f>IF(BuyerTable[[#This Row],[Purchased Bike]]="Yes",1,0)</f>
        <v>0</v>
      </c>
      <c r="R524" t="s">
        <v>18</v>
      </c>
      <c r="S524" s="8">
        <f>_xlfn.SWITCH(BuyerTable[[#This Row],[Commute Distance]],"0-1 Miles",1,"1-2 Miles",2,"2-5 Miles",5,"5-10 Miles",10,"More than 10 Miles",12)</f>
        <v>2</v>
      </c>
    </row>
    <row r="525" spans="1:19" x14ac:dyDescent="0.3">
      <c r="A525">
        <v>23200</v>
      </c>
      <c r="B525" t="s">
        <v>36</v>
      </c>
      <c r="C525" t="s">
        <v>39</v>
      </c>
      <c r="D525" t="str" cm="1">
        <f t="array" ref="D525">_xlfn.IFS(
  BuyerTable[[#This Row],[Income]]&lt;40000,"&lt;40k",
  BuyerTable[[#This Row],[Income]]&lt;80000,"40–80k",
  BuyerTable[[#This Row],[Income]]&lt;120000,"80–120k",
  TRUE,"120k+"
)</f>
        <v>40–80k</v>
      </c>
      <c r="E525" s="3">
        <v>50000</v>
      </c>
      <c r="F525">
        <v>3</v>
      </c>
      <c r="G525" t="s">
        <v>13</v>
      </c>
      <c r="H525" t="s">
        <v>14</v>
      </c>
      <c r="I525" t="s">
        <v>15</v>
      </c>
      <c r="J525" t="str">
        <f>IF(BuyerTable[[#This Row],[Cars]]&gt;0,"car","No cars")</f>
        <v>car</v>
      </c>
      <c r="K525">
        <v>2</v>
      </c>
      <c r="L525" t="s">
        <v>16</v>
      </c>
      <c r="M525" t="s">
        <v>32</v>
      </c>
      <c r="N525" t="str">
        <f t="shared" si="8"/>
        <v>Middle age</v>
      </c>
      <c r="O525" t="str" cm="1">
        <f t="array" ref="O525">_xlfn.IFS(
  BuyerTable[[#This Row],[Age]]&lt;25,"&lt;25",
  BuyerTable[[#This Row],[Age]]&lt;=34,"25-34",
  BuyerTable[[#This Row],[Age]]&lt;=44,"35-44",
  BuyerTable[[#This Row],[Age]]&lt;=54,"45-54",
  TRUE,"55+"
)</f>
        <v>35-44</v>
      </c>
      <c r="P525">
        <v>41</v>
      </c>
      <c r="Q525">
        <f>IF(BuyerTable[[#This Row],[Purchased Bike]]="Yes",1,0)</f>
        <v>0</v>
      </c>
      <c r="R525" t="s">
        <v>18</v>
      </c>
      <c r="S525" s="8">
        <f>_xlfn.SWITCH(BuyerTable[[#This Row],[Commute Distance]],"0-1 Miles",1,"1-2 Miles",2,"2-5 Miles",5,"5-10 Miles",10,"More than 10 Miles",12)</f>
        <v>1</v>
      </c>
    </row>
    <row r="526" spans="1:19" x14ac:dyDescent="0.3">
      <c r="A526">
        <v>15895</v>
      </c>
      <c r="B526" t="s">
        <v>37</v>
      </c>
      <c r="C526" t="s">
        <v>39</v>
      </c>
      <c r="D526" t="str" cm="1">
        <f t="array" ref="D526">_xlfn.IFS(
  BuyerTable[[#This Row],[Income]]&lt;40000,"&lt;40k",
  BuyerTable[[#This Row],[Income]]&lt;80000,"40–80k",
  BuyerTable[[#This Row],[Income]]&lt;120000,"80–120k",
  TRUE,"120k+"
)</f>
        <v>40–80k</v>
      </c>
      <c r="E526" s="3">
        <v>60000</v>
      </c>
      <c r="F526">
        <v>2</v>
      </c>
      <c r="G526" t="s">
        <v>13</v>
      </c>
      <c r="H526" t="s">
        <v>28</v>
      </c>
      <c r="I526" t="s">
        <v>15</v>
      </c>
      <c r="J526" t="str">
        <f>IF(BuyerTable[[#This Row],[Cars]]&gt;0,"car","No cars")</f>
        <v>No cars</v>
      </c>
      <c r="K526">
        <v>0</v>
      </c>
      <c r="L526" t="s">
        <v>41</v>
      </c>
      <c r="M526" t="s">
        <v>32</v>
      </c>
      <c r="N526" t="str">
        <f t="shared" si="8"/>
        <v>Old</v>
      </c>
      <c r="O526" t="str" cm="1">
        <f t="array" ref="O526">_xlfn.IFS(
  BuyerTable[[#This Row],[Age]]&lt;25,"&lt;25",
  BuyerTable[[#This Row],[Age]]&lt;=34,"25-34",
  BuyerTable[[#This Row],[Age]]&lt;=44,"35-44",
  BuyerTable[[#This Row],[Age]]&lt;=54,"45-54",
  TRUE,"55+"
)</f>
        <v>55+</v>
      </c>
      <c r="P526">
        <v>58</v>
      </c>
      <c r="Q526">
        <f>IF(BuyerTable[[#This Row],[Purchased Bike]]="Yes",1,0)</f>
        <v>0</v>
      </c>
      <c r="R526" t="s">
        <v>18</v>
      </c>
      <c r="S526" s="8">
        <f>_xlfn.SWITCH(BuyerTable[[#This Row],[Commute Distance]],"0-1 Miles",1,"1-2 Miles",2,"2-5 Miles",5,"5-10 Miles",10,"More than 10 Miles",12)</f>
        <v>12</v>
      </c>
    </row>
    <row r="527" spans="1:19" x14ac:dyDescent="0.3">
      <c r="A527">
        <v>18577</v>
      </c>
      <c r="B527" t="s">
        <v>36</v>
      </c>
      <c r="C527" t="s">
        <v>39</v>
      </c>
      <c r="D527" t="str" cm="1">
        <f t="array" ref="D527">_xlfn.IFS(
  BuyerTable[[#This Row],[Income]]&lt;40000,"&lt;40k",
  BuyerTable[[#This Row],[Income]]&lt;80000,"40–80k",
  BuyerTable[[#This Row],[Income]]&lt;120000,"80–120k",
  TRUE,"120k+"
)</f>
        <v>40–80k</v>
      </c>
      <c r="E527" s="3">
        <v>60000</v>
      </c>
      <c r="F527">
        <v>0</v>
      </c>
      <c r="G527" t="s">
        <v>31</v>
      </c>
      <c r="H527" t="s">
        <v>21</v>
      </c>
      <c r="I527" t="s">
        <v>15</v>
      </c>
      <c r="J527" t="str">
        <f>IF(BuyerTable[[#This Row],[Cars]]&gt;0,"car","No cars")</f>
        <v>No cars</v>
      </c>
      <c r="K527">
        <v>0</v>
      </c>
      <c r="L527" t="s">
        <v>16</v>
      </c>
      <c r="M527" t="s">
        <v>32</v>
      </c>
      <c r="N527" t="str">
        <f t="shared" si="8"/>
        <v>Middle age</v>
      </c>
      <c r="O527" t="str" cm="1">
        <f t="array" ref="O527">_xlfn.IFS(
  BuyerTable[[#This Row],[Age]]&lt;25,"&lt;25",
  BuyerTable[[#This Row],[Age]]&lt;=34,"25-34",
  BuyerTable[[#This Row],[Age]]&lt;=44,"35-44",
  BuyerTable[[#This Row],[Age]]&lt;=54,"45-54",
  TRUE,"55+"
)</f>
        <v>35-44</v>
      </c>
      <c r="P527">
        <v>40</v>
      </c>
      <c r="Q527">
        <f>IF(BuyerTable[[#This Row],[Purchased Bike]]="Yes",1,0)</f>
        <v>0</v>
      </c>
      <c r="R527" t="s">
        <v>18</v>
      </c>
      <c r="S527" s="8">
        <f>_xlfn.SWITCH(BuyerTable[[#This Row],[Commute Distance]],"0-1 Miles",1,"1-2 Miles",2,"2-5 Miles",5,"5-10 Miles",10,"More than 10 Miles",12)</f>
        <v>1</v>
      </c>
    </row>
    <row r="528" spans="1:19" x14ac:dyDescent="0.3">
      <c r="A528">
        <v>18560</v>
      </c>
      <c r="B528" t="s">
        <v>36</v>
      </c>
      <c r="C528" t="s">
        <v>39</v>
      </c>
      <c r="D528" t="str" cm="1">
        <f t="array" ref="D528">_xlfn.IFS(
  BuyerTable[[#This Row],[Income]]&lt;40000,"&lt;40k",
  BuyerTable[[#This Row],[Income]]&lt;80000,"40–80k",
  BuyerTable[[#This Row],[Income]]&lt;120000,"80–120k",
  TRUE,"120k+"
)</f>
        <v>40–80k</v>
      </c>
      <c r="E528" s="3">
        <v>70000</v>
      </c>
      <c r="F528">
        <v>2</v>
      </c>
      <c r="G528" t="s">
        <v>31</v>
      </c>
      <c r="H528" t="s">
        <v>21</v>
      </c>
      <c r="I528" t="s">
        <v>15</v>
      </c>
      <c r="J528" t="str">
        <f>IF(BuyerTable[[#This Row],[Cars]]&gt;0,"car","No cars")</f>
        <v>No cars</v>
      </c>
      <c r="K528">
        <v>0</v>
      </c>
      <c r="L528" t="s">
        <v>22</v>
      </c>
      <c r="M528" t="s">
        <v>32</v>
      </c>
      <c r="N528" t="str">
        <f t="shared" si="8"/>
        <v>Middle age</v>
      </c>
      <c r="O528" t="str" cm="1">
        <f t="array" ref="O528">_xlfn.IFS(
  BuyerTable[[#This Row],[Age]]&lt;25,"&lt;25",
  BuyerTable[[#This Row],[Age]]&lt;=34,"25-34",
  BuyerTable[[#This Row],[Age]]&lt;=44,"35-44",
  BuyerTable[[#This Row],[Age]]&lt;=54,"45-54",
  TRUE,"55+"
)</f>
        <v>25-34</v>
      </c>
      <c r="P528">
        <v>34</v>
      </c>
      <c r="Q528">
        <f>IF(BuyerTable[[#This Row],[Purchased Bike]]="Yes",1,0)</f>
        <v>1</v>
      </c>
      <c r="R528" t="s">
        <v>15</v>
      </c>
      <c r="S528" s="8">
        <f>_xlfn.SWITCH(BuyerTable[[#This Row],[Commute Distance]],"0-1 Miles",1,"1-2 Miles",2,"2-5 Miles",5,"5-10 Miles",10,"More than 10 Miles",12)</f>
        <v>5</v>
      </c>
    </row>
    <row r="529" spans="1:19" x14ac:dyDescent="0.3">
      <c r="A529">
        <v>14495</v>
      </c>
      <c r="B529" t="s">
        <v>36</v>
      </c>
      <c r="C529" t="s">
        <v>38</v>
      </c>
      <c r="D529" t="str" cm="1">
        <f t="array" ref="D529">_xlfn.IFS(
  BuyerTable[[#This Row],[Income]]&lt;40000,"&lt;40k",
  BuyerTable[[#This Row],[Income]]&lt;80000,"40–80k",
  BuyerTable[[#This Row],[Income]]&lt;120000,"80–120k",
  TRUE,"120k+"
)</f>
        <v>40–80k</v>
      </c>
      <c r="E529" s="3">
        <v>40000</v>
      </c>
      <c r="F529">
        <v>3</v>
      </c>
      <c r="G529" t="s">
        <v>19</v>
      </c>
      <c r="H529" t="s">
        <v>21</v>
      </c>
      <c r="I529" t="s">
        <v>18</v>
      </c>
      <c r="J529" t="str">
        <f>IF(BuyerTable[[#This Row],[Cars]]&gt;0,"car","No cars")</f>
        <v>car</v>
      </c>
      <c r="K529">
        <v>2</v>
      </c>
      <c r="L529" t="s">
        <v>23</v>
      </c>
      <c r="M529" t="s">
        <v>32</v>
      </c>
      <c r="N529" t="str">
        <f t="shared" si="8"/>
        <v>Middle age</v>
      </c>
      <c r="O529" t="str" cm="1">
        <f t="array" ref="O529">_xlfn.IFS(
  BuyerTable[[#This Row],[Age]]&lt;25,"&lt;25",
  BuyerTable[[#This Row],[Age]]&lt;=34,"25-34",
  BuyerTable[[#This Row],[Age]]&lt;=44,"35-44",
  BuyerTable[[#This Row],[Age]]&lt;=54,"45-54",
  TRUE,"55+"
)</f>
        <v>45-54</v>
      </c>
      <c r="P529">
        <v>54</v>
      </c>
      <c r="Q529">
        <f>IF(BuyerTable[[#This Row],[Purchased Bike]]="Yes",1,0)</f>
        <v>1</v>
      </c>
      <c r="R529" t="s">
        <v>15</v>
      </c>
      <c r="S529" s="8">
        <f>_xlfn.SWITCH(BuyerTable[[#This Row],[Commute Distance]],"0-1 Miles",1,"1-2 Miles",2,"2-5 Miles",5,"5-10 Miles",10,"More than 10 Miles",12)</f>
        <v>10</v>
      </c>
    </row>
    <row r="530" spans="1:19" x14ac:dyDescent="0.3">
      <c r="A530">
        <v>18847</v>
      </c>
      <c r="B530" t="s">
        <v>36</v>
      </c>
      <c r="C530" t="s">
        <v>39</v>
      </c>
      <c r="D530" t="str" cm="1">
        <f t="array" ref="D530">_xlfn.IFS(
  BuyerTable[[#This Row],[Income]]&lt;40000,"&lt;40k",
  BuyerTable[[#This Row],[Income]]&lt;80000,"40–80k",
  BuyerTable[[#This Row],[Income]]&lt;120000,"80–120k",
  TRUE,"120k+"
)</f>
        <v>40–80k</v>
      </c>
      <c r="E530" s="3">
        <v>60000</v>
      </c>
      <c r="F530">
        <v>2</v>
      </c>
      <c r="G530" t="s">
        <v>31</v>
      </c>
      <c r="H530" t="s">
        <v>28</v>
      </c>
      <c r="I530" t="s">
        <v>15</v>
      </c>
      <c r="J530" t="str">
        <f>IF(BuyerTable[[#This Row],[Cars]]&gt;0,"car","No cars")</f>
        <v>car</v>
      </c>
      <c r="K530">
        <v>2</v>
      </c>
      <c r="L530" t="s">
        <v>23</v>
      </c>
      <c r="M530" t="s">
        <v>32</v>
      </c>
      <c r="N530" t="str">
        <f t="shared" si="8"/>
        <v>Old</v>
      </c>
      <c r="O530" t="str" cm="1">
        <f t="array" ref="O530">_xlfn.IFS(
  BuyerTable[[#This Row],[Age]]&lt;25,"&lt;25",
  BuyerTable[[#This Row],[Age]]&lt;=34,"25-34",
  BuyerTable[[#This Row],[Age]]&lt;=44,"35-44",
  BuyerTable[[#This Row],[Age]]&lt;=54,"45-54",
  TRUE,"55+"
)</f>
        <v>55+</v>
      </c>
      <c r="P530">
        <v>70</v>
      </c>
      <c r="Q530">
        <f>IF(BuyerTable[[#This Row],[Purchased Bike]]="Yes",1,0)</f>
        <v>0</v>
      </c>
      <c r="R530" t="s">
        <v>18</v>
      </c>
      <c r="S530" s="8">
        <f>_xlfn.SWITCH(BuyerTable[[#This Row],[Commute Distance]],"0-1 Miles",1,"1-2 Miles",2,"2-5 Miles",5,"5-10 Miles",10,"More than 10 Miles",12)</f>
        <v>10</v>
      </c>
    </row>
    <row r="531" spans="1:19" x14ac:dyDescent="0.3">
      <c r="A531">
        <v>14754</v>
      </c>
      <c r="B531" t="s">
        <v>36</v>
      </c>
      <c r="C531" t="s">
        <v>38</v>
      </c>
      <c r="D531" t="str" cm="1">
        <f t="array" ref="D531">_xlfn.IFS(
  BuyerTable[[#This Row],[Income]]&lt;40000,"&lt;40k",
  BuyerTable[[#This Row],[Income]]&lt;80000,"40–80k",
  BuyerTable[[#This Row],[Income]]&lt;120000,"80–120k",
  TRUE,"120k+"
)</f>
        <v>40–80k</v>
      </c>
      <c r="E531" s="3">
        <v>40000</v>
      </c>
      <c r="F531">
        <v>1</v>
      </c>
      <c r="G531" t="s">
        <v>19</v>
      </c>
      <c r="H531" t="s">
        <v>20</v>
      </c>
      <c r="I531" t="s">
        <v>15</v>
      </c>
      <c r="J531" t="str">
        <f>IF(BuyerTable[[#This Row],[Cars]]&gt;0,"car","No cars")</f>
        <v>car</v>
      </c>
      <c r="K531">
        <v>1</v>
      </c>
      <c r="L531" t="s">
        <v>26</v>
      </c>
      <c r="M531" t="s">
        <v>32</v>
      </c>
      <c r="N531" t="str">
        <f t="shared" si="8"/>
        <v>Middle age</v>
      </c>
      <c r="O531" t="str" cm="1">
        <f t="array" ref="O531">_xlfn.IFS(
  BuyerTable[[#This Row],[Age]]&lt;25,"&lt;25",
  BuyerTable[[#This Row],[Age]]&lt;=34,"25-34",
  BuyerTable[[#This Row],[Age]]&lt;=44,"35-44",
  BuyerTable[[#This Row],[Age]]&lt;=54,"45-54",
  TRUE,"55+"
)</f>
        <v>45-54</v>
      </c>
      <c r="P531">
        <v>48</v>
      </c>
      <c r="Q531">
        <f>IF(BuyerTable[[#This Row],[Purchased Bike]]="Yes",1,0)</f>
        <v>1</v>
      </c>
      <c r="R531" t="s">
        <v>15</v>
      </c>
      <c r="S531" s="8">
        <f>_xlfn.SWITCH(BuyerTable[[#This Row],[Commute Distance]],"0-1 Miles",1,"1-2 Miles",2,"2-5 Miles",5,"5-10 Miles",10,"More than 10 Miles",12)</f>
        <v>2</v>
      </c>
    </row>
    <row r="532" spans="1:19" x14ac:dyDescent="0.3">
      <c r="A532">
        <v>23378</v>
      </c>
      <c r="B532" t="s">
        <v>36</v>
      </c>
      <c r="C532" t="s">
        <v>38</v>
      </c>
      <c r="D532" t="str" cm="1">
        <f t="array" ref="D532">_xlfn.IFS(
  BuyerTable[[#This Row],[Income]]&lt;40000,"&lt;40k",
  BuyerTable[[#This Row],[Income]]&lt;80000,"40–80k",
  BuyerTable[[#This Row],[Income]]&lt;120000,"80–120k",
  TRUE,"120k+"
)</f>
        <v>40–80k</v>
      </c>
      <c r="E532" s="3">
        <v>70000</v>
      </c>
      <c r="F532">
        <v>1</v>
      </c>
      <c r="G532" t="s">
        <v>19</v>
      </c>
      <c r="H532" t="s">
        <v>14</v>
      </c>
      <c r="I532" t="s">
        <v>15</v>
      </c>
      <c r="J532" t="str">
        <f>IF(BuyerTable[[#This Row],[Cars]]&gt;0,"car","No cars")</f>
        <v>car</v>
      </c>
      <c r="K532">
        <v>1</v>
      </c>
      <c r="L532" t="s">
        <v>22</v>
      </c>
      <c r="M532" t="s">
        <v>32</v>
      </c>
      <c r="N532" t="str">
        <f t="shared" si="8"/>
        <v>Middle age</v>
      </c>
      <c r="O532" t="str" cm="1">
        <f t="array" ref="O532">_xlfn.IFS(
  BuyerTable[[#This Row],[Age]]&lt;25,"&lt;25",
  BuyerTable[[#This Row],[Age]]&lt;=34,"25-34",
  BuyerTable[[#This Row],[Age]]&lt;=44,"35-44",
  BuyerTable[[#This Row],[Age]]&lt;=54,"45-54",
  TRUE,"55+"
)</f>
        <v>35-44</v>
      </c>
      <c r="P532">
        <v>44</v>
      </c>
      <c r="Q532">
        <f>IF(BuyerTable[[#This Row],[Purchased Bike]]="Yes",1,0)</f>
        <v>1</v>
      </c>
      <c r="R532" t="s">
        <v>15</v>
      </c>
      <c r="S532" s="8">
        <f>_xlfn.SWITCH(BuyerTable[[#This Row],[Commute Distance]],"0-1 Miles",1,"1-2 Miles",2,"2-5 Miles",5,"5-10 Miles",10,"More than 10 Miles",12)</f>
        <v>5</v>
      </c>
    </row>
    <row r="533" spans="1:19" x14ac:dyDescent="0.3">
      <c r="A533">
        <v>26452</v>
      </c>
      <c r="B533" t="s">
        <v>37</v>
      </c>
      <c r="C533" t="s">
        <v>38</v>
      </c>
      <c r="D533" t="str" cm="1">
        <f t="array" ref="D533">_xlfn.IFS(
  BuyerTable[[#This Row],[Income]]&lt;40000,"&lt;40k",
  BuyerTable[[#This Row],[Income]]&lt;80000,"40–80k",
  BuyerTable[[#This Row],[Income]]&lt;120000,"80–120k",
  TRUE,"120k+"
)</f>
        <v>40–80k</v>
      </c>
      <c r="E533" s="3">
        <v>50000</v>
      </c>
      <c r="F533">
        <v>3</v>
      </c>
      <c r="G533" t="s">
        <v>31</v>
      </c>
      <c r="H533" t="s">
        <v>28</v>
      </c>
      <c r="I533" t="s">
        <v>15</v>
      </c>
      <c r="J533" t="str">
        <f>IF(BuyerTable[[#This Row],[Cars]]&gt;0,"car","No cars")</f>
        <v>car</v>
      </c>
      <c r="K533">
        <v>2</v>
      </c>
      <c r="L533" t="s">
        <v>41</v>
      </c>
      <c r="M533" t="s">
        <v>32</v>
      </c>
      <c r="N533" t="str">
        <f t="shared" si="8"/>
        <v>Old</v>
      </c>
      <c r="O533" t="str" cm="1">
        <f t="array" ref="O533">_xlfn.IFS(
  BuyerTable[[#This Row],[Age]]&lt;25,"&lt;25",
  BuyerTable[[#This Row],[Age]]&lt;=34,"25-34",
  BuyerTable[[#This Row],[Age]]&lt;=44,"35-44",
  BuyerTable[[#This Row],[Age]]&lt;=54,"45-54",
  TRUE,"55+"
)</f>
        <v>55+</v>
      </c>
      <c r="P533">
        <v>69</v>
      </c>
      <c r="Q533">
        <f>IF(BuyerTable[[#This Row],[Purchased Bike]]="Yes",1,0)</f>
        <v>0</v>
      </c>
      <c r="R533" t="s">
        <v>18</v>
      </c>
      <c r="S533" s="8">
        <f>_xlfn.SWITCH(BuyerTable[[#This Row],[Commute Distance]],"0-1 Miles",1,"1-2 Miles",2,"2-5 Miles",5,"5-10 Miles",10,"More than 10 Miles",12)</f>
        <v>12</v>
      </c>
    </row>
    <row r="534" spans="1:19" x14ac:dyDescent="0.3">
      <c r="A534">
        <v>20370</v>
      </c>
      <c r="B534" t="s">
        <v>36</v>
      </c>
      <c r="C534" t="s">
        <v>38</v>
      </c>
      <c r="D534" t="str" cm="1">
        <f t="array" ref="D534">_xlfn.IFS(
  BuyerTable[[#This Row],[Income]]&lt;40000,"&lt;40k",
  BuyerTable[[#This Row],[Income]]&lt;80000,"40–80k",
  BuyerTable[[#This Row],[Income]]&lt;120000,"80–120k",
  TRUE,"120k+"
)</f>
        <v>40–80k</v>
      </c>
      <c r="E534" s="3">
        <v>70000</v>
      </c>
      <c r="F534">
        <v>3</v>
      </c>
      <c r="G534" t="s">
        <v>29</v>
      </c>
      <c r="H534" t="s">
        <v>14</v>
      </c>
      <c r="I534" t="s">
        <v>15</v>
      </c>
      <c r="J534" t="str">
        <f>IF(BuyerTable[[#This Row],[Cars]]&gt;0,"car","No cars")</f>
        <v>car</v>
      </c>
      <c r="K534">
        <v>2</v>
      </c>
      <c r="L534" t="s">
        <v>23</v>
      </c>
      <c r="M534" t="s">
        <v>32</v>
      </c>
      <c r="N534" t="str">
        <f t="shared" si="8"/>
        <v>Middle age</v>
      </c>
      <c r="O534" t="str" cm="1">
        <f t="array" ref="O534">_xlfn.IFS(
  BuyerTable[[#This Row],[Age]]&lt;25,"&lt;25",
  BuyerTable[[#This Row],[Age]]&lt;=34,"25-34",
  BuyerTable[[#This Row],[Age]]&lt;=44,"35-44",
  BuyerTable[[#This Row],[Age]]&lt;=54,"45-54",
  TRUE,"55+"
)</f>
        <v>45-54</v>
      </c>
      <c r="P534">
        <v>52</v>
      </c>
      <c r="Q534">
        <f>IF(BuyerTable[[#This Row],[Purchased Bike]]="Yes",1,0)</f>
        <v>0</v>
      </c>
      <c r="R534" t="s">
        <v>18</v>
      </c>
      <c r="S534" s="8">
        <f>_xlfn.SWITCH(BuyerTable[[#This Row],[Commute Distance]],"0-1 Miles",1,"1-2 Miles",2,"2-5 Miles",5,"5-10 Miles",10,"More than 10 Miles",12)</f>
        <v>10</v>
      </c>
    </row>
    <row r="535" spans="1:19" x14ac:dyDescent="0.3">
      <c r="A535">
        <v>20528</v>
      </c>
      <c r="B535" t="s">
        <v>36</v>
      </c>
      <c r="C535" t="s">
        <v>38</v>
      </c>
      <c r="D535" t="str" cm="1">
        <f t="array" ref="D535">_xlfn.IFS(
  BuyerTable[[#This Row],[Income]]&lt;40000,"&lt;40k",
  BuyerTable[[#This Row],[Income]]&lt;80000,"40–80k",
  BuyerTable[[#This Row],[Income]]&lt;120000,"80–120k",
  TRUE,"120k+"
)</f>
        <v>40–80k</v>
      </c>
      <c r="E535" s="3">
        <v>40000</v>
      </c>
      <c r="F535">
        <v>2</v>
      </c>
      <c r="G535" t="s">
        <v>29</v>
      </c>
      <c r="H535" t="s">
        <v>14</v>
      </c>
      <c r="I535" t="s">
        <v>15</v>
      </c>
      <c r="J535" t="str">
        <f>IF(BuyerTable[[#This Row],[Cars]]&gt;0,"car","No cars")</f>
        <v>car</v>
      </c>
      <c r="K535">
        <v>2</v>
      </c>
      <c r="L535" t="s">
        <v>22</v>
      </c>
      <c r="M535" t="s">
        <v>32</v>
      </c>
      <c r="N535" t="str">
        <f t="shared" si="8"/>
        <v>Old</v>
      </c>
      <c r="O535" t="str" cm="1">
        <f t="array" ref="O535">_xlfn.IFS(
  BuyerTable[[#This Row],[Age]]&lt;25,"&lt;25",
  BuyerTable[[#This Row],[Age]]&lt;=34,"25-34",
  BuyerTable[[#This Row],[Age]]&lt;=44,"35-44",
  BuyerTable[[#This Row],[Age]]&lt;=54,"45-54",
  TRUE,"55+"
)</f>
        <v>55+</v>
      </c>
      <c r="P535">
        <v>55</v>
      </c>
      <c r="Q535">
        <f>IF(BuyerTable[[#This Row],[Purchased Bike]]="Yes",1,0)</f>
        <v>0</v>
      </c>
      <c r="R535" t="s">
        <v>18</v>
      </c>
      <c r="S535" s="8">
        <f>_xlfn.SWITCH(BuyerTable[[#This Row],[Commute Distance]],"0-1 Miles",1,"1-2 Miles",2,"2-5 Miles",5,"5-10 Miles",10,"More than 10 Miles",12)</f>
        <v>5</v>
      </c>
    </row>
    <row r="536" spans="1:19" x14ac:dyDescent="0.3">
      <c r="A536">
        <v>21751</v>
      </c>
      <c r="B536" t="s">
        <v>36</v>
      </c>
      <c r="C536" t="s">
        <v>38</v>
      </c>
      <c r="D536" t="str" cm="1">
        <f t="array" ref="D536">_xlfn.IFS(
  BuyerTable[[#This Row],[Income]]&lt;40000,"&lt;40k",
  BuyerTable[[#This Row],[Income]]&lt;80000,"40–80k",
  BuyerTable[[#This Row],[Income]]&lt;120000,"80–120k",
  TRUE,"120k+"
)</f>
        <v>40–80k</v>
      </c>
      <c r="E536" s="3">
        <v>60000</v>
      </c>
      <c r="F536">
        <v>3</v>
      </c>
      <c r="G536" t="s">
        <v>31</v>
      </c>
      <c r="H536" t="s">
        <v>28</v>
      </c>
      <c r="I536" t="s">
        <v>15</v>
      </c>
      <c r="J536" t="str">
        <f>IF(BuyerTable[[#This Row],[Cars]]&gt;0,"car","No cars")</f>
        <v>car</v>
      </c>
      <c r="K536">
        <v>2</v>
      </c>
      <c r="L536" t="s">
        <v>26</v>
      </c>
      <c r="M536" t="s">
        <v>32</v>
      </c>
      <c r="N536" t="str">
        <f t="shared" si="8"/>
        <v>Old</v>
      </c>
      <c r="O536" t="str" cm="1">
        <f t="array" ref="O536">_xlfn.IFS(
  BuyerTable[[#This Row],[Age]]&lt;25,"&lt;25",
  BuyerTable[[#This Row],[Age]]&lt;=34,"25-34",
  BuyerTable[[#This Row],[Age]]&lt;=44,"35-44",
  BuyerTable[[#This Row],[Age]]&lt;=54,"45-54",
  TRUE,"55+"
)</f>
        <v>55+</v>
      </c>
      <c r="P536">
        <v>63</v>
      </c>
      <c r="Q536">
        <f>IF(BuyerTable[[#This Row],[Purchased Bike]]="Yes",1,0)</f>
        <v>0</v>
      </c>
      <c r="R536" t="s">
        <v>18</v>
      </c>
      <c r="S536" s="8">
        <f>_xlfn.SWITCH(BuyerTable[[#This Row],[Commute Distance]],"0-1 Miles",1,"1-2 Miles",2,"2-5 Miles",5,"5-10 Miles",10,"More than 10 Miles",12)</f>
        <v>2</v>
      </c>
    </row>
    <row r="537" spans="1:19" x14ac:dyDescent="0.3">
      <c r="A537">
        <v>13388</v>
      </c>
      <c r="B537" t="s">
        <v>37</v>
      </c>
      <c r="C537" t="s">
        <v>38</v>
      </c>
      <c r="D537" t="str" cm="1">
        <f t="array" ref="D537">_xlfn.IFS(
  BuyerTable[[#This Row],[Income]]&lt;40000,"&lt;40k",
  BuyerTable[[#This Row],[Income]]&lt;80000,"40–80k",
  BuyerTable[[#This Row],[Income]]&lt;120000,"80–120k",
  TRUE,"120k+"
)</f>
        <v>40–80k</v>
      </c>
      <c r="E537" s="3">
        <v>60000</v>
      </c>
      <c r="F537">
        <v>2</v>
      </c>
      <c r="G537" t="s">
        <v>19</v>
      </c>
      <c r="H537" t="s">
        <v>21</v>
      </c>
      <c r="I537" t="s">
        <v>15</v>
      </c>
      <c r="J537" t="str">
        <f>IF(BuyerTable[[#This Row],[Cars]]&gt;0,"car","No cars")</f>
        <v>car</v>
      </c>
      <c r="K537">
        <v>1</v>
      </c>
      <c r="L537" t="s">
        <v>41</v>
      </c>
      <c r="M537" t="s">
        <v>32</v>
      </c>
      <c r="N537" t="str">
        <f t="shared" si="8"/>
        <v>Old</v>
      </c>
      <c r="O537" t="str" cm="1">
        <f t="array" ref="O537">_xlfn.IFS(
  BuyerTable[[#This Row],[Age]]&lt;25,"&lt;25",
  BuyerTable[[#This Row],[Age]]&lt;=34,"25-34",
  BuyerTable[[#This Row],[Age]]&lt;=44,"35-44",
  BuyerTable[[#This Row],[Age]]&lt;=54,"45-54",
  TRUE,"55+"
)</f>
        <v>55+</v>
      </c>
      <c r="P537">
        <v>56</v>
      </c>
      <c r="Q537">
        <f>IF(BuyerTable[[#This Row],[Purchased Bike]]="Yes",1,0)</f>
        <v>0</v>
      </c>
      <c r="R537" t="s">
        <v>18</v>
      </c>
      <c r="S537" s="8">
        <f>_xlfn.SWITCH(BuyerTable[[#This Row],[Commute Distance]],"0-1 Miles",1,"1-2 Miles",2,"2-5 Miles",5,"5-10 Miles",10,"More than 10 Miles",12)</f>
        <v>12</v>
      </c>
    </row>
    <row r="538" spans="1:19" x14ac:dyDescent="0.3">
      <c r="A538">
        <v>18752</v>
      </c>
      <c r="B538" t="s">
        <v>37</v>
      </c>
      <c r="C538" t="s">
        <v>39</v>
      </c>
      <c r="D538" t="str" cm="1">
        <f t="array" ref="D538">_xlfn.IFS(
  BuyerTable[[#This Row],[Income]]&lt;40000,"&lt;40k",
  BuyerTable[[#This Row],[Income]]&lt;80000,"40–80k",
  BuyerTable[[#This Row],[Income]]&lt;120000,"80–120k",
  TRUE,"120k+"
)</f>
        <v>40–80k</v>
      </c>
      <c r="E538" s="3">
        <v>40000</v>
      </c>
      <c r="F538">
        <v>0</v>
      </c>
      <c r="G538" t="s">
        <v>27</v>
      </c>
      <c r="H538" t="s">
        <v>14</v>
      </c>
      <c r="I538" t="s">
        <v>15</v>
      </c>
      <c r="J538" t="str">
        <f>IF(BuyerTable[[#This Row],[Cars]]&gt;0,"car","No cars")</f>
        <v>car</v>
      </c>
      <c r="K538">
        <v>1</v>
      </c>
      <c r="L538" t="s">
        <v>23</v>
      </c>
      <c r="M538" t="s">
        <v>32</v>
      </c>
      <c r="N538" t="str">
        <f t="shared" si="8"/>
        <v>Middle age</v>
      </c>
      <c r="O538" t="str" cm="1">
        <f t="array" ref="O538">_xlfn.IFS(
  BuyerTable[[#This Row],[Age]]&lt;25,"&lt;25",
  BuyerTable[[#This Row],[Age]]&lt;=34,"25-34",
  BuyerTable[[#This Row],[Age]]&lt;=44,"35-44",
  BuyerTable[[#This Row],[Age]]&lt;=54,"45-54",
  TRUE,"55+"
)</f>
        <v>25-34</v>
      </c>
      <c r="P538">
        <v>31</v>
      </c>
      <c r="Q538">
        <f>IF(BuyerTable[[#This Row],[Purchased Bike]]="Yes",1,0)</f>
        <v>0</v>
      </c>
      <c r="R538" t="s">
        <v>18</v>
      </c>
      <c r="S538" s="8">
        <f>_xlfn.SWITCH(BuyerTable[[#This Row],[Commute Distance]],"0-1 Miles",1,"1-2 Miles",2,"2-5 Miles",5,"5-10 Miles",10,"More than 10 Miles",12)</f>
        <v>10</v>
      </c>
    </row>
    <row r="539" spans="1:19" x14ac:dyDescent="0.3">
      <c r="A539">
        <v>15313</v>
      </c>
      <c r="B539" t="s">
        <v>36</v>
      </c>
      <c r="C539" t="s">
        <v>38</v>
      </c>
      <c r="D539" t="str" cm="1">
        <f t="array" ref="D539">_xlfn.IFS(
  BuyerTable[[#This Row],[Income]]&lt;40000,"&lt;40k",
  BuyerTable[[#This Row],[Income]]&lt;80000,"40–80k",
  BuyerTable[[#This Row],[Income]]&lt;120000,"80–120k",
  TRUE,"120k+"
)</f>
        <v>40–80k</v>
      </c>
      <c r="E539" s="3">
        <v>60000</v>
      </c>
      <c r="F539">
        <v>4</v>
      </c>
      <c r="G539" t="s">
        <v>13</v>
      </c>
      <c r="H539" t="s">
        <v>28</v>
      </c>
      <c r="I539" t="s">
        <v>15</v>
      </c>
      <c r="J539" t="str">
        <f>IF(BuyerTable[[#This Row],[Cars]]&gt;0,"car","No cars")</f>
        <v>car</v>
      </c>
      <c r="K539">
        <v>2</v>
      </c>
      <c r="L539" t="s">
        <v>22</v>
      </c>
      <c r="M539" t="s">
        <v>32</v>
      </c>
      <c r="N539" t="str">
        <f t="shared" si="8"/>
        <v>Old</v>
      </c>
      <c r="O539" t="str" cm="1">
        <f t="array" ref="O539">_xlfn.IFS(
  BuyerTable[[#This Row],[Age]]&lt;25,"&lt;25",
  BuyerTable[[#This Row],[Age]]&lt;=34,"25-34",
  BuyerTable[[#This Row],[Age]]&lt;=44,"35-44",
  BuyerTable[[#This Row],[Age]]&lt;=54,"45-54",
  TRUE,"55+"
)</f>
        <v>55+</v>
      </c>
      <c r="P539">
        <v>59</v>
      </c>
      <c r="Q539">
        <f>IF(BuyerTable[[#This Row],[Purchased Bike]]="Yes",1,0)</f>
        <v>0</v>
      </c>
      <c r="R539" t="s">
        <v>18</v>
      </c>
      <c r="S539" s="8">
        <f>_xlfn.SWITCH(BuyerTable[[#This Row],[Commute Distance]],"0-1 Miles",1,"1-2 Miles",2,"2-5 Miles",5,"5-10 Miles",10,"More than 10 Miles",12)</f>
        <v>5</v>
      </c>
    </row>
    <row r="540" spans="1:19" x14ac:dyDescent="0.3">
      <c r="A540">
        <v>25329</v>
      </c>
      <c r="B540" t="s">
        <v>37</v>
      </c>
      <c r="C540" t="s">
        <v>39</v>
      </c>
      <c r="D540" t="str" cm="1">
        <f t="array" ref="D540">_xlfn.IFS(
  BuyerTable[[#This Row],[Income]]&lt;40000,"&lt;40k",
  BuyerTable[[#This Row],[Income]]&lt;80000,"40–80k",
  BuyerTable[[#This Row],[Income]]&lt;120000,"80–120k",
  TRUE,"120k+"
)</f>
        <v>40–80k</v>
      </c>
      <c r="E540" s="3">
        <v>40000</v>
      </c>
      <c r="F540">
        <v>3</v>
      </c>
      <c r="G540" t="s">
        <v>19</v>
      </c>
      <c r="H540" t="s">
        <v>20</v>
      </c>
      <c r="I540" t="s">
        <v>18</v>
      </c>
      <c r="J540" t="str">
        <f>IF(BuyerTable[[#This Row],[Cars]]&gt;0,"car","No cars")</f>
        <v>car</v>
      </c>
      <c r="K540">
        <v>2</v>
      </c>
      <c r="L540" t="s">
        <v>16</v>
      </c>
      <c r="M540" t="s">
        <v>32</v>
      </c>
      <c r="N540" t="str">
        <f t="shared" si="8"/>
        <v>Middle age</v>
      </c>
      <c r="O540" t="str" cm="1">
        <f t="array" ref="O540">_xlfn.IFS(
  BuyerTable[[#This Row],[Age]]&lt;25,"&lt;25",
  BuyerTable[[#This Row],[Age]]&lt;=34,"25-34",
  BuyerTable[[#This Row],[Age]]&lt;=44,"35-44",
  BuyerTable[[#This Row],[Age]]&lt;=54,"45-54",
  TRUE,"55+"
)</f>
        <v>25-34</v>
      </c>
      <c r="P540">
        <v>32</v>
      </c>
      <c r="Q540">
        <f>IF(BuyerTable[[#This Row],[Purchased Bike]]="Yes",1,0)</f>
        <v>0</v>
      </c>
      <c r="R540" t="s">
        <v>18</v>
      </c>
      <c r="S540" s="8">
        <f>_xlfn.SWITCH(BuyerTable[[#This Row],[Commute Distance]],"0-1 Miles",1,"1-2 Miles",2,"2-5 Miles",5,"5-10 Miles",10,"More than 10 Miles",12)</f>
        <v>1</v>
      </c>
    </row>
    <row r="541" spans="1:19" x14ac:dyDescent="0.3">
      <c r="A541">
        <v>20380</v>
      </c>
      <c r="B541" t="s">
        <v>36</v>
      </c>
      <c r="C541" t="s">
        <v>39</v>
      </c>
      <c r="D541" t="str" cm="1">
        <f t="array" ref="D541">_xlfn.IFS(
  BuyerTable[[#This Row],[Income]]&lt;40000,"&lt;40k",
  BuyerTable[[#This Row],[Income]]&lt;80000,"40–80k",
  BuyerTable[[#This Row],[Income]]&lt;120000,"80–120k",
  TRUE,"120k+"
)</f>
        <v>40–80k</v>
      </c>
      <c r="E541" s="3">
        <v>60000</v>
      </c>
      <c r="F541">
        <v>3</v>
      </c>
      <c r="G541" t="s">
        <v>31</v>
      </c>
      <c r="H541" t="s">
        <v>28</v>
      </c>
      <c r="I541" t="s">
        <v>15</v>
      </c>
      <c r="J541" t="str">
        <f>IF(BuyerTable[[#This Row],[Cars]]&gt;0,"car","No cars")</f>
        <v>car</v>
      </c>
      <c r="K541">
        <v>2</v>
      </c>
      <c r="L541" t="s">
        <v>41</v>
      </c>
      <c r="M541" t="s">
        <v>32</v>
      </c>
      <c r="N541" t="str">
        <f t="shared" si="8"/>
        <v>Old</v>
      </c>
      <c r="O541" t="str" cm="1">
        <f t="array" ref="O541">_xlfn.IFS(
  BuyerTable[[#This Row],[Age]]&lt;25,"&lt;25",
  BuyerTable[[#This Row],[Age]]&lt;=34,"25-34",
  BuyerTable[[#This Row],[Age]]&lt;=44,"35-44",
  BuyerTable[[#This Row],[Age]]&lt;=54,"45-54",
  TRUE,"55+"
)</f>
        <v>55+</v>
      </c>
      <c r="P541">
        <v>69</v>
      </c>
      <c r="Q541">
        <f>IF(BuyerTable[[#This Row],[Purchased Bike]]="Yes",1,0)</f>
        <v>0</v>
      </c>
      <c r="R541" t="s">
        <v>18</v>
      </c>
      <c r="S541" s="8">
        <f>_xlfn.SWITCH(BuyerTable[[#This Row],[Commute Distance]],"0-1 Miles",1,"1-2 Miles",2,"2-5 Miles",5,"5-10 Miles",10,"More than 10 Miles",12)</f>
        <v>12</v>
      </c>
    </row>
    <row r="542" spans="1:19" x14ac:dyDescent="0.3">
      <c r="A542">
        <v>23089</v>
      </c>
      <c r="B542" t="s">
        <v>36</v>
      </c>
      <c r="C542" t="s">
        <v>38</v>
      </c>
      <c r="D542" t="str" cm="1">
        <f t="array" ref="D542">_xlfn.IFS(
  BuyerTable[[#This Row],[Income]]&lt;40000,"&lt;40k",
  BuyerTable[[#This Row],[Income]]&lt;80000,"40–80k",
  BuyerTable[[#This Row],[Income]]&lt;120000,"80–120k",
  TRUE,"120k+"
)</f>
        <v>40–80k</v>
      </c>
      <c r="E542" s="3">
        <v>40000</v>
      </c>
      <c r="F542">
        <v>0</v>
      </c>
      <c r="G542" t="s">
        <v>19</v>
      </c>
      <c r="H542" t="s">
        <v>14</v>
      </c>
      <c r="I542" t="s">
        <v>15</v>
      </c>
      <c r="J542" t="str">
        <f>IF(BuyerTable[[#This Row],[Cars]]&gt;0,"car","No cars")</f>
        <v>car</v>
      </c>
      <c r="K542">
        <v>1</v>
      </c>
      <c r="L542" t="s">
        <v>23</v>
      </c>
      <c r="M542" t="s">
        <v>32</v>
      </c>
      <c r="N542" t="str">
        <f t="shared" si="8"/>
        <v>Adolescent</v>
      </c>
      <c r="O542" t="str" cm="1">
        <f t="array" ref="O542">_xlfn.IFS(
  BuyerTable[[#This Row],[Age]]&lt;25,"&lt;25",
  BuyerTable[[#This Row],[Age]]&lt;=34,"25-34",
  BuyerTable[[#This Row],[Age]]&lt;=44,"35-44",
  BuyerTable[[#This Row],[Age]]&lt;=54,"45-54",
  TRUE,"55+"
)</f>
        <v>25-34</v>
      </c>
      <c r="P542">
        <v>28</v>
      </c>
      <c r="Q542">
        <f>IF(BuyerTable[[#This Row],[Purchased Bike]]="Yes",1,0)</f>
        <v>0</v>
      </c>
      <c r="R542" t="s">
        <v>18</v>
      </c>
      <c r="S542" s="8">
        <f>_xlfn.SWITCH(BuyerTable[[#This Row],[Commute Distance]],"0-1 Miles",1,"1-2 Miles",2,"2-5 Miles",5,"5-10 Miles",10,"More than 10 Miles",12)</f>
        <v>10</v>
      </c>
    </row>
    <row r="543" spans="1:19" x14ac:dyDescent="0.3">
      <c r="A543">
        <v>24943</v>
      </c>
      <c r="B543" t="s">
        <v>36</v>
      </c>
      <c r="C543" t="s">
        <v>38</v>
      </c>
      <c r="D543" t="str" cm="1">
        <f t="array" ref="D543">_xlfn.IFS(
  BuyerTable[[#This Row],[Income]]&lt;40000,"&lt;40k",
  BuyerTable[[#This Row],[Income]]&lt;80000,"40–80k",
  BuyerTable[[#This Row],[Income]]&lt;120000,"80–120k",
  TRUE,"120k+"
)</f>
        <v>40–80k</v>
      </c>
      <c r="E543" s="3">
        <v>60000</v>
      </c>
      <c r="F543">
        <v>3</v>
      </c>
      <c r="G543" t="s">
        <v>13</v>
      </c>
      <c r="H543" t="s">
        <v>28</v>
      </c>
      <c r="I543" t="s">
        <v>15</v>
      </c>
      <c r="J543" t="str">
        <f>IF(BuyerTable[[#This Row],[Cars]]&gt;0,"car","No cars")</f>
        <v>car</v>
      </c>
      <c r="K543">
        <v>2</v>
      </c>
      <c r="L543" t="s">
        <v>41</v>
      </c>
      <c r="M543" t="s">
        <v>32</v>
      </c>
      <c r="N543" t="str">
        <f t="shared" si="8"/>
        <v>Old</v>
      </c>
      <c r="O543" t="str" cm="1">
        <f t="array" ref="O543">_xlfn.IFS(
  BuyerTable[[#This Row],[Age]]&lt;25,"&lt;25",
  BuyerTable[[#This Row],[Age]]&lt;=34,"25-34",
  BuyerTable[[#This Row],[Age]]&lt;=44,"35-44",
  BuyerTable[[#This Row],[Age]]&lt;=54,"45-54",
  TRUE,"55+"
)</f>
        <v>55+</v>
      </c>
      <c r="P543">
        <v>66</v>
      </c>
      <c r="Q543">
        <f>IF(BuyerTable[[#This Row],[Purchased Bike]]="Yes",1,0)</f>
        <v>0</v>
      </c>
      <c r="R543" t="s">
        <v>18</v>
      </c>
      <c r="S543" s="8">
        <f>_xlfn.SWITCH(BuyerTable[[#This Row],[Commute Distance]],"0-1 Miles",1,"1-2 Miles",2,"2-5 Miles",5,"5-10 Miles",10,"More than 10 Miles",12)</f>
        <v>12</v>
      </c>
    </row>
    <row r="544" spans="1:19" x14ac:dyDescent="0.3">
      <c r="A544">
        <v>28667</v>
      </c>
      <c r="B544" t="s">
        <v>37</v>
      </c>
      <c r="C544" t="s">
        <v>38</v>
      </c>
      <c r="D544" t="str" cm="1">
        <f t="array" ref="D544">_xlfn.IFS(
  BuyerTable[[#This Row],[Income]]&lt;40000,"&lt;40k",
  BuyerTable[[#This Row],[Income]]&lt;80000,"40–80k",
  BuyerTable[[#This Row],[Income]]&lt;120000,"80–120k",
  TRUE,"120k+"
)</f>
        <v>40–80k</v>
      </c>
      <c r="E544" s="3">
        <v>70000</v>
      </c>
      <c r="F544">
        <v>2</v>
      </c>
      <c r="G544" t="s">
        <v>13</v>
      </c>
      <c r="H544" t="s">
        <v>14</v>
      </c>
      <c r="I544" t="s">
        <v>18</v>
      </c>
      <c r="J544" t="str">
        <f>IF(BuyerTable[[#This Row],[Cars]]&gt;0,"car","No cars")</f>
        <v>car</v>
      </c>
      <c r="K544">
        <v>1</v>
      </c>
      <c r="L544" t="s">
        <v>16</v>
      </c>
      <c r="M544" t="s">
        <v>32</v>
      </c>
      <c r="N544" t="str">
        <f t="shared" si="8"/>
        <v>Middle age</v>
      </c>
      <c r="O544" t="str" cm="1">
        <f t="array" ref="O544">_xlfn.IFS(
  BuyerTable[[#This Row],[Age]]&lt;25,"&lt;25",
  BuyerTable[[#This Row],[Age]]&lt;=34,"25-34",
  BuyerTable[[#This Row],[Age]]&lt;=44,"35-44",
  BuyerTable[[#This Row],[Age]]&lt;=54,"45-54",
  TRUE,"55+"
)</f>
        <v>35-44</v>
      </c>
      <c r="P544">
        <v>37</v>
      </c>
      <c r="Q544">
        <f>IF(BuyerTable[[#This Row],[Purchased Bike]]="Yes",1,0)</f>
        <v>1</v>
      </c>
      <c r="R544" t="s">
        <v>15</v>
      </c>
      <c r="S544" s="8">
        <f>_xlfn.SWITCH(BuyerTable[[#This Row],[Commute Distance]],"0-1 Miles",1,"1-2 Miles",2,"2-5 Miles",5,"5-10 Miles",10,"More than 10 Miles",12)</f>
        <v>1</v>
      </c>
    </row>
    <row r="545" spans="1:19" x14ac:dyDescent="0.3">
      <c r="A545">
        <v>17436</v>
      </c>
      <c r="B545" t="s">
        <v>36</v>
      </c>
      <c r="C545" t="s">
        <v>38</v>
      </c>
      <c r="D545" t="str" cm="1">
        <f t="array" ref="D545">_xlfn.IFS(
  BuyerTable[[#This Row],[Income]]&lt;40000,"&lt;40k",
  BuyerTable[[#This Row],[Income]]&lt;80000,"40–80k",
  BuyerTable[[#This Row],[Income]]&lt;120000,"80–120k",
  TRUE,"120k+"
)</f>
        <v>40–80k</v>
      </c>
      <c r="E545" s="3">
        <v>60000</v>
      </c>
      <c r="F545">
        <v>2</v>
      </c>
      <c r="G545" t="s">
        <v>27</v>
      </c>
      <c r="H545" t="s">
        <v>21</v>
      </c>
      <c r="I545" t="s">
        <v>18</v>
      </c>
      <c r="J545" t="str">
        <f>IF(BuyerTable[[#This Row],[Cars]]&gt;0,"car","No cars")</f>
        <v>car</v>
      </c>
      <c r="K545">
        <v>2</v>
      </c>
      <c r="L545" t="s">
        <v>26</v>
      </c>
      <c r="M545" t="s">
        <v>32</v>
      </c>
      <c r="N545" t="str">
        <f t="shared" si="8"/>
        <v>Middle age</v>
      </c>
      <c r="O545" t="str" cm="1">
        <f t="array" ref="O545">_xlfn.IFS(
  BuyerTable[[#This Row],[Age]]&lt;25,"&lt;25",
  BuyerTable[[#This Row],[Age]]&lt;=34,"25-34",
  BuyerTable[[#This Row],[Age]]&lt;=44,"35-44",
  BuyerTable[[#This Row],[Age]]&lt;=54,"45-54",
  TRUE,"55+"
)</f>
        <v>45-54</v>
      </c>
      <c r="P545">
        <v>51</v>
      </c>
      <c r="Q545">
        <f>IF(BuyerTable[[#This Row],[Purchased Bike]]="Yes",1,0)</f>
        <v>0</v>
      </c>
      <c r="R545" t="s">
        <v>18</v>
      </c>
      <c r="S545" s="8">
        <f>_xlfn.SWITCH(BuyerTable[[#This Row],[Commute Distance]],"0-1 Miles",1,"1-2 Miles",2,"2-5 Miles",5,"5-10 Miles",10,"More than 10 Miles",12)</f>
        <v>2</v>
      </c>
    </row>
    <row r="546" spans="1:19" x14ac:dyDescent="0.3">
      <c r="A546">
        <v>12100</v>
      </c>
      <c r="B546" t="s">
        <v>37</v>
      </c>
      <c r="C546" t="s">
        <v>38</v>
      </c>
      <c r="D546" t="str" cm="1">
        <f t="array" ref="D546">_xlfn.IFS(
  BuyerTable[[#This Row],[Income]]&lt;40000,"&lt;40k",
  BuyerTable[[#This Row],[Income]]&lt;80000,"40–80k",
  BuyerTable[[#This Row],[Income]]&lt;120000,"80–120k",
  TRUE,"120k+"
)</f>
        <v>40–80k</v>
      </c>
      <c r="E546" s="3">
        <v>60000</v>
      </c>
      <c r="F546">
        <v>2</v>
      </c>
      <c r="G546" t="s">
        <v>13</v>
      </c>
      <c r="H546" t="s">
        <v>28</v>
      </c>
      <c r="I546" t="s">
        <v>15</v>
      </c>
      <c r="J546" t="str">
        <f>IF(BuyerTable[[#This Row],[Cars]]&gt;0,"car","No cars")</f>
        <v>No cars</v>
      </c>
      <c r="K546">
        <v>0</v>
      </c>
      <c r="L546" t="s">
        <v>41</v>
      </c>
      <c r="M546" t="s">
        <v>32</v>
      </c>
      <c r="N546" t="str">
        <f t="shared" si="8"/>
        <v>Old</v>
      </c>
      <c r="O546" t="str" cm="1">
        <f t="array" ref="O546">_xlfn.IFS(
  BuyerTable[[#This Row],[Age]]&lt;25,"&lt;25",
  BuyerTable[[#This Row],[Age]]&lt;=34,"25-34",
  BuyerTable[[#This Row],[Age]]&lt;=44,"35-44",
  BuyerTable[[#This Row],[Age]]&lt;=54,"45-54",
  TRUE,"55+"
)</f>
        <v>55+</v>
      </c>
      <c r="P546">
        <v>57</v>
      </c>
      <c r="Q546">
        <f>IF(BuyerTable[[#This Row],[Purchased Bike]]="Yes",1,0)</f>
        <v>0</v>
      </c>
      <c r="R546" t="s">
        <v>18</v>
      </c>
      <c r="S546" s="8">
        <f>_xlfn.SWITCH(BuyerTable[[#This Row],[Commute Distance]],"0-1 Miles",1,"1-2 Miles",2,"2-5 Miles",5,"5-10 Miles",10,"More than 10 Miles",12)</f>
        <v>12</v>
      </c>
    </row>
    <row r="547" spans="1:19" x14ac:dyDescent="0.3">
      <c r="A547">
        <v>23158</v>
      </c>
      <c r="B547" t="s">
        <v>36</v>
      </c>
      <c r="C547" t="s">
        <v>39</v>
      </c>
      <c r="D547" t="str" cm="1">
        <f t="array" ref="D547">_xlfn.IFS(
  BuyerTable[[#This Row],[Income]]&lt;40000,"&lt;40k",
  BuyerTable[[#This Row],[Income]]&lt;80000,"40–80k",
  BuyerTable[[#This Row],[Income]]&lt;120000,"80–120k",
  TRUE,"120k+"
)</f>
        <v>40–80k</v>
      </c>
      <c r="E547" s="3">
        <v>60000</v>
      </c>
      <c r="F547">
        <v>1</v>
      </c>
      <c r="G547" t="s">
        <v>31</v>
      </c>
      <c r="H547" t="s">
        <v>21</v>
      </c>
      <c r="I547" t="s">
        <v>18</v>
      </c>
      <c r="J547" t="str">
        <f>IF(BuyerTable[[#This Row],[Cars]]&gt;0,"car","No cars")</f>
        <v>No cars</v>
      </c>
      <c r="K547">
        <v>0</v>
      </c>
      <c r="L547" t="s">
        <v>16</v>
      </c>
      <c r="M547" t="s">
        <v>32</v>
      </c>
      <c r="N547" t="str">
        <f t="shared" si="8"/>
        <v>Middle age</v>
      </c>
      <c r="O547" t="str" cm="1">
        <f t="array" ref="O547">_xlfn.IFS(
  BuyerTable[[#This Row],[Age]]&lt;25,"&lt;25",
  BuyerTable[[#This Row],[Age]]&lt;=34,"25-34",
  BuyerTable[[#This Row],[Age]]&lt;=44,"35-44",
  BuyerTable[[#This Row],[Age]]&lt;=54,"45-54",
  TRUE,"55+"
)</f>
        <v>35-44</v>
      </c>
      <c r="P547">
        <v>35</v>
      </c>
      <c r="Q547">
        <f>IF(BuyerTable[[#This Row],[Purchased Bike]]="Yes",1,0)</f>
        <v>1</v>
      </c>
      <c r="R547" t="s">
        <v>15</v>
      </c>
      <c r="S547" s="8">
        <f>_xlfn.SWITCH(BuyerTable[[#This Row],[Commute Distance]],"0-1 Miles",1,"1-2 Miles",2,"2-5 Miles",5,"5-10 Miles",10,"More than 10 Miles",12)</f>
        <v>1</v>
      </c>
    </row>
    <row r="548" spans="1:19" x14ac:dyDescent="0.3">
      <c r="A548">
        <v>18545</v>
      </c>
      <c r="B548" t="s">
        <v>36</v>
      </c>
      <c r="C548" t="s">
        <v>38</v>
      </c>
      <c r="D548" t="str" cm="1">
        <f t="array" ref="D548">_xlfn.IFS(
  BuyerTable[[#This Row],[Income]]&lt;40000,"&lt;40k",
  BuyerTable[[#This Row],[Income]]&lt;80000,"40–80k",
  BuyerTable[[#This Row],[Income]]&lt;120000,"80–120k",
  TRUE,"120k+"
)</f>
        <v>40–80k</v>
      </c>
      <c r="E548" s="3">
        <v>40000</v>
      </c>
      <c r="F548">
        <v>4</v>
      </c>
      <c r="G548" t="s">
        <v>27</v>
      </c>
      <c r="H548" t="s">
        <v>21</v>
      </c>
      <c r="I548" t="s">
        <v>18</v>
      </c>
      <c r="J548" t="str">
        <f>IF(BuyerTable[[#This Row],[Cars]]&gt;0,"car","No cars")</f>
        <v>car</v>
      </c>
      <c r="K548">
        <v>2</v>
      </c>
      <c r="L548" t="s">
        <v>41</v>
      </c>
      <c r="M548" t="s">
        <v>32</v>
      </c>
      <c r="N548" t="str">
        <f t="shared" si="8"/>
        <v>Old</v>
      </c>
      <c r="O548" t="str" cm="1">
        <f t="array" ref="O548">_xlfn.IFS(
  BuyerTable[[#This Row],[Age]]&lt;25,"&lt;25",
  BuyerTable[[#This Row],[Age]]&lt;=34,"25-34",
  BuyerTable[[#This Row],[Age]]&lt;=44,"35-44",
  BuyerTable[[#This Row],[Age]]&lt;=54,"45-54",
  TRUE,"55+"
)</f>
        <v>55+</v>
      </c>
      <c r="P548">
        <v>61</v>
      </c>
      <c r="Q548">
        <f>IF(BuyerTable[[#This Row],[Purchased Bike]]="Yes",1,0)</f>
        <v>1</v>
      </c>
      <c r="R548" t="s">
        <v>15</v>
      </c>
      <c r="S548" s="8">
        <f>_xlfn.SWITCH(BuyerTable[[#This Row],[Commute Distance]],"0-1 Miles",1,"1-2 Miles",2,"2-5 Miles",5,"5-10 Miles",10,"More than 10 Miles",12)</f>
        <v>12</v>
      </c>
    </row>
    <row r="549" spans="1:19" x14ac:dyDescent="0.3">
      <c r="A549">
        <v>19812</v>
      </c>
      <c r="B549" t="s">
        <v>37</v>
      </c>
      <c r="C549" t="s">
        <v>39</v>
      </c>
      <c r="D549" t="str" cm="1">
        <f t="array" ref="D549">_xlfn.IFS(
  BuyerTable[[#This Row],[Income]]&lt;40000,"&lt;40k",
  BuyerTable[[#This Row],[Income]]&lt;80000,"40–80k",
  BuyerTable[[#This Row],[Income]]&lt;120000,"80–120k",
  TRUE,"120k+"
)</f>
        <v>40–80k</v>
      </c>
      <c r="E549" s="3">
        <v>70000</v>
      </c>
      <c r="F549">
        <v>2</v>
      </c>
      <c r="G549" t="s">
        <v>19</v>
      </c>
      <c r="H549" t="s">
        <v>21</v>
      </c>
      <c r="I549" t="s">
        <v>15</v>
      </c>
      <c r="J549" t="str">
        <f>IF(BuyerTable[[#This Row],[Cars]]&gt;0,"car","No cars")</f>
        <v>No cars</v>
      </c>
      <c r="K549">
        <v>0</v>
      </c>
      <c r="L549" t="s">
        <v>23</v>
      </c>
      <c r="M549" t="s">
        <v>32</v>
      </c>
      <c r="N549" t="str">
        <f t="shared" si="8"/>
        <v>Middle age</v>
      </c>
      <c r="O549" t="str" cm="1">
        <f t="array" ref="O549">_xlfn.IFS(
  BuyerTable[[#This Row],[Age]]&lt;25,"&lt;25",
  BuyerTable[[#This Row],[Age]]&lt;=34,"25-34",
  BuyerTable[[#This Row],[Age]]&lt;=44,"35-44",
  BuyerTable[[#This Row],[Age]]&lt;=54,"45-54",
  TRUE,"55+"
)</f>
        <v>45-54</v>
      </c>
      <c r="P549">
        <v>49</v>
      </c>
      <c r="Q549">
        <f>IF(BuyerTable[[#This Row],[Purchased Bike]]="Yes",1,0)</f>
        <v>1</v>
      </c>
      <c r="R549" t="s">
        <v>15</v>
      </c>
      <c r="S549" s="8">
        <f>_xlfn.SWITCH(BuyerTable[[#This Row],[Commute Distance]],"0-1 Miles",1,"1-2 Miles",2,"2-5 Miles",5,"5-10 Miles",10,"More than 10 Miles",12)</f>
        <v>10</v>
      </c>
    </row>
    <row r="550" spans="1:19" x14ac:dyDescent="0.3">
      <c r="A550">
        <v>28997</v>
      </c>
      <c r="B550" t="s">
        <v>37</v>
      </c>
      <c r="C550" t="s">
        <v>38</v>
      </c>
      <c r="D550" t="str" cm="1">
        <f t="array" ref="D550">_xlfn.IFS(
  BuyerTable[[#This Row],[Income]]&lt;40000,"&lt;40k",
  BuyerTable[[#This Row],[Income]]&lt;80000,"40–80k",
  BuyerTable[[#This Row],[Income]]&lt;120000,"80–120k",
  TRUE,"120k+"
)</f>
        <v>40–80k</v>
      </c>
      <c r="E550" s="3">
        <v>40000</v>
      </c>
      <c r="F550">
        <v>2</v>
      </c>
      <c r="G550" t="s">
        <v>27</v>
      </c>
      <c r="H550" t="s">
        <v>21</v>
      </c>
      <c r="I550" t="s">
        <v>18</v>
      </c>
      <c r="J550" t="str">
        <f>IF(BuyerTable[[#This Row],[Cars]]&gt;0,"car","No cars")</f>
        <v>car</v>
      </c>
      <c r="K550">
        <v>1</v>
      </c>
      <c r="L550" t="s">
        <v>22</v>
      </c>
      <c r="M550" t="s">
        <v>32</v>
      </c>
      <c r="N550" t="str">
        <f t="shared" si="8"/>
        <v>Old</v>
      </c>
      <c r="O550" t="str" cm="1">
        <f t="array" ref="O550">_xlfn.IFS(
  BuyerTable[[#This Row],[Age]]&lt;25,"&lt;25",
  BuyerTable[[#This Row],[Age]]&lt;=34,"25-34",
  BuyerTable[[#This Row],[Age]]&lt;=44,"35-44",
  BuyerTable[[#This Row],[Age]]&lt;=54,"45-54",
  TRUE,"55+"
)</f>
        <v>55+</v>
      </c>
      <c r="P550">
        <v>58</v>
      </c>
      <c r="Q550">
        <f>IF(BuyerTable[[#This Row],[Purchased Bike]]="Yes",1,0)</f>
        <v>1</v>
      </c>
      <c r="R550" t="s">
        <v>15</v>
      </c>
      <c r="S550" s="8">
        <f>_xlfn.SWITCH(BuyerTable[[#This Row],[Commute Distance]],"0-1 Miles",1,"1-2 Miles",2,"2-5 Miles",5,"5-10 Miles",10,"More than 10 Miles",12)</f>
        <v>5</v>
      </c>
    </row>
    <row r="551" spans="1:19" x14ac:dyDescent="0.3">
      <c r="A551">
        <v>19002</v>
      </c>
      <c r="B551" t="s">
        <v>36</v>
      </c>
      <c r="C551" t="s">
        <v>39</v>
      </c>
      <c r="D551" t="str" cm="1">
        <f t="array" ref="D551">_xlfn.IFS(
  BuyerTable[[#This Row],[Income]]&lt;40000,"&lt;40k",
  BuyerTable[[#This Row],[Income]]&lt;80000,"40–80k",
  BuyerTable[[#This Row],[Income]]&lt;120000,"80–120k",
  TRUE,"120k+"
)</f>
        <v>40–80k</v>
      </c>
      <c r="E551" s="3">
        <v>60000</v>
      </c>
      <c r="F551">
        <v>2</v>
      </c>
      <c r="G551" t="s">
        <v>19</v>
      </c>
      <c r="H551" t="s">
        <v>21</v>
      </c>
      <c r="I551" t="s">
        <v>15</v>
      </c>
      <c r="J551" t="str">
        <f>IF(BuyerTable[[#This Row],[Cars]]&gt;0,"car","No cars")</f>
        <v>car</v>
      </c>
      <c r="K551">
        <v>1</v>
      </c>
      <c r="L551" t="s">
        <v>22</v>
      </c>
      <c r="M551" t="s">
        <v>32</v>
      </c>
      <c r="N551" t="str">
        <f t="shared" si="8"/>
        <v>Old</v>
      </c>
      <c r="O551" t="str" cm="1">
        <f t="array" ref="O551">_xlfn.IFS(
  BuyerTable[[#This Row],[Age]]&lt;25,"&lt;25",
  BuyerTable[[#This Row],[Age]]&lt;=34,"25-34",
  BuyerTable[[#This Row],[Age]]&lt;=44,"35-44",
  BuyerTable[[#This Row],[Age]]&lt;=54,"45-54",
  TRUE,"55+"
)</f>
        <v>55+</v>
      </c>
      <c r="P551">
        <v>57</v>
      </c>
      <c r="Q551">
        <f>IF(BuyerTable[[#This Row],[Purchased Bike]]="Yes",1,0)</f>
        <v>1</v>
      </c>
      <c r="R551" t="s">
        <v>15</v>
      </c>
      <c r="S551" s="8">
        <f>_xlfn.SWITCH(BuyerTable[[#This Row],[Commute Distance]],"0-1 Miles",1,"1-2 Miles",2,"2-5 Miles",5,"5-10 Miles",10,"More than 10 Miles",12)</f>
        <v>5</v>
      </c>
    </row>
    <row r="552" spans="1:19" x14ac:dyDescent="0.3">
      <c r="A552">
        <v>18858</v>
      </c>
      <c r="B552" t="s">
        <v>37</v>
      </c>
      <c r="C552" t="s">
        <v>38</v>
      </c>
      <c r="D552" t="str" cm="1">
        <f t="array" ref="D552">_xlfn.IFS(
  BuyerTable[[#This Row],[Income]]&lt;40000,"&lt;40k",
  BuyerTable[[#This Row],[Income]]&lt;80000,"40–80k",
  BuyerTable[[#This Row],[Income]]&lt;120000,"80–120k",
  TRUE,"120k+"
)</f>
        <v>40–80k</v>
      </c>
      <c r="E552" s="3">
        <v>60000</v>
      </c>
      <c r="F552">
        <v>2</v>
      </c>
      <c r="G552" t="s">
        <v>29</v>
      </c>
      <c r="H552" t="s">
        <v>14</v>
      </c>
      <c r="I552" t="s">
        <v>15</v>
      </c>
      <c r="J552" t="str">
        <f>IF(BuyerTable[[#This Row],[Cars]]&gt;0,"car","No cars")</f>
        <v>car</v>
      </c>
      <c r="K552">
        <v>2</v>
      </c>
      <c r="L552" t="s">
        <v>23</v>
      </c>
      <c r="M552" t="s">
        <v>32</v>
      </c>
      <c r="N552" t="str">
        <f t="shared" si="8"/>
        <v>Middle age</v>
      </c>
      <c r="O552" t="str" cm="1">
        <f t="array" ref="O552">_xlfn.IFS(
  BuyerTable[[#This Row],[Age]]&lt;25,"&lt;25",
  BuyerTable[[#This Row],[Age]]&lt;=34,"25-34",
  BuyerTable[[#This Row],[Age]]&lt;=44,"35-44",
  BuyerTable[[#This Row],[Age]]&lt;=54,"45-54",
  TRUE,"55+"
)</f>
        <v>45-54</v>
      </c>
      <c r="P552">
        <v>52</v>
      </c>
      <c r="Q552">
        <f>IF(BuyerTable[[#This Row],[Purchased Bike]]="Yes",1,0)</f>
        <v>1</v>
      </c>
      <c r="R552" t="s">
        <v>15</v>
      </c>
      <c r="S552" s="8">
        <f>_xlfn.SWITCH(BuyerTable[[#This Row],[Commute Distance]],"0-1 Miles",1,"1-2 Miles",2,"2-5 Miles",5,"5-10 Miles",10,"More than 10 Miles",12)</f>
        <v>10</v>
      </c>
    </row>
    <row r="553" spans="1:19" x14ac:dyDescent="0.3">
      <c r="A553">
        <v>20000</v>
      </c>
      <c r="B553" t="s">
        <v>36</v>
      </c>
      <c r="C553" t="s">
        <v>38</v>
      </c>
      <c r="D553" t="str" cm="1">
        <f t="array" ref="D553">_xlfn.IFS(
  BuyerTable[[#This Row],[Income]]&lt;40000,"&lt;40k",
  BuyerTable[[#This Row],[Income]]&lt;80000,"40–80k",
  BuyerTable[[#This Row],[Income]]&lt;120000,"80–120k",
  TRUE,"120k+"
)</f>
        <v>40–80k</v>
      </c>
      <c r="E553" s="3">
        <v>60000</v>
      </c>
      <c r="F553">
        <v>1</v>
      </c>
      <c r="G553" t="s">
        <v>31</v>
      </c>
      <c r="H553" t="s">
        <v>21</v>
      </c>
      <c r="I553" t="s">
        <v>15</v>
      </c>
      <c r="J553" t="str">
        <f>IF(BuyerTable[[#This Row],[Cars]]&gt;0,"car","No cars")</f>
        <v>No cars</v>
      </c>
      <c r="K553">
        <v>0</v>
      </c>
      <c r="L553" t="s">
        <v>16</v>
      </c>
      <c r="M553" t="s">
        <v>32</v>
      </c>
      <c r="N553" t="str">
        <f t="shared" si="8"/>
        <v>Middle age</v>
      </c>
      <c r="O553" t="str" cm="1">
        <f t="array" ref="O553">_xlfn.IFS(
  BuyerTable[[#This Row],[Age]]&lt;25,"&lt;25",
  BuyerTable[[#This Row],[Age]]&lt;=34,"25-34",
  BuyerTable[[#This Row],[Age]]&lt;=44,"35-44",
  BuyerTable[[#This Row],[Age]]&lt;=54,"45-54",
  TRUE,"55+"
)</f>
        <v>35-44</v>
      </c>
      <c r="P553">
        <v>35</v>
      </c>
      <c r="Q553">
        <f>IF(BuyerTable[[#This Row],[Purchased Bike]]="Yes",1,0)</f>
        <v>1</v>
      </c>
      <c r="R553" t="s">
        <v>15</v>
      </c>
      <c r="S553" s="8">
        <f>_xlfn.SWITCH(BuyerTable[[#This Row],[Commute Distance]],"0-1 Miles",1,"1-2 Miles",2,"2-5 Miles",5,"5-10 Miles",10,"More than 10 Miles",12)</f>
        <v>1</v>
      </c>
    </row>
    <row r="554" spans="1:19" x14ac:dyDescent="0.3">
      <c r="A554">
        <v>25261</v>
      </c>
      <c r="B554" t="s">
        <v>36</v>
      </c>
      <c r="C554" t="s">
        <v>38</v>
      </c>
      <c r="D554" t="str" cm="1">
        <f t="array" ref="D554">_xlfn.IFS(
  BuyerTable[[#This Row],[Income]]&lt;40000,"&lt;40k",
  BuyerTable[[#This Row],[Income]]&lt;80000,"40–80k",
  BuyerTable[[#This Row],[Income]]&lt;120000,"80–120k",
  TRUE,"120k+"
)</f>
        <v>40–80k</v>
      </c>
      <c r="E554" s="3">
        <v>40000</v>
      </c>
      <c r="F554">
        <v>0</v>
      </c>
      <c r="G554" t="s">
        <v>27</v>
      </c>
      <c r="H554" t="s">
        <v>14</v>
      </c>
      <c r="I554" t="s">
        <v>15</v>
      </c>
      <c r="J554" t="str">
        <f>IF(BuyerTable[[#This Row],[Cars]]&gt;0,"car","No cars")</f>
        <v>car</v>
      </c>
      <c r="K554">
        <v>2</v>
      </c>
      <c r="L554" t="s">
        <v>23</v>
      </c>
      <c r="M554" t="s">
        <v>32</v>
      </c>
      <c r="N554" t="str">
        <f t="shared" si="8"/>
        <v>Adolescent</v>
      </c>
      <c r="O554" t="str" cm="1">
        <f t="array" ref="O554">_xlfn.IFS(
  BuyerTable[[#This Row],[Age]]&lt;25,"&lt;25",
  BuyerTable[[#This Row],[Age]]&lt;=34,"25-34",
  BuyerTable[[#This Row],[Age]]&lt;=44,"35-44",
  BuyerTable[[#This Row],[Age]]&lt;=54,"45-54",
  TRUE,"55+"
)</f>
        <v>25-34</v>
      </c>
      <c r="P554">
        <v>27</v>
      </c>
      <c r="Q554">
        <f>IF(BuyerTable[[#This Row],[Purchased Bike]]="Yes",1,0)</f>
        <v>0</v>
      </c>
      <c r="R554" t="s">
        <v>18</v>
      </c>
      <c r="S554" s="8">
        <f>_xlfn.SWITCH(BuyerTable[[#This Row],[Commute Distance]],"0-1 Miles",1,"1-2 Miles",2,"2-5 Miles",5,"5-10 Miles",10,"More than 10 Miles",12)</f>
        <v>10</v>
      </c>
    </row>
    <row r="555" spans="1:19" x14ac:dyDescent="0.3">
      <c r="A555">
        <v>17458</v>
      </c>
      <c r="B555" t="s">
        <v>37</v>
      </c>
      <c r="C555" t="s">
        <v>38</v>
      </c>
      <c r="D555" t="str" cm="1">
        <f t="array" ref="D555">_xlfn.IFS(
  BuyerTable[[#This Row],[Income]]&lt;40000,"&lt;40k",
  BuyerTable[[#This Row],[Income]]&lt;80000,"40–80k",
  BuyerTable[[#This Row],[Income]]&lt;120000,"80–120k",
  TRUE,"120k+"
)</f>
        <v>40–80k</v>
      </c>
      <c r="E555" s="3">
        <v>70000</v>
      </c>
      <c r="F555">
        <v>3</v>
      </c>
      <c r="G555" t="s">
        <v>27</v>
      </c>
      <c r="H555" t="s">
        <v>21</v>
      </c>
      <c r="I555" t="s">
        <v>15</v>
      </c>
      <c r="J555" t="str">
        <f>IF(BuyerTable[[#This Row],[Cars]]&gt;0,"car","No cars")</f>
        <v>No cars</v>
      </c>
      <c r="K555">
        <v>0</v>
      </c>
      <c r="L555" t="s">
        <v>23</v>
      </c>
      <c r="M555" t="s">
        <v>32</v>
      </c>
      <c r="N555" t="str">
        <f t="shared" si="8"/>
        <v>Middle age</v>
      </c>
      <c r="O555" t="str" cm="1">
        <f t="array" ref="O555">_xlfn.IFS(
  BuyerTable[[#This Row],[Age]]&lt;25,"&lt;25",
  BuyerTable[[#This Row],[Age]]&lt;=34,"25-34",
  BuyerTable[[#This Row],[Age]]&lt;=44,"35-44",
  BuyerTable[[#This Row],[Age]]&lt;=54,"45-54",
  TRUE,"55+"
)</f>
        <v>45-54</v>
      </c>
      <c r="P555">
        <v>52</v>
      </c>
      <c r="Q555">
        <f>IF(BuyerTable[[#This Row],[Purchased Bike]]="Yes",1,0)</f>
        <v>1</v>
      </c>
      <c r="R555" t="s">
        <v>15</v>
      </c>
      <c r="S555" s="8">
        <f>_xlfn.SWITCH(BuyerTable[[#This Row],[Commute Distance]],"0-1 Miles",1,"1-2 Miles",2,"2-5 Miles",5,"5-10 Miles",10,"More than 10 Miles",12)</f>
        <v>10</v>
      </c>
    </row>
    <row r="556" spans="1:19" x14ac:dyDescent="0.3">
      <c r="A556">
        <v>11644</v>
      </c>
      <c r="B556" t="s">
        <v>37</v>
      </c>
      <c r="C556" t="s">
        <v>38</v>
      </c>
      <c r="D556" t="str" cm="1">
        <f t="array" ref="D556">_xlfn.IFS(
  BuyerTable[[#This Row],[Income]]&lt;40000,"&lt;40k",
  BuyerTable[[#This Row],[Income]]&lt;80000,"40–80k",
  BuyerTable[[#This Row],[Income]]&lt;120000,"80–120k",
  TRUE,"120k+"
)</f>
        <v>40–80k</v>
      </c>
      <c r="E556" s="3">
        <v>40000</v>
      </c>
      <c r="F556">
        <v>2</v>
      </c>
      <c r="G556" t="s">
        <v>13</v>
      </c>
      <c r="H556" t="s">
        <v>14</v>
      </c>
      <c r="I556" t="s">
        <v>15</v>
      </c>
      <c r="J556" t="str">
        <f>IF(BuyerTable[[#This Row],[Cars]]&gt;0,"car","No cars")</f>
        <v>No cars</v>
      </c>
      <c r="K556">
        <v>0</v>
      </c>
      <c r="L556" t="s">
        <v>22</v>
      </c>
      <c r="M556" t="s">
        <v>32</v>
      </c>
      <c r="N556" t="str">
        <f t="shared" si="8"/>
        <v>Middle age</v>
      </c>
      <c r="O556" t="str" cm="1">
        <f t="array" ref="O556">_xlfn.IFS(
  BuyerTable[[#This Row],[Age]]&lt;25,"&lt;25",
  BuyerTable[[#This Row],[Age]]&lt;=34,"25-34",
  BuyerTable[[#This Row],[Age]]&lt;=44,"35-44",
  BuyerTable[[#This Row],[Age]]&lt;=54,"45-54",
  TRUE,"55+"
)</f>
        <v>35-44</v>
      </c>
      <c r="P556">
        <v>36</v>
      </c>
      <c r="Q556">
        <f>IF(BuyerTable[[#This Row],[Purchased Bike]]="Yes",1,0)</f>
        <v>0</v>
      </c>
      <c r="R556" t="s">
        <v>18</v>
      </c>
      <c r="S556" s="8">
        <f>_xlfn.SWITCH(BuyerTable[[#This Row],[Commute Distance]],"0-1 Miles",1,"1-2 Miles",2,"2-5 Miles",5,"5-10 Miles",10,"More than 10 Miles",12)</f>
        <v>5</v>
      </c>
    </row>
    <row r="557" spans="1:19" x14ac:dyDescent="0.3">
      <c r="A557">
        <v>16145</v>
      </c>
      <c r="B557" t="s">
        <v>37</v>
      </c>
      <c r="C557" t="s">
        <v>39</v>
      </c>
      <c r="D557" t="str" cm="1">
        <f t="array" ref="D557">_xlfn.IFS(
  BuyerTable[[#This Row],[Income]]&lt;40000,"&lt;40k",
  BuyerTable[[#This Row],[Income]]&lt;80000,"40–80k",
  BuyerTable[[#This Row],[Income]]&lt;120000,"80–120k",
  TRUE,"120k+"
)</f>
        <v>40–80k</v>
      </c>
      <c r="E557" s="3">
        <v>70000</v>
      </c>
      <c r="F557">
        <v>5</v>
      </c>
      <c r="G557" t="s">
        <v>31</v>
      </c>
      <c r="H557" t="s">
        <v>21</v>
      </c>
      <c r="I557" t="s">
        <v>15</v>
      </c>
      <c r="J557" t="str">
        <f>IF(BuyerTable[[#This Row],[Cars]]&gt;0,"car","No cars")</f>
        <v>car</v>
      </c>
      <c r="K557">
        <v>3</v>
      </c>
      <c r="L557" t="s">
        <v>41</v>
      </c>
      <c r="M557" t="s">
        <v>32</v>
      </c>
      <c r="N557" t="str">
        <f t="shared" si="8"/>
        <v>Middle age</v>
      </c>
      <c r="O557" t="str" cm="1">
        <f t="array" ref="O557">_xlfn.IFS(
  BuyerTable[[#This Row],[Age]]&lt;25,"&lt;25",
  BuyerTable[[#This Row],[Age]]&lt;=34,"25-34",
  BuyerTable[[#This Row],[Age]]&lt;=44,"35-44",
  BuyerTable[[#This Row],[Age]]&lt;=54,"45-54",
  TRUE,"55+"
)</f>
        <v>45-54</v>
      </c>
      <c r="P557">
        <v>46</v>
      </c>
      <c r="Q557">
        <f>IF(BuyerTable[[#This Row],[Purchased Bike]]="Yes",1,0)</f>
        <v>1</v>
      </c>
      <c r="R557" t="s">
        <v>15</v>
      </c>
      <c r="S557" s="8">
        <f>_xlfn.SWITCH(BuyerTable[[#This Row],[Commute Distance]],"0-1 Miles",1,"1-2 Miles",2,"2-5 Miles",5,"5-10 Miles",10,"More than 10 Miles",12)</f>
        <v>12</v>
      </c>
    </row>
    <row r="558" spans="1:19" x14ac:dyDescent="0.3">
      <c r="A558">
        <v>16890</v>
      </c>
      <c r="B558" t="s">
        <v>36</v>
      </c>
      <c r="C558" t="s">
        <v>38</v>
      </c>
      <c r="D558" t="str" cm="1">
        <f t="array" ref="D558">_xlfn.IFS(
  BuyerTable[[#This Row],[Income]]&lt;40000,"&lt;40k",
  BuyerTable[[#This Row],[Income]]&lt;80000,"40–80k",
  BuyerTable[[#This Row],[Income]]&lt;120000,"80–120k",
  TRUE,"120k+"
)</f>
        <v>40–80k</v>
      </c>
      <c r="E558" s="3">
        <v>60000</v>
      </c>
      <c r="F558">
        <v>3</v>
      </c>
      <c r="G558" t="s">
        <v>29</v>
      </c>
      <c r="H558" t="s">
        <v>14</v>
      </c>
      <c r="I558" t="s">
        <v>15</v>
      </c>
      <c r="J558" t="str">
        <f>IF(BuyerTable[[#This Row],[Cars]]&gt;0,"car","No cars")</f>
        <v>car</v>
      </c>
      <c r="K558">
        <v>2</v>
      </c>
      <c r="L558" t="s">
        <v>23</v>
      </c>
      <c r="M558" t="s">
        <v>32</v>
      </c>
      <c r="N558" t="str">
        <f t="shared" si="8"/>
        <v>Middle age</v>
      </c>
      <c r="O558" t="str" cm="1">
        <f t="array" ref="O558">_xlfn.IFS(
  BuyerTable[[#This Row],[Age]]&lt;25,"&lt;25",
  BuyerTable[[#This Row],[Age]]&lt;=34,"25-34",
  BuyerTable[[#This Row],[Age]]&lt;=44,"35-44",
  BuyerTable[[#This Row],[Age]]&lt;=54,"45-54",
  TRUE,"55+"
)</f>
        <v>45-54</v>
      </c>
      <c r="P558">
        <v>52</v>
      </c>
      <c r="Q558">
        <f>IF(BuyerTable[[#This Row],[Purchased Bike]]="Yes",1,0)</f>
        <v>1</v>
      </c>
      <c r="R558" t="s">
        <v>15</v>
      </c>
      <c r="S558" s="8">
        <f>_xlfn.SWITCH(BuyerTable[[#This Row],[Commute Distance]],"0-1 Miles",1,"1-2 Miles",2,"2-5 Miles",5,"5-10 Miles",10,"More than 10 Miles",12)</f>
        <v>10</v>
      </c>
    </row>
    <row r="559" spans="1:19" x14ac:dyDescent="0.3">
      <c r="A559">
        <v>25983</v>
      </c>
      <c r="B559" t="s">
        <v>36</v>
      </c>
      <c r="C559" t="s">
        <v>38</v>
      </c>
      <c r="D559" t="str" cm="1">
        <f t="array" ref="D559">_xlfn.IFS(
  BuyerTable[[#This Row],[Income]]&lt;40000,"&lt;40k",
  BuyerTable[[#This Row],[Income]]&lt;80000,"40–80k",
  BuyerTable[[#This Row],[Income]]&lt;120000,"80–120k",
  TRUE,"120k+"
)</f>
        <v>40–80k</v>
      </c>
      <c r="E559" s="3">
        <v>70000</v>
      </c>
      <c r="F559">
        <v>0</v>
      </c>
      <c r="G559" t="s">
        <v>13</v>
      </c>
      <c r="H559" t="s">
        <v>21</v>
      </c>
      <c r="I559" t="s">
        <v>18</v>
      </c>
      <c r="J559" t="str">
        <f>IF(BuyerTable[[#This Row],[Cars]]&gt;0,"car","No cars")</f>
        <v>car</v>
      </c>
      <c r="K559">
        <v>1</v>
      </c>
      <c r="L559" t="s">
        <v>16</v>
      </c>
      <c r="M559" t="s">
        <v>32</v>
      </c>
      <c r="N559" t="str">
        <f t="shared" si="8"/>
        <v>Middle age</v>
      </c>
      <c r="O559" t="str" cm="1">
        <f t="array" ref="O559">_xlfn.IFS(
  BuyerTable[[#This Row],[Age]]&lt;25,"&lt;25",
  BuyerTable[[#This Row],[Age]]&lt;=34,"25-34",
  BuyerTable[[#This Row],[Age]]&lt;=44,"35-44",
  BuyerTable[[#This Row],[Age]]&lt;=54,"45-54",
  TRUE,"55+"
)</f>
        <v>35-44</v>
      </c>
      <c r="P559">
        <v>43</v>
      </c>
      <c r="Q559">
        <f>IF(BuyerTable[[#This Row],[Purchased Bike]]="Yes",1,0)</f>
        <v>0</v>
      </c>
      <c r="R559" t="s">
        <v>18</v>
      </c>
      <c r="S559" s="8">
        <f>_xlfn.SWITCH(BuyerTable[[#This Row],[Commute Distance]],"0-1 Miles",1,"1-2 Miles",2,"2-5 Miles",5,"5-10 Miles",10,"More than 10 Miles",12)</f>
        <v>1</v>
      </c>
    </row>
    <row r="560" spans="1:19" x14ac:dyDescent="0.3">
      <c r="A560">
        <v>14633</v>
      </c>
      <c r="B560" t="s">
        <v>36</v>
      </c>
      <c r="C560" t="s">
        <v>38</v>
      </c>
      <c r="D560" t="str" cm="1">
        <f t="array" ref="D560">_xlfn.IFS(
  BuyerTable[[#This Row],[Income]]&lt;40000,"&lt;40k",
  BuyerTable[[#This Row],[Income]]&lt;80000,"40–80k",
  BuyerTable[[#This Row],[Income]]&lt;120000,"80–120k",
  TRUE,"120k+"
)</f>
        <v>40–80k</v>
      </c>
      <c r="E560" s="3">
        <v>60000</v>
      </c>
      <c r="F560">
        <v>1</v>
      </c>
      <c r="G560" t="s">
        <v>19</v>
      </c>
      <c r="H560" t="s">
        <v>14</v>
      </c>
      <c r="I560" t="s">
        <v>15</v>
      </c>
      <c r="J560" t="str">
        <f>IF(BuyerTable[[#This Row],[Cars]]&gt;0,"car","No cars")</f>
        <v>car</v>
      </c>
      <c r="K560">
        <v>1</v>
      </c>
      <c r="L560" t="s">
        <v>22</v>
      </c>
      <c r="M560" t="s">
        <v>32</v>
      </c>
      <c r="N560" t="str">
        <f t="shared" si="8"/>
        <v>Middle age</v>
      </c>
      <c r="O560" t="str" cm="1">
        <f t="array" ref="O560">_xlfn.IFS(
  BuyerTable[[#This Row],[Age]]&lt;25,"&lt;25",
  BuyerTable[[#This Row],[Age]]&lt;=34,"25-34",
  BuyerTable[[#This Row],[Age]]&lt;=44,"35-44",
  BuyerTable[[#This Row],[Age]]&lt;=54,"45-54",
  TRUE,"55+"
)</f>
        <v>35-44</v>
      </c>
      <c r="P560">
        <v>44</v>
      </c>
      <c r="Q560">
        <f>IF(BuyerTable[[#This Row],[Purchased Bike]]="Yes",1,0)</f>
        <v>0</v>
      </c>
      <c r="R560" t="s">
        <v>18</v>
      </c>
      <c r="S560" s="8">
        <f>_xlfn.SWITCH(BuyerTable[[#This Row],[Commute Distance]],"0-1 Miles",1,"1-2 Miles",2,"2-5 Miles",5,"5-10 Miles",10,"More than 10 Miles",12)</f>
        <v>5</v>
      </c>
    </row>
    <row r="561" spans="1:19" x14ac:dyDescent="0.3">
      <c r="A561">
        <v>11538</v>
      </c>
      <c r="B561" t="s">
        <v>37</v>
      </c>
      <c r="C561" t="s">
        <v>39</v>
      </c>
      <c r="D561" t="str" cm="1">
        <f t="array" ref="D561">_xlfn.IFS(
  BuyerTable[[#This Row],[Income]]&lt;40000,"&lt;40k",
  BuyerTable[[#This Row],[Income]]&lt;80000,"40–80k",
  BuyerTable[[#This Row],[Income]]&lt;120000,"80–120k",
  TRUE,"120k+"
)</f>
        <v>40–80k</v>
      </c>
      <c r="E561" s="3">
        <v>60000</v>
      </c>
      <c r="F561">
        <v>4</v>
      </c>
      <c r="G561" t="s">
        <v>31</v>
      </c>
      <c r="H561" t="s">
        <v>14</v>
      </c>
      <c r="I561" t="s">
        <v>18</v>
      </c>
      <c r="J561" t="str">
        <f>IF(BuyerTable[[#This Row],[Cars]]&gt;0,"car","No cars")</f>
        <v>No cars</v>
      </c>
      <c r="K561">
        <v>0</v>
      </c>
      <c r="L561" t="s">
        <v>16</v>
      </c>
      <c r="M561" t="s">
        <v>32</v>
      </c>
      <c r="N561" t="str">
        <f t="shared" si="8"/>
        <v>Middle age</v>
      </c>
      <c r="O561" t="str" cm="1">
        <f t="array" ref="O561">_xlfn.IFS(
  BuyerTable[[#This Row],[Age]]&lt;25,"&lt;25",
  BuyerTable[[#This Row],[Age]]&lt;=34,"25-34",
  BuyerTable[[#This Row],[Age]]&lt;=44,"35-44",
  BuyerTable[[#This Row],[Age]]&lt;=54,"45-54",
  TRUE,"55+"
)</f>
        <v>45-54</v>
      </c>
      <c r="P561">
        <v>47</v>
      </c>
      <c r="Q561">
        <f>IF(BuyerTable[[#This Row],[Purchased Bike]]="Yes",1,0)</f>
        <v>1</v>
      </c>
      <c r="R561" t="s">
        <v>15</v>
      </c>
      <c r="S561" s="8">
        <f>_xlfn.SWITCH(BuyerTable[[#This Row],[Commute Distance]],"0-1 Miles",1,"1-2 Miles",2,"2-5 Miles",5,"5-10 Miles",10,"More than 10 Miles",12)</f>
        <v>1</v>
      </c>
    </row>
    <row r="562" spans="1:19" x14ac:dyDescent="0.3">
      <c r="A562">
        <v>17858</v>
      </c>
      <c r="B562" t="s">
        <v>36</v>
      </c>
      <c r="C562" t="s">
        <v>38</v>
      </c>
      <c r="D562" t="str" cm="1">
        <f t="array" ref="D562">_xlfn.IFS(
  BuyerTable[[#This Row],[Income]]&lt;40000,"&lt;40k",
  BuyerTable[[#This Row],[Income]]&lt;80000,"40–80k",
  BuyerTable[[#This Row],[Income]]&lt;120000,"80–120k",
  TRUE,"120k+"
)</f>
        <v>40–80k</v>
      </c>
      <c r="E562" s="3">
        <v>40000</v>
      </c>
      <c r="F562">
        <v>4</v>
      </c>
      <c r="G562" t="s">
        <v>27</v>
      </c>
      <c r="H562" t="s">
        <v>14</v>
      </c>
      <c r="I562" t="s">
        <v>15</v>
      </c>
      <c r="J562" t="str">
        <f>IF(BuyerTable[[#This Row],[Cars]]&gt;0,"car","No cars")</f>
        <v>car</v>
      </c>
      <c r="K562">
        <v>2</v>
      </c>
      <c r="L562" t="s">
        <v>22</v>
      </c>
      <c r="M562" t="s">
        <v>32</v>
      </c>
      <c r="N562" t="str">
        <f t="shared" si="8"/>
        <v>Middle age</v>
      </c>
      <c r="O562" t="str" cm="1">
        <f t="array" ref="O562">_xlfn.IFS(
  BuyerTable[[#This Row],[Age]]&lt;25,"&lt;25",
  BuyerTable[[#This Row],[Age]]&lt;=34,"25-34",
  BuyerTable[[#This Row],[Age]]&lt;=44,"35-44",
  BuyerTable[[#This Row],[Age]]&lt;=54,"45-54",
  TRUE,"55+"
)</f>
        <v>35-44</v>
      </c>
      <c r="P562">
        <v>44</v>
      </c>
      <c r="Q562">
        <f>IF(BuyerTable[[#This Row],[Purchased Bike]]="Yes",1,0)</f>
        <v>1</v>
      </c>
      <c r="R562" t="s">
        <v>15</v>
      </c>
      <c r="S562" s="8">
        <f>_xlfn.SWITCH(BuyerTable[[#This Row],[Commute Distance]],"0-1 Miles",1,"1-2 Miles",2,"2-5 Miles",5,"5-10 Miles",10,"More than 10 Miles",12)</f>
        <v>5</v>
      </c>
    </row>
    <row r="563" spans="1:19" x14ac:dyDescent="0.3">
      <c r="A563">
        <v>15814</v>
      </c>
      <c r="B563" t="s">
        <v>37</v>
      </c>
      <c r="C563" t="s">
        <v>39</v>
      </c>
      <c r="D563" t="str" cm="1">
        <f t="array" ref="D563">_xlfn.IFS(
  BuyerTable[[#This Row],[Income]]&lt;40000,"&lt;40k",
  BuyerTable[[#This Row],[Income]]&lt;80000,"40–80k",
  BuyerTable[[#This Row],[Income]]&lt;120000,"80–120k",
  TRUE,"120k+"
)</f>
        <v>40–80k</v>
      </c>
      <c r="E563" s="3">
        <v>40000</v>
      </c>
      <c r="F563">
        <v>0</v>
      </c>
      <c r="G563" t="s">
        <v>27</v>
      </c>
      <c r="H563" t="s">
        <v>14</v>
      </c>
      <c r="I563" t="s">
        <v>15</v>
      </c>
      <c r="J563" t="str">
        <f>IF(BuyerTable[[#This Row],[Cars]]&gt;0,"car","No cars")</f>
        <v>car</v>
      </c>
      <c r="K563">
        <v>1</v>
      </c>
      <c r="L563" t="s">
        <v>23</v>
      </c>
      <c r="M563" t="s">
        <v>32</v>
      </c>
      <c r="N563" t="str">
        <f t="shared" si="8"/>
        <v>Adolescent</v>
      </c>
      <c r="O563" t="str" cm="1">
        <f t="array" ref="O563">_xlfn.IFS(
  BuyerTable[[#This Row],[Age]]&lt;25,"&lt;25",
  BuyerTable[[#This Row],[Age]]&lt;=34,"25-34",
  BuyerTable[[#This Row],[Age]]&lt;=44,"35-44",
  BuyerTable[[#This Row],[Age]]&lt;=54,"45-54",
  TRUE,"55+"
)</f>
        <v>25-34</v>
      </c>
      <c r="P563">
        <v>30</v>
      </c>
      <c r="Q563">
        <f>IF(BuyerTable[[#This Row],[Purchased Bike]]="Yes",1,0)</f>
        <v>0</v>
      </c>
      <c r="R563" t="s">
        <v>18</v>
      </c>
      <c r="S563" s="8">
        <f>_xlfn.SWITCH(BuyerTable[[#This Row],[Commute Distance]],"0-1 Miles",1,"1-2 Miles",2,"2-5 Miles",5,"5-10 Miles",10,"More than 10 Miles",12)</f>
        <v>10</v>
      </c>
    </row>
    <row r="564" spans="1:19" x14ac:dyDescent="0.3">
      <c r="A564">
        <v>11200</v>
      </c>
      <c r="B564" t="s">
        <v>36</v>
      </c>
      <c r="C564" t="s">
        <v>38</v>
      </c>
      <c r="D564" t="str" cm="1">
        <f t="array" ref="D564">_xlfn.IFS(
  BuyerTable[[#This Row],[Income]]&lt;40000,"&lt;40k",
  BuyerTable[[#This Row],[Income]]&lt;80000,"40–80k",
  BuyerTable[[#This Row],[Income]]&lt;120000,"80–120k",
  TRUE,"120k+"
)</f>
        <v>40–80k</v>
      </c>
      <c r="E564" s="3">
        <v>70000</v>
      </c>
      <c r="F564">
        <v>4</v>
      </c>
      <c r="G564" t="s">
        <v>13</v>
      </c>
      <c r="H564" t="s">
        <v>28</v>
      </c>
      <c r="I564" t="s">
        <v>15</v>
      </c>
      <c r="J564" t="str">
        <f>IF(BuyerTable[[#This Row],[Cars]]&gt;0,"car","No cars")</f>
        <v>car</v>
      </c>
      <c r="K564">
        <v>1</v>
      </c>
      <c r="L564" t="s">
        <v>26</v>
      </c>
      <c r="M564" t="s">
        <v>32</v>
      </c>
      <c r="N564" t="str">
        <f t="shared" si="8"/>
        <v>Old</v>
      </c>
      <c r="O564" t="str" cm="1">
        <f t="array" ref="O564">_xlfn.IFS(
  BuyerTable[[#This Row],[Age]]&lt;25,"&lt;25",
  BuyerTable[[#This Row],[Age]]&lt;=34,"25-34",
  BuyerTable[[#This Row],[Age]]&lt;=44,"35-44",
  BuyerTable[[#This Row],[Age]]&lt;=54,"45-54",
  TRUE,"55+"
)</f>
        <v>55+</v>
      </c>
      <c r="P564">
        <v>58</v>
      </c>
      <c r="Q564">
        <f>IF(BuyerTable[[#This Row],[Purchased Bike]]="Yes",1,0)</f>
        <v>0</v>
      </c>
      <c r="R564" t="s">
        <v>18</v>
      </c>
      <c r="S564" s="8">
        <f>_xlfn.SWITCH(BuyerTable[[#This Row],[Commute Distance]],"0-1 Miles",1,"1-2 Miles",2,"2-5 Miles",5,"5-10 Miles",10,"More than 10 Miles",12)</f>
        <v>2</v>
      </c>
    </row>
    <row r="565" spans="1:19" x14ac:dyDescent="0.3">
      <c r="A565">
        <v>25101</v>
      </c>
      <c r="B565" t="s">
        <v>36</v>
      </c>
      <c r="C565" t="s">
        <v>38</v>
      </c>
      <c r="D565" t="str" cm="1">
        <f t="array" ref="D565">_xlfn.IFS(
  BuyerTable[[#This Row],[Income]]&lt;40000,"&lt;40k",
  BuyerTable[[#This Row],[Income]]&lt;80000,"40–80k",
  BuyerTable[[#This Row],[Income]]&lt;120000,"80–120k",
  TRUE,"120k+"
)</f>
        <v>40–80k</v>
      </c>
      <c r="E565" s="3">
        <v>60000</v>
      </c>
      <c r="F565">
        <v>5</v>
      </c>
      <c r="G565" t="s">
        <v>13</v>
      </c>
      <c r="H565" t="s">
        <v>21</v>
      </c>
      <c r="I565" t="s">
        <v>15</v>
      </c>
      <c r="J565" t="str">
        <f>IF(BuyerTable[[#This Row],[Cars]]&gt;0,"car","No cars")</f>
        <v>car</v>
      </c>
      <c r="K565">
        <v>1</v>
      </c>
      <c r="L565" t="s">
        <v>22</v>
      </c>
      <c r="M565" t="s">
        <v>32</v>
      </c>
      <c r="N565" t="str">
        <f t="shared" si="8"/>
        <v>Middle age</v>
      </c>
      <c r="O565" t="str" cm="1">
        <f t="array" ref="O565">_xlfn.IFS(
  BuyerTable[[#This Row],[Age]]&lt;25,"&lt;25",
  BuyerTable[[#This Row],[Age]]&lt;=34,"25-34",
  BuyerTable[[#This Row],[Age]]&lt;=44,"35-44",
  BuyerTable[[#This Row],[Age]]&lt;=54,"45-54",
  TRUE,"55+"
)</f>
        <v>45-54</v>
      </c>
      <c r="P565">
        <v>47</v>
      </c>
      <c r="Q565">
        <f>IF(BuyerTable[[#This Row],[Purchased Bike]]="Yes",1,0)</f>
        <v>0</v>
      </c>
      <c r="R565" t="s">
        <v>18</v>
      </c>
      <c r="S565" s="8">
        <f>_xlfn.SWITCH(BuyerTable[[#This Row],[Commute Distance]],"0-1 Miles",1,"1-2 Miles",2,"2-5 Miles",5,"5-10 Miles",10,"More than 10 Miles",12)</f>
        <v>5</v>
      </c>
    </row>
    <row r="566" spans="1:19" x14ac:dyDescent="0.3">
      <c r="A566">
        <v>21801</v>
      </c>
      <c r="B566" t="s">
        <v>36</v>
      </c>
      <c r="C566" t="s">
        <v>39</v>
      </c>
      <c r="D566" t="str" cm="1">
        <f t="array" ref="D566">_xlfn.IFS(
  BuyerTable[[#This Row],[Income]]&lt;40000,"&lt;40k",
  BuyerTable[[#This Row],[Income]]&lt;80000,"40–80k",
  BuyerTable[[#This Row],[Income]]&lt;120000,"80–120k",
  TRUE,"120k+"
)</f>
        <v>40–80k</v>
      </c>
      <c r="E566" s="3">
        <v>70000</v>
      </c>
      <c r="F566">
        <v>4</v>
      </c>
      <c r="G566" t="s">
        <v>19</v>
      </c>
      <c r="H566" t="s">
        <v>21</v>
      </c>
      <c r="I566" t="s">
        <v>15</v>
      </c>
      <c r="J566" t="str">
        <f>IF(BuyerTable[[#This Row],[Cars]]&gt;0,"car","No cars")</f>
        <v>car</v>
      </c>
      <c r="K566">
        <v>1</v>
      </c>
      <c r="L566" t="s">
        <v>26</v>
      </c>
      <c r="M566" t="s">
        <v>32</v>
      </c>
      <c r="N566" t="str">
        <f t="shared" si="8"/>
        <v>Old</v>
      </c>
      <c r="O566" t="str" cm="1">
        <f t="array" ref="O566">_xlfn.IFS(
  BuyerTable[[#This Row],[Age]]&lt;25,"&lt;25",
  BuyerTable[[#This Row],[Age]]&lt;=34,"25-34",
  BuyerTable[[#This Row],[Age]]&lt;=44,"35-44",
  BuyerTable[[#This Row],[Age]]&lt;=54,"45-54",
  TRUE,"55+"
)</f>
        <v>55+</v>
      </c>
      <c r="P566">
        <v>55</v>
      </c>
      <c r="Q566">
        <f>IF(BuyerTable[[#This Row],[Purchased Bike]]="Yes",1,0)</f>
        <v>0</v>
      </c>
      <c r="R566" t="s">
        <v>18</v>
      </c>
      <c r="S566" s="8">
        <f>_xlfn.SWITCH(BuyerTable[[#This Row],[Commute Distance]],"0-1 Miles",1,"1-2 Miles",2,"2-5 Miles",5,"5-10 Miles",10,"More than 10 Miles",12)</f>
        <v>2</v>
      </c>
    </row>
    <row r="567" spans="1:19" x14ac:dyDescent="0.3">
      <c r="A567">
        <v>25943</v>
      </c>
      <c r="B567" t="s">
        <v>37</v>
      </c>
      <c r="C567" t="s">
        <v>39</v>
      </c>
      <c r="D567" t="str" cm="1">
        <f t="array" ref="D567">_xlfn.IFS(
  BuyerTable[[#This Row],[Income]]&lt;40000,"&lt;40k",
  BuyerTable[[#This Row],[Income]]&lt;80000,"40–80k",
  BuyerTable[[#This Row],[Income]]&lt;120000,"80–120k",
  TRUE,"120k+"
)</f>
        <v>40–80k</v>
      </c>
      <c r="E567" s="3">
        <v>70000</v>
      </c>
      <c r="F567">
        <v>0</v>
      </c>
      <c r="G567" t="s">
        <v>19</v>
      </c>
      <c r="H567" t="s">
        <v>14</v>
      </c>
      <c r="I567" t="s">
        <v>18</v>
      </c>
      <c r="J567" t="str">
        <f>IF(BuyerTable[[#This Row],[Cars]]&gt;0,"car","No cars")</f>
        <v>car</v>
      </c>
      <c r="K567">
        <v>2</v>
      </c>
      <c r="L567" t="s">
        <v>16</v>
      </c>
      <c r="M567" t="s">
        <v>32</v>
      </c>
      <c r="N567" t="str">
        <f t="shared" si="8"/>
        <v>Adolescent</v>
      </c>
      <c r="O567" t="str" cm="1">
        <f t="array" ref="O567">_xlfn.IFS(
  BuyerTable[[#This Row],[Age]]&lt;25,"&lt;25",
  BuyerTable[[#This Row],[Age]]&lt;=34,"25-34",
  BuyerTable[[#This Row],[Age]]&lt;=44,"35-44",
  BuyerTable[[#This Row],[Age]]&lt;=54,"45-54",
  TRUE,"55+"
)</f>
        <v>25-34</v>
      </c>
      <c r="P567">
        <v>27</v>
      </c>
      <c r="Q567">
        <f>IF(BuyerTable[[#This Row],[Purchased Bike]]="Yes",1,0)</f>
        <v>1</v>
      </c>
      <c r="R567" t="s">
        <v>15</v>
      </c>
      <c r="S567" s="8">
        <f>_xlfn.SWITCH(BuyerTable[[#This Row],[Commute Distance]],"0-1 Miles",1,"1-2 Miles",2,"2-5 Miles",5,"5-10 Miles",10,"More than 10 Miles",12)</f>
        <v>1</v>
      </c>
    </row>
    <row r="568" spans="1:19" x14ac:dyDescent="0.3">
      <c r="A568">
        <v>22127</v>
      </c>
      <c r="B568" t="s">
        <v>36</v>
      </c>
      <c r="C568" t="s">
        <v>38</v>
      </c>
      <c r="D568" t="str" cm="1">
        <f t="array" ref="D568">_xlfn.IFS(
  BuyerTable[[#This Row],[Income]]&lt;40000,"&lt;40k",
  BuyerTable[[#This Row],[Income]]&lt;80000,"40–80k",
  BuyerTable[[#This Row],[Income]]&lt;120000,"80–120k",
  TRUE,"120k+"
)</f>
        <v>40–80k</v>
      </c>
      <c r="E568" s="3">
        <v>60000</v>
      </c>
      <c r="F568">
        <v>3</v>
      </c>
      <c r="G568" t="s">
        <v>31</v>
      </c>
      <c r="H568" t="s">
        <v>28</v>
      </c>
      <c r="I568" t="s">
        <v>15</v>
      </c>
      <c r="J568" t="str">
        <f>IF(BuyerTable[[#This Row],[Cars]]&gt;0,"car","No cars")</f>
        <v>car</v>
      </c>
      <c r="K568">
        <v>2</v>
      </c>
      <c r="L568" t="s">
        <v>26</v>
      </c>
      <c r="M568" t="s">
        <v>32</v>
      </c>
      <c r="N568" t="str">
        <f t="shared" si="8"/>
        <v>Old</v>
      </c>
      <c r="O568" t="str" cm="1">
        <f t="array" ref="O568">_xlfn.IFS(
  BuyerTable[[#This Row],[Age]]&lt;25,"&lt;25",
  BuyerTable[[#This Row],[Age]]&lt;=34,"25-34",
  BuyerTable[[#This Row],[Age]]&lt;=44,"35-44",
  BuyerTable[[#This Row],[Age]]&lt;=54,"45-54",
  TRUE,"55+"
)</f>
        <v>55+</v>
      </c>
      <c r="P568">
        <v>67</v>
      </c>
      <c r="Q568">
        <f>IF(BuyerTable[[#This Row],[Purchased Bike]]="Yes",1,0)</f>
        <v>0</v>
      </c>
      <c r="R568" t="s">
        <v>18</v>
      </c>
      <c r="S568" s="8">
        <f>_xlfn.SWITCH(BuyerTable[[#This Row],[Commute Distance]],"0-1 Miles",1,"1-2 Miles",2,"2-5 Miles",5,"5-10 Miles",10,"More than 10 Miles",12)</f>
        <v>2</v>
      </c>
    </row>
    <row r="569" spans="1:19" x14ac:dyDescent="0.3">
      <c r="A569">
        <v>20414</v>
      </c>
      <c r="B569" t="s">
        <v>36</v>
      </c>
      <c r="C569" t="s">
        <v>39</v>
      </c>
      <c r="D569" t="str" cm="1">
        <f t="array" ref="D569">_xlfn.IFS(
  BuyerTable[[#This Row],[Income]]&lt;40000,"&lt;40k",
  BuyerTable[[#This Row],[Income]]&lt;80000,"40–80k",
  BuyerTable[[#This Row],[Income]]&lt;120000,"80–120k",
  TRUE,"120k+"
)</f>
        <v>40–80k</v>
      </c>
      <c r="E569" s="3">
        <v>60000</v>
      </c>
      <c r="F569">
        <v>0</v>
      </c>
      <c r="G569" t="s">
        <v>19</v>
      </c>
      <c r="H569" t="s">
        <v>14</v>
      </c>
      <c r="I569" t="s">
        <v>15</v>
      </c>
      <c r="J569" t="str">
        <f>IF(BuyerTable[[#This Row],[Cars]]&gt;0,"car","No cars")</f>
        <v>car</v>
      </c>
      <c r="K569">
        <v>2</v>
      </c>
      <c r="L569" t="s">
        <v>23</v>
      </c>
      <c r="M569" t="s">
        <v>32</v>
      </c>
      <c r="N569" t="str">
        <f t="shared" si="8"/>
        <v>Adolescent</v>
      </c>
      <c r="O569" t="str" cm="1">
        <f t="array" ref="O569">_xlfn.IFS(
  BuyerTable[[#This Row],[Age]]&lt;25,"&lt;25",
  BuyerTable[[#This Row],[Age]]&lt;=34,"25-34",
  BuyerTable[[#This Row],[Age]]&lt;=44,"35-44",
  BuyerTable[[#This Row],[Age]]&lt;=54,"45-54",
  TRUE,"55+"
)</f>
        <v>25-34</v>
      </c>
      <c r="P569">
        <v>29</v>
      </c>
      <c r="Q569">
        <f>IF(BuyerTable[[#This Row],[Purchased Bike]]="Yes",1,0)</f>
        <v>0</v>
      </c>
      <c r="R569" t="s">
        <v>18</v>
      </c>
      <c r="S569" s="8">
        <f>_xlfn.SWITCH(BuyerTable[[#This Row],[Commute Distance]],"0-1 Miles",1,"1-2 Miles",2,"2-5 Miles",5,"5-10 Miles",10,"More than 10 Miles",12)</f>
        <v>10</v>
      </c>
    </row>
    <row r="570" spans="1:19" x14ac:dyDescent="0.3">
      <c r="A570">
        <v>23672</v>
      </c>
      <c r="B570" t="s">
        <v>36</v>
      </c>
      <c r="C570" t="s">
        <v>39</v>
      </c>
      <c r="D570" t="str" cm="1">
        <f t="array" ref="D570">_xlfn.IFS(
  BuyerTable[[#This Row],[Income]]&lt;40000,"&lt;40k",
  BuyerTable[[#This Row],[Income]]&lt;80000,"40–80k",
  BuyerTable[[#This Row],[Income]]&lt;120000,"80–120k",
  TRUE,"120k+"
)</f>
        <v>40–80k</v>
      </c>
      <c r="E570" s="3">
        <v>60000</v>
      </c>
      <c r="F570">
        <v>3</v>
      </c>
      <c r="G570" t="s">
        <v>31</v>
      </c>
      <c r="H570" t="s">
        <v>28</v>
      </c>
      <c r="I570" t="s">
        <v>15</v>
      </c>
      <c r="J570" t="str">
        <f>IF(BuyerTable[[#This Row],[Cars]]&gt;0,"car","No cars")</f>
        <v>car</v>
      </c>
      <c r="K570">
        <v>2</v>
      </c>
      <c r="L570" t="s">
        <v>26</v>
      </c>
      <c r="M570" t="s">
        <v>32</v>
      </c>
      <c r="N570" t="str">
        <f t="shared" si="8"/>
        <v>Old</v>
      </c>
      <c r="O570" t="str" cm="1">
        <f t="array" ref="O570">_xlfn.IFS(
  BuyerTable[[#This Row],[Age]]&lt;25,"&lt;25",
  BuyerTable[[#This Row],[Age]]&lt;=34,"25-34",
  BuyerTable[[#This Row],[Age]]&lt;=44,"35-44",
  BuyerTable[[#This Row],[Age]]&lt;=54,"45-54",
  TRUE,"55+"
)</f>
        <v>55+</v>
      </c>
      <c r="P570">
        <v>67</v>
      </c>
      <c r="Q570">
        <f>IF(BuyerTable[[#This Row],[Purchased Bike]]="Yes",1,0)</f>
        <v>0</v>
      </c>
      <c r="R570" t="s">
        <v>18</v>
      </c>
      <c r="S570" s="8">
        <f>_xlfn.SWITCH(BuyerTable[[#This Row],[Commute Distance]],"0-1 Miles",1,"1-2 Miles",2,"2-5 Miles",5,"5-10 Miles",10,"More than 10 Miles",12)</f>
        <v>2</v>
      </c>
    </row>
    <row r="571" spans="1:19" x14ac:dyDescent="0.3">
      <c r="A571">
        <v>28815</v>
      </c>
      <c r="B571" t="s">
        <v>36</v>
      </c>
      <c r="C571" t="s">
        <v>39</v>
      </c>
      <c r="D571" t="str" cm="1">
        <f t="array" ref="D571">_xlfn.IFS(
  BuyerTable[[#This Row],[Income]]&lt;40000,"&lt;40k",
  BuyerTable[[#This Row],[Income]]&lt;80000,"40–80k",
  BuyerTable[[#This Row],[Income]]&lt;120000,"80–120k",
  TRUE,"120k+"
)</f>
        <v>40–80k</v>
      </c>
      <c r="E571" s="3">
        <v>50000</v>
      </c>
      <c r="F571">
        <v>1</v>
      </c>
      <c r="G571" t="s">
        <v>31</v>
      </c>
      <c r="H571" t="s">
        <v>14</v>
      </c>
      <c r="I571" t="s">
        <v>15</v>
      </c>
      <c r="J571" t="str">
        <f>IF(BuyerTable[[#This Row],[Cars]]&gt;0,"car","No cars")</f>
        <v>No cars</v>
      </c>
      <c r="K571">
        <v>0</v>
      </c>
      <c r="L571" t="s">
        <v>16</v>
      </c>
      <c r="M571" t="s">
        <v>32</v>
      </c>
      <c r="N571" t="str">
        <f t="shared" si="8"/>
        <v>Middle age</v>
      </c>
      <c r="O571" t="str" cm="1">
        <f t="array" ref="O571">_xlfn.IFS(
  BuyerTable[[#This Row],[Age]]&lt;25,"&lt;25",
  BuyerTable[[#This Row],[Age]]&lt;=34,"25-34",
  BuyerTable[[#This Row],[Age]]&lt;=44,"35-44",
  BuyerTable[[#This Row],[Age]]&lt;=54,"45-54",
  TRUE,"55+"
)</f>
        <v>35-44</v>
      </c>
      <c r="P571">
        <v>35</v>
      </c>
      <c r="Q571">
        <f>IF(BuyerTable[[#This Row],[Purchased Bike]]="Yes",1,0)</f>
        <v>0</v>
      </c>
      <c r="R571" t="s">
        <v>18</v>
      </c>
      <c r="S571" s="8">
        <f>_xlfn.SWITCH(BuyerTable[[#This Row],[Commute Distance]],"0-1 Miles",1,"1-2 Miles",2,"2-5 Miles",5,"5-10 Miles",10,"More than 10 Miles",12)</f>
        <v>1</v>
      </c>
    </row>
    <row r="572" spans="1:19" x14ac:dyDescent="0.3">
      <c r="A572">
        <v>27753</v>
      </c>
      <c r="B572" t="s">
        <v>36</v>
      </c>
      <c r="C572" t="s">
        <v>38</v>
      </c>
      <c r="D572" t="str" cm="1">
        <f t="array" ref="D572">_xlfn.IFS(
  BuyerTable[[#This Row],[Income]]&lt;40000,"&lt;40k",
  BuyerTable[[#This Row],[Income]]&lt;80000,"40–80k",
  BuyerTable[[#This Row],[Income]]&lt;120000,"80–120k",
  TRUE,"120k+"
)</f>
        <v>40–80k</v>
      </c>
      <c r="E572" s="3">
        <v>40000</v>
      </c>
      <c r="F572">
        <v>0</v>
      </c>
      <c r="G572" t="s">
        <v>27</v>
      </c>
      <c r="H572" t="s">
        <v>14</v>
      </c>
      <c r="I572" t="s">
        <v>18</v>
      </c>
      <c r="J572" t="str">
        <f>IF(BuyerTable[[#This Row],[Cars]]&gt;0,"car","No cars")</f>
        <v>car</v>
      </c>
      <c r="K572">
        <v>2</v>
      </c>
      <c r="L572" t="s">
        <v>26</v>
      </c>
      <c r="M572" t="s">
        <v>32</v>
      </c>
      <c r="N572" t="str">
        <f t="shared" si="8"/>
        <v>Adolescent</v>
      </c>
      <c r="O572" t="str" cm="1">
        <f t="array" ref="O572">_xlfn.IFS(
  BuyerTable[[#This Row],[Age]]&lt;25,"&lt;25",
  BuyerTable[[#This Row],[Age]]&lt;=34,"25-34",
  BuyerTable[[#This Row],[Age]]&lt;=44,"35-44",
  BuyerTable[[#This Row],[Age]]&lt;=54,"45-54",
  TRUE,"55+"
)</f>
        <v>25-34</v>
      </c>
      <c r="P572">
        <v>30</v>
      </c>
      <c r="Q572">
        <f>IF(BuyerTable[[#This Row],[Purchased Bike]]="Yes",1,0)</f>
        <v>0</v>
      </c>
      <c r="R572" t="s">
        <v>18</v>
      </c>
      <c r="S572" s="8">
        <f>_xlfn.SWITCH(BuyerTable[[#This Row],[Commute Distance]],"0-1 Miles",1,"1-2 Miles",2,"2-5 Miles",5,"5-10 Miles",10,"More than 10 Miles",12)</f>
        <v>2</v>
      </c>
    </row>
    <row r="573" spans="1:19" x14ac:dyDescent="0.3">
      <c r="A573">
        <v>27643</v>
      </c>
      <c r="B573" t="s">
        <v>37</v>
      </c>
      <c r="C573" t="s">
        <v>38</v>
      </c>
      <c r="D573" t="str" cm="1">
        <f t="array" ref="D573">_xlfn.IFS(
  BuyerTable[[#This Row],[Income]]&lt;40000,"&lt;40k",
  BuyerTable[[#This Row],[Income]]&lt;80000,"40–80k",
  BuyerTable[[#This Row],[Income]]&lt;120000,"80–120k",
  TRUE,"120k+"
)</f>
        <v>40–80k</v>
      </c>
      <c r="E573" s="3">
        <v>70000</v>
      </c>
      <c r="F573">
        <v>5</v>
      </c>
      <c r="G573" t="s">
        <v>19</v>
      </c>
      <c r="H573" t="s">
        <v>21</v>
      </c>
      <c r="I573" t="s">
        <v>15</v>
      </c>
      <c r="J573" t="str">
        <f>IF(BuyerTable[[#This Row],[Cars]]&gt;0,"car","No cars")</f>
        <v>car</v>
      </c>
      <c r="K573">
        <v>3</v>
      </c>
      <c r="L573" t="s">
        <v>22</v>
      </c>
      <c r="M573" t="s">
        <v>32</v>
      </c>
      <c r="N573" t="str">
        <f t="shared" si="8"/>
        <v>Middle age</v>
      </c>
      <c r="O573" t="str" cm="1">
        <f t="array" ref="O573">_xlfn.IFS(
  BuyerTable[[#This Row],[Age]]&lt;25,"&lt;25",
  BuyerTable[[#This Row],[Age]]&lt;=34,"25-34",
  BuyerTable[[#This Row],[Age]]&lt;=44,"35-44",
  BuyerTable[[#This Row],[Age]]&lt;=54,"45-54",
  TRUE,"55+"
)</f>
        <v>35-44</v>
      </c>
      <c r="P573">
        <v>44</v>
      </c>
      <c r="Q573">
        <f>IF(BuyerTable[[#This Row],[Purchased Bike]]="Yes",1,0)</f>
        <v>0</v>
      </c>
      <c r="R573" t="s">
        <v>18</v>
      </c>
      <c r="S573" s="8">
        <f>_xlfn.SWITCH(BuyerTable[[#This Row],[Commute Distance]],"0-1 Miles",1,"1-2 Miles",2,"2-5 Miles",5,"5-10 Miles",10,"More than 10 Miles",12)</f>
        <v>5</v>
      </c>
    </row>
    <row r="574" spans="1:19" x14ac:dyDescent="0.3">
      <c r="A574">
        <v>27388</v>
      </c>
      <c r="B574" t="s">
        <v>36</v>
      </c>
      <c r="C574" t="s">
        <v>38</v>
      </c>
      <c r="D574" t="str" cm="1">
        <f t="array" ref="D574">_xlfn.IFS(
  BuyerTable[[#This Row],[Income]]&lt;40000,"&lt;40k",
  BuyerTable[[#This Row],[Income]]&lt;80000,"40–80k",
  BuyerTable[[#This Row],[Income]]&lt;120000,"80–120k",
  TRUE,"120k+"
)</f>
        <v>40–80k</v>
      </c>
      <c r="E574" s="3">
        <v>60000</v>
      </c>
      <c r="F574">
        <v>3</v>
      </c>
      <c r="G574" t="s">
        <v>13</v>
      </c>
      <c r="H574" t="s">
        <v>28</v>
      </c>
      <c r="I574" t="s">
        <v>18</v>
      </c>
      <c r="J574" t="str">
        <f>IF(BuyerTable[[#This Row],[Cars]]&gt;0,"car","No cars")</f>
        <v>car</v>
      </c>
      <c r="K574">
        <v>2</v>
      </c>
      <c r="L574" t="s">
        <v>26</v>
      </c>
      <c r="M574" t="s">
        <v>32</v>
      </c>
      <c r="N574" t="str">
        <f t="shared" si="8"/>
        <v>Old</v>
      </c>
      <c r="O574" t="str" cm="1">
        <f t="array" ref="O574">_xlfn.IFS(
  BuyerTable[[#This Row],[Age]]&lt;25,"&lt;25",
  BuyerTable[[#This Row],[Age]]&lt;=34,"25-34",
  BuyerTable[[#This Row],[Age]]&lt;=44,"35-44",
  BuyerTable[[#This Row],[Age]]&lt;=54,"45-54",
  TRUE,"55+"
)</f>
        <v>55+</v>
      </c>
      <c r="P574">
        <v>66</v>
      </c>
      <c r="Q574">
        <f>IF(BuyerTable[[#This Row],[Purchased Bike]]="Yes",1,0)</f>
        <v>0</v>
      </c>
      <c r="R574" t="s">
        <v>18</v>
      </c>
      <c r="S574" s="8">
        <f>_xlfn.SWITCH(BuyerTable[[#This Row],[Commute Distance]],"0-1 Miles",1,"1-2 Miles",2,"2-5 Miles",5,"5-10 Miles",10,"More than 10 Miles",12)</f>
        <v>2</v>
      </c>
    </row>
    <row r="575" spans="1:19" x14ac:dyDescent="0.3">
      <c r="A575">
        <v>15272</v>
      </c>
      <c r="B575" t="s">
        <v>37</v>
      </c>
      <c r="C575" t="s">
        <v>38</v>
      </c>
      <c r="D575" t="str" cm="1">
        <f t="array" ref="D575">_xlfn.IFS(
  BuyerTable[[#This Row],[Income]]&lt;40000,"&lt;40k",
  BuyerTable[[#This Row],[Income]]&lt;80000,"40–80k",
  BuyerTable[[#This Row],[Income]]&lt;120000,"80–120k",
  TRUE,"120k+"
)</f>
        <v>40–80k</v>
      </c>
      <c r="E575" s="3">
        <v>40000</v>
      </c>
      <c r="F575">
        <v>0</v>
      </c>
      <c r="G575" t="s">
        <v>27</v>
      </c>
      <c r="H575" t="s">
        <v>14</v>
      </c>
      <c r="I575" t="s">
        <v>18</v>
      </c>
      <c r="J575" t="str">
        <f>IF(BuyerTable[[#This Row],[Cars]]&gt;0,"car","No cars")</f>
        <v>car</v>
      </c>
      <c r="K575">
        <v>2</v>
      </c>
      <c r="L575" t="s">
        <v>26</v>
      </c>
      <c r="M575" t="s">
        <v>32</v>
      </c>
      <c r="N575" t="str">
        <f t="shared" si="8"/>
        <v>Adolescent</v>
      </c>
      <c r="O575" t="str" cm="1">
        <f t="array" ref="O575">_xlfn.IFS(
  BuyerTable[[#This Row],[Age]]&lt;25,"&lt;25",
  BuyerTable[[#This Row],[Age]]&lt;=34,"25-34",
  BuyerTable[[#This Row],[Age]]&lt;=44,"35-44",
  BuyerTable[[#This Row],[Age]]&lt;=54,"45-54",
  TRUE,"55+"
)</f>
        <v>25-34</v>
      </c>
      <c r="P575">
        <v>30</v>
      </c>
      <c r="Q575">
        <f>IF(BuyerTable[[#This Row],[Purchased Bike]]="Yes",1,0)</f>
        <v>0</v>
      </c>
      <c r="R575" t="s">
        <v>18</v>
      </c>
      <c r="S575" s="8">
        <f>_xlfn.SWITCH(BuyerTable[[#This Row],[Commute Distance]],"0-1 Miles",1,"1-2 Miles",2,"2-5 Miles",5,"5-10 Miles",10,"More than 10 Miles",12)</f>
        <v>2</v>
      </c>
    </row>
    <row r="576" spans="1:19" x14ac:dyDescent="0.3">
      <c r="A576">
        <v>18949</v>
      </c>
      <c r="B576" t="s">
        <v>37</v>
      </c>
      <c r="C576" t="s">
        <v>38</v>
      </c>
      <c r="D576" t="str" cm="1">
        <f t="array" ref="D576">_xlfn.IFS(
  BuyerTable[[#This Row],[Income]]&lt;40000,"&lt;40k",
  BuyerTable[[#This Row],[Income]]&lt;80000,"40–80k",
  BuyerTable[[#This Row],[Income]]&lt;120000,"80–120k",
  TRUE,"120k+"
)</f>
        <v>40–80k</v>
      </c>
      <c r="E576" s="3">
        <v>70000</v>
      </c>
      <c r="F576">
        <v>0</v>
      </c>
      <c r="G576" t="s">
        <v>31</v>
      </c>
      <c r="H576" t="s">
        <v>28</v>
      </c>
      <c r="I576" t="s">
        <v>15</v>
      </c>
      <c r="J576" t="str">
        <f>IF(BuyerTable[[#This Row],[Cars]]&gt;0,"car","No cars")</f>
        <v>car</v>
      </c>
      <c r="K576">
        <v>2</v>
      </c>
      <c r="L576" t="s">
        <v>23</v>
      </c>
      <c r="M576" t="s">
        <v>32</v>
      </c>
      <c r="N576" t="str">
        <f t="shared" si="8"/>
        <v>Old</v>
      </c>
      <c r="O576" t="str" cm="1">
        <f t="array" ref="O576">_xlfn.IFS(
  BuyerTable[[#This Row],[Age]]&lt;25,"&lt;25",
  BuyerTable[[#This Row],[Age]]&lt;=34,"25-34",
  BuyerTable[[#This Row],[Age]]&lt;=44,"35-44",
  BuyerTable[[#This Row],[Age]]&lt;=54,"45-54",
  TRUE,"55+"
)</f>
        <v>55+</v>
      </c>
      <c r="P576">
        <v>74</v>
      </c>
      <c r="Q576">
        <f>IF(BuyerTable[[#This Row],[Purchased Bike]]="Yes",1,0)</f>
        <v>1</v>
      </c>
      <c r="R576" t="s">
        <v>15</v>
      </c>
      <c r="S576" s="8">
        <f>_xlfn.SWITCH(BuyerTable[[#This Row],[Commute Distance]],"0-1 Miles",1,"1-2 Miles",2,"2-5 Miles",5,"5-10 Miles",10,"More than 10 Miles",12)</f>
        <v>10</v>
      </c>
    </row>
    <row r="577" spans="1:19" x14ac:dyDescent="0.3">
      <c r="A577">
        <v>25886</v>
      </c>
      <c r="B577" t="s">
        <v>36</v>
      </c>
      <c r="C577" t="s">
        <v>39</v>
      </c>
      <c r="D577" t="str" cm="1">
        <f t="array" ref="D577">_xlfn.IFS(
  BuyerTable[[#This Row],[Income]]&lt;40000,"&lt;40k",
  BuyerTable[[#This Row],[Income]]&lt;80000,"40–80k",
  BuyerTable[[#This Row],[Income]]&lt;120000,"80–120k",
  TRUE,"120k+"
)</f>
        <v>40–80k</v>
      </c>
      <c r="E577" s="3">
        <v>60000</v>
      </c>
      <c r="F577">
        <v>2</v>
      </c>
      <c r="G577" t="s">
        <v>19</v>
      </c>
      <c r="H577" t="s">
        <v>21</v>
      </c>
      <c r="I577" t="s">
        <v>15</v>
      </c>
      <c r="J577" t="str">
        <f>IF(BuyerTable[[#This Row],[Cars]]&gt;0,"car","No cars")</f>
        <v>car</v>
      </c>
      <c r="K577">
        <v>2</v>
      </c>
      <c r="L577" t="s">
        <v>22</v>
      </c>
      <c r="M577" t="s">
        <v>32</v>
      </c>
      <c r="N577" t="str">
        <f t="shared" si="8"/>
        <v>Old</v>
      </c>
      <c r="O577" t="str" cm="1">
        <f t="array" ref="O577">_xlfn.IFS(
  BuyerTable[[#This Row],[Age]]&lt;25,"&lt;25",
  BuyerTable[[#This Row],[Age]]&lt;=34,"25-34",
  BuyerTable[[#This Row],[Age]]&lt;=44,"35-44",
  BuyerTable[[#This Row],[Age]]&lt;=54,"45-54",
  TRUE,"55+"
)</f>
        <v>55+</v>
      </c>
      <c r="P577">
        <v>56</v>
      </c>
      <c r="Q577">
        <f>IF(BuyerTable[[#This Row],[Purchased Bike]]="Yes",1,0)</f>
        <v>1</v>
      </c>
      <c r="R577" t="s">
        <v>15</v>
      </c>
      <c r="S577" s="8">
        <f>_xlfn.SWITCH(BuyerTable[[#This Row],[Commute Distance]],"0-1 Miles",1,"1-2 Miles",2,"2-5 Miles",5,"5-10 Miles",10,"More than 10 Miles",12)</f>
        <v>5</v>
      </c>
    </row>
    <row r="578" spans="1:19" x14ac:dyDescent="0.3">
      <c r="A578">
        <v>21441</v>
      </c>
      <c r="B578" t="s">
        <v>36</v>
      </c>
      <c r="C578" t="s">
        <v>38</v>
      </c>
      <c r="D578" t="str" cm="1">
        <f t="array" ref="D578">_xlfn.IFS(
  BuyerTable[[#This Row],[Income]]&lt;40000,"&lt;40k",
  BuyerTable[[#This Row],[Income]]&lt;80000,"40–80k",
  BuyerTable[[#This Row],[Income]]&lt;120000,"80–120k",
  TRUE,"120k+"
)</f>
        <v>40–80k</v>
      </c>
      <c r="E578" s="3">
        <v>50000</v>
      </c>
      <c r="F578">
        <v>4</v>
      </c>
      <c r="G578" t="s">
        <v>13</v>
      </c>
      <c r="H578" t="s">
        <v>28</v>
      </c>
      <c r="I578" t="s">
        <v>15</v>
      </c>
      <c r="J578" t="str">
        <f>IF(BuyerTable[[#This Row],[Cars]]&gt;0,"car","No cars")</f>
        <v>car</v>
      </c>
      <c r="K578">
        <v>2</v>
      </c>
      <c r="L578" t="s">
        <v>41</v>
      </c>
      <c r="M578" t="s">
        <v>32</v>
      </c>
      <c r="N578" t="str">
        <f t="shared" ref="N578:N641" si="9">IF(P578&gt;54,"Old",IF(P578&gt;=31,"Middle age",IF(P578&lt;31,"Adolescent","Invalid")))</f>
        <v>Old</v>
      </c>
      <c r="O578" t="str" cm="1">
        <f t="array" ref="O578">_xlfn.IFS(
  BuyerTable[[#This Row],[Age]]&lt;25,"&lt;25",
  BuyerTable[[#This Row],[Age]]&lt;=34,"25-34",
  BuyerTable[[#This Row],[Age]]&lt;=44,"35-44",
  BuyerTable[[#This Row],[Age]]&lt;=54,"45-54",
  TRUE,"55+"
)</f>
        <v>55+</v>
      </c>
      <c r="P578">
        <v>64</v>
      </c>
      <c r="Q578">
        <f>IF(BuyerTable[[#This Row],[Purchased Bike]]="Yes",1,0)</f>
        <v>0</v>
      </c>
      <c r="R578" t="s">
        <v>18</v>
      </c>
      <c r="S578" s="8">
        <f>_xlfn.SWITCH(BuyerTable[[#This Row],[Commute Distance]],"0-1 Miles",1,"1-2 Miles",2,"2-5 Miles",5,"5-10 Miles",10,"More than 10 Miles",12)</f>
        <v>12</v>
      </c>
    </row>
    <row r="579" spans="1:19" x14ac:dyDescent="0.3">
      <c r="A579">
        <v>21741</v>
      </c>
      <c r="B579" t="s">
        <v>36</v>
      </c>
      <c r="C579" t="s">
        <v>39</v>
      </c>
      <c r="D579" t="str" cm="1">
        <f t="array" ref="D579">_xlfn.IFS(
  BuyerTable[[#This Row],[Income]]&lt;40000,"&lt;40k",
  BuyerTable[[#This Row],[Income]]&lt;80000,"40–80k",
  BuyerTable[[#This Row],[Income]]&lt;120000,"80–120k",
  TRUE,"120k+"
)</f>
        <v>40–80k</v>
      </c>
      <c r="E579" s="3">
        <v>70000</v>
      </c>
      <c r="F579">
        <v>3</v>
      </c>
      <c r="G579" t="s">
        <v>19</v>
      </c>
      <c r="H579" t="s">
        <v>21</v>
      </c>
      <c r="I579" t="s">
        <v>15</v>
      </c>
      <c r="J579" t="str">
        <f>IF(BuyerTable[[#This Row],[Cars]]&gt;0,"car","No cars")</f>
        <v>car</v>
      </c>
      <c r="K579">
        <v>2</v>
      </c>
      <c r="L579" t="s">
        <v>23</v>
      </c>
      <c r="M579" t="s">
        <v>32</v>
      </c>
      <c r="N579" t="str">
        <f t="shared" si="9"/>
        <v>Middle age</v>
      </c>
      <c r="O579" t="str" cm="1">
        <f t="array" ref="O579">_xlfn.IFS(
  BuyerTable[[#This Row],[Age]]&lt;25,"&lt;25",
  BuyerTable[[#This Row],[Age]]&lt;=34,"25-34",
  BuyerTable[[#This Row],[Age]]&lt;=44,"35-44",
  BuyerTable[[#This Row],[Age]]&lt;=54,"45-54",
  TRUE,"55+"
)</f>
        <v>45-54</v>
      </c>
      <c r="P579">
        <v>50</v>
      </c>
      <c r="Q579">
        <f>IF(BuyerTable[[#This Row],[Purchased Bike]]="Yes",1,0)</f>
        <v>1</v>
      </c>
      <c r="R579" t="s">
        <v>15</v>
      </c>
      <c r="S579" s="8">
        <f>_xlfn.SWITCH(BuyerTable[[#This Row],[Commute Distance]],"0-1 Miles",1,"1-2 Miles",2,"2-5 Miles",5,"5-10 Miles",10,"More than 10 Miles",12)</f>
        <v>10</v>
      </c>
    </row>
    <row r="580" spans="1:19" x14ac:dyDescent="0.3">
      <c r="A580">
        <v>14572</v>
      </c>
      <c r="B580" t="s">
        <v>36</v>
      </c>
      <c r="C580" t="s">
        <v>39</v>
      </c>
      <c r="D580" t="str" cm="1">
        <f t="array" ref="D580">_xlfn.IFS(
  BuyerTable[[#This Row],[Income]]&lt;40000,"&lt;40k",
  BuyerTable[[#This Row],[Income]]&lt;80000,"40–80k",
  BuyerTable[[#This Row],[Income]]&lt;120000,"80–120k",
  TRUE,"120k+"
)</f>
        <v>40–80k</v>
      </c>
      <c r="E580" s="3">
        <v>70000</v>
      </c>
      <c r="F580">
        <v>3</v>
      </c>
      <c r="G580" t="s">
        <v>31</v>
      </c>
      <c r="H580" t="s">
        <v>21</v>
      </c>
      <c r="I580" t="s">
        <v>15</v>
      </c>
      <c r="J580" t="str">
        <f>IF(BuyerTable[[#This Row],[Cars]]&gt;0,"car","No cars")</f>
        <v>No cars</v>
      </c>
      <c r="K580">
        <v>0</v>
      </c>
      <c r="L580" t="s">
        <v>22</v>
      </c>
      <c r="M580" t="s">
        <v>32</v>
      </c>
      <c r="N580" t="str">
        <f t="shared" si="9"/>
        <v>Middle age</v>
      </c>
      <c r="O580" t="str" cm="1">
        <f t="array" ref="O580">_xlfn.IFS(
  BuyerTable[[#This Row],[Age]]&lt;25,"&lt;25",
  BuyerTable[[#This Row],[Age]]&lt;=34,"25-34",
  BuyerTable[[#This Row],[Age]]&lt;=44,"35-44",
  BuyerTable[[#This Row],[Age]]&lt;=54,"45-54",
  TRUE,"55+"
)</f>
        <v>35-44</v>
      </c>
      <c r="P580">
        <v>35</v>
      </c>
      <c r="Q580">
        <f>IF(BuyerTable[[#This Row],[Purchased Bike]]="Yes",1,0)</f>
        <v>1</v>
      </c>
      <c r="R580" t="s">
        <v>15</v>
      </c>
      <c r="S580" s="8">
        <f>_xlfn.SWITCH(BuyerTable[[#This Row],[Commute Distance]],"0-1 Miles",1,"1-2 Miles",2,"2-5 Miles",5,"5-10 Miles",10,"More than 10 Miles",12)</f>
        <v>5</v>
      </c>
    </row>
    <row r="581" spans="1:19" x14ac:dyDescent="0.3">
      <c r="A581">
        <v>23368</v>
      </c>
      <c r="B581" t="s">
        <v>36</v>
      </c>
      <c r="C581" t="s">
        <v>39</v>
      </c>
      <c r="D581" t="str" cm="1">
        <f t="array" ref="D581">_xlfn.IFS(
  BuyerTable[[#This Row],[Income]]&lt;40000,"&lt;40k",
  BuyerTable[[#This Row],[Income]]&lt;80000,"40–80k",
  BuyerTable[[#This Row],[Income]]&lt;120000,"80–120k",
  TRUE,"120k+"
)</f>
        <v>40–80k</v>
      </c>
      <c r="E581" s="3">
        <v>60000</v>
      </c>
      <c r="F581">
        <v>5</v>
      </c>
      <c r="G581" t="s">
        <v>13</v>
      </c>
      <c r="H581" t="s">
        <v>14</v>
      </c>
      <c r="I581" t="s">
        <v>15</v>
      </c>
      <c r="J581" t="str">
        <f>IF(BuyerTable[[#This Row],[Cars]]&gt;0,"car","No cars")</f>
        <v>car</v>
      </c>
      <c r="K581">
        <v>3</v>
      </c>
      <c r="L581" t="s">
        <v>41</v>
      </c>
      <c r="M581" t="s">
        <v>32</v>
      </c>
      <c r="N581" t="str">
        <f t="shared" si="9"/>
        <v>Middle age</v>
      </c>
      <c r="O581" t="str" cm="1">
        <f t="array" ref="O581">_xlfn.IFS(
  BuyerTable[[#This Row],[Age]]&lt;25,"&lt;25",
  BuyerTable[[#This Row],[Age]]&lt;=34,"25-34",
  BuyerTable[[#This Row],[Age]]&lt;=44,"35-44",
  BuyerTable[[#This Row],[Age]]&lt;=54,"45-54",
  TRUE,"55+"
)</f>
        <v>35-44</v>
      </c>
      <c r="P581">
        <v>41</v>
      </c>
      <c r="Q581">
        <f>IF(BuyerTable[[#This Row],[Purchased Bike]]="Yes",1,0)</f>
        <v>0</v>
      </c>
      <c r="R581" t="s">
        <v>18</v>
      </c>
      <c r="S581" s="8">
        <f>_xlfn.SWITCH(BuyerTable[[#This Row],[Commute Distance]],"0-1 Miles",1,"1-2 Miles",2,"2-5 Miles",5,"5-10 Miles",10,"More than 10 Miles",12)</f>
        <v>12</v>
      </c>
    </row>
    <row r="582" spans="1:19" x14ac:dyDescent="0.3">
      <c r="A582">
        <v>16217</v>
      </c>
      <c r="B582" t="s">
        <v>37</v>
      </c>
      <c r="C582" t="s">
        <v>39</v>
      </c>
      <c r="D582" t="str" cm="1">
        <f t="array" ref="D582">_xlfn.IFS(
  BuyerTable[[#This Row],[Income]]&lt;40000,"&lt;40k",
  BuyerTable[[#This Row],[Income]]&lt;80000,"40–80k",
  BuyerTable[[#This Row],[Income]]&lt;120000,"80–120k",
  TRUE,"120k+"
)</f>
        <v>40–80k</v>
      </c>
      <c r="E582" s="3">
        <v>60000</v>
      </c>
      <c r="F582">
        <v>0</v>
      </c>
      <c r="G582" t="s">
        <v>31</v>
      </c>
      <c r="H582" t="s">
        <v>14</v>
      </c>
      <c r="I582" t="s">
        <v>15</v>
      </c>
      <c r="J582" t="str">
        <f>IF(BuyerTable[[#This Row],[Cars]]&gt;0,"car","No cars")</f>
        <v>No cars</v>
      </c>
      <c r="K582">
        <v>0</v>
      </c>
      <c r="L582" t="s">
        <v>16</v>
      </c>
      <c r="M582" t="s">
        <v>32</v>
      </c>
      <c r="N582" t="str">
        <f t="shared" si="9"/>
        <v>Middle age</v>
      </c>
      <c r="O582" t="str" cm="1">
        <f t="array" ref="O582">_xlfn.IFS(
  BuyerTable[[#This Row],[Age]]&lt;25,"&lt;25",
  BuyerTable[[#This Row],[Age]]&lt;=34,"25-34",
  BuyerTable[[#This Row],[Age]]&lt;=44,"35-44",
  BuyerTable[[#This Row],[Age]]&lt;=54,"45-54",
  TRUE,"55+"
)</f>
        <v>35-44</v>
      </c>
      <c r="P582">
        <v>39</v>
      </c>
      <c r="Q582">
        <f>IF(BuyerTable[[#This Row],[Purchased Bike]]="Yes",1,0)</f>
        <v>0</v>
      </c>
      <c r="R582" t="s">
        <v>18</v>
      </c>
      <c r="S582" s="8">
        <f>_xlfn.SWITCH(BuyerTable[[#This Row],[Commute Distance]],"0-1 Miles",1,"1-2 Miles",2,"2-5 Miles",5,"5-10 Miles",10,"More than 10 Miles",12)</f>
        <v>1</v>
      </c>
    </row>
    <row r="583" spans="1:19" x14ac:dyDescent="0.3">
      <c r="A583">
        <v>16247</v>
      </c>
      <c r="B583" t="s">
        <v>37</v>
      </c>
      <c r="C583" t="s">
        <v>39</v>
      </c>
      <c r="D583" t="str" cm="1">
        <f t="array" ref="D583">_xlfn.IFS(
  BuyerTable[[#This Row],[Income]]&lt;40000,"&lt;40k",
  BuyerTable[[#This Row],[Income]]&lt;80000,"40–80k",
  BuyerTable[[#This Row],[Income]]&lt;120000,"80–120k",
  TRUE,"120k+"
)</f>
        <v>40–80k</v>
      </c>
      <c r="E583" s="3">
        <v>60000</v>
      </c>
      <c r="F583">
        <v>4</v>
      </c>
      <c r="G583" t="s">
        <v>31</v>
      </c>
      <c r="H583" t="s">
        <v>14</v>
      </c>
      <c r="I583" t="s">
        <v>18</v>
      </c>
      <c r="J583" t="str">
        <f>IF(BuyerTable[[#This Row],[Cars]]&gt;0,"car","No cars")</f>
        <v>No cars</v>
      </c>
      <c r="K583">
        <v>0</v>
      </c>
      <c r="L583" t="s">
        <v>26</v>
      </c>
      <c r="M583" t="s">
        <v>32</v>
      </c>
      <c r="N583" t="str">
        <f t="shared" si="9"/>
        <v>Middle age</v>
      </c>
      <c r="O583" t="str" cm="1">
        <f t="array" ref="O583">_xlfn.IFS(
  BuyerTable[[#This Row],[Age]]&lt;25,"&lt;25",
  BuyerTable[[#This Row],[Age]]&lt;=34,"25-34",
  BuyerTable[[#This Row],[Age]]&lt;=44,"35-44",
  BuyerTable[[#This Row],[Age]]&lt;=54,"45-54",
  TRUE,"55+"
)</f>
        <v>45-54</v>
      </c>
      <c r="P583">
        <v>47</v>
      </c>
      <c r="Q583">
        <f>IF(BuyerTable[[#This Row],[Purchased Bike]]="Yes",1,0)</f>
        <v>0</v>
      </c>
      <c r="R583" t="s">
        <v>18</v>
      </c>
      <c r="S583" s="8">
        <f>_xlfn.SWITCH(BuyerTable[[#This Row],[Commute Distance]],"0-1 Miles",1,"1-2 Miles",2,"2-5 Miles",5,"5-10 Miles",10,"More than 10 Miles",12)</f>
        <v>2</v>
      </c>
    </row>
    <row r="584" spans="1:19" x14ac:dyDescent="0.3">
      <c r="A584">
        <v>22010</v>
      </c>
      <c r="B584" t="s">
        <v>37</v>
      </c>
      <c r="C584" t="s">
        <v>38</v>
      </c>
      <c r="D584" t="str" cm="1">
        <f t="array" ref="D584">_xlfn.IFS(
  BuyerTable[[#This Row],[Income]]&lt;40000,"&lt;40k",
  BuyerTable[[#This Row],[Income]]&lt;80000,"40–80k",
  BuyerTable[[#This Row],[Income]]&lt;120000,"80–120k",
  TRUE,"120k+"
)</f>
        <v>40–80k</v>
      </c>
      <c r="E584" s="3">
        <v>40000</v>
      </c>
      <c r="F584">
        <v>0</v>
      </c>
      <c r="G584" t="s">
        <v>27</v>
      </c>
      <c r="H584" t="s">
        <v>14</v>
      </c>
      <c r="I584" t="s">
        <v>15</v>
      </c>
      <c r="J584" t="str">
        <f>IF(BuyerTable[[#This Row],[Cars]]&gt;0,"car","No cars")</f>
        <v>car</v>
      </c>
      <c r="K584">
        <v>2</v>
      </c>
      <c r="L584" t="s">
        <v>23</v>
      </c>
      <c r="M584" t="s">
        <v>32</v>
      </c>
      <c r="N584" t="str">
        <f t="shared" si="9"/>
        <v>Middle age</v>
      </c>
      <c r="O584" t="str" cm="1">
        <f t="array" ref="O584">_xlfn.IFS(
  BuyerTable[[#This Row],[Age]]&lt;25,"&lt;25",
  BuyerTable[[#This Row],[Age]]&lt;=34,"25-34",
  BuyerTable[[#This Row],[Age]]&lt;=44,"35-44",
  BuyerTable[[#This Row],[Age]]&lt;=54,"45-54",
  TRUE,"55+"
)</f>
        <v>25-34</v>
      </c>
      <c r="P584">
        <v>31</v>
      </c>
      <c r="Q584">
        <f>IF(BuyerTable[[#This Row],[Purchased Bike]]="Yes",1,0)</f>
        <v>0</v>
      </c>
      <c r="R584" t="s">
        <v>18</v>
      </c>
      <c r="S584" s="8">
        <f>_xlfn.SWITCH(BuyerTable[[#This Row],[Commute Distance]],"0-1 Miles",1,"1-2 Miles",2,"2-5 Miles",5,"5-10 Miles",10,"More than 10 Miles",12)</f>
        <v>10</v>
      </c>
    </row>
    <row r="585" spans="1:19" x14ac:dyDescent="0.3">
      <c r="A585">
        <v>25872</v>
      </c>
      <c r="B585" t="s">
        <v>37</v>
      </c>
      <c r="C585" t="s">
        <v>39</v>
      </c>
      <c r="D585" t="str" cm="1">
        <f t="array" ref="D585">_xlfn.IFS(
  BuyerTable[[#This Row],[Income]]&lt;40000,"&lt;40k",
  BuyerTable[[#This Row],[Income]]&lt;80000,"40–80k",
  BuyerTable[[#This Row],[Income]]&lt;120000,"80–120k",
  TRUE,"120k+"
)</f>
        <v>40–80k</v>
      </c>
      <c r="E585" s="3">
        <v>70000</v>
      </c>
      <c r="F585">
        <v>2</v>
      </c>
      <c r="G585" t="s">
        <v>13</v>
      </c>
      <c r="H585" t="s">
        <v>28</v>
      </c>
      <c r="I585" t="s">
        <v>18</v>
      </c>
      <c r="J585" t="str">
        <f>IF(BuyerTable[[#This Row],[Cars]]&gt;0,"car","No cars")</f>
        <v>car</v>
      </c>
      <c r="K585">
        <v>1</v>
      </c>
      <c r="L585" t="s">
        <v>22</v>
      </c>
      <c r="M585" t="s">
        <v>32</v>
      </c>
      <c r="N585" t="str">
        <f t="shared" si="9"/>
        <v>Old</v>
      </c>
      <c r="O585" t="str" cm="1">
        <f t="array" ref="O585">_xlfn.IFS(
  BuyerTable[[#This Row],[Age]]&lt;25,"&lt;25",
  BuyerTable[[#This Row],[Age]]&lt;=34,"25-34",
  BuyerTable[[#This Row],[Age]]&lt;=44,"35-44",
  BuyerTable[[#This Row],[Age]]&lt;=54,"45-54",
  TRUE,"55+"
)</f>
        <v>55+</v>
      </c>
      <c r="P585">
        <v>58</v>
      </c>
      <c r="Q585">
        <f>IF(BuyerTable[[#This Row],[Purchased Bike]]="Yes",1,0)</f>
        <v>1</v>
      </c>
      <c r="R585" t="s">
        <v>15</v>
      </c>
      <c r="S585" s="8">
        <f>_xlfn.SWITCH(BuyerTable[[#This Row],[Commute Distance]],"0-1 Miles",1,"1-2 Miles",2,"2-5 Miles",5,"5-10 Miles",10,"More than 10 Miles",12)</f>
        <v>5</v>
      </c>
    </row>
    <row r="586" spans="1:19" x14ac:dyDescent="0.3">
      <c r="A586">
        <v>19164</v>
      </c>
      <c r="B586" t="s">
        <v>37</v>
      </c>
      <c r="C586" t="s">
        <v>39</v>
      </c>
      <c r="D586" t="str" cm="1">
        <f t="array" ref="D586">_xlfn.IFS(
  BuyerTable[[#This Row],[Income]]&lt;40000,"&lt;40k",
  BuyerTable[[#This Row],[Income]]&lt;80000,"40–80k",
  BuyerTable[[#This Row],[Income]]&lt;120000,"80–120k",
  TRUE,"120k+"
)</f>
        <v>40–80k</v>
      </c>
      <c r="E586" s="3">
        <v>70000</v>
      </c>
      <c r="F586">
        <v>0</v>
      </c>
      <c r="G586" t="s">
        <v>13</v>
      </c>
      <c r="H586" t="s">
        <v>21</v>
      </c>
      <c r="I586" t="s">
        <v>18</v>
      </c>
      <c r="J586" t="str">
        <f>IF(BuyerTable[[#This Row],[Cars]]&gt;0,"car","No cars")</f>
        <v>car</v>
      </c>
      <c r="K586">
        <v>1</v>
      </c>
      <c r="L586" t="s">
        <v>22</v>
      </c>
      <c r="M586" t="s">
        <v>32</v>
      </c>
      <c r="N586" t="str">
        <f t="shared" si="9"/>
        <v>Middle age</v>
      </c>
      <c r="O586" t="str" cm="1">
        <f t="array" ref="O586">_xlfn.IFS(
  BuyerTable[[#This Row],[Age]]&lt;25,"&lt;25",
  BuyerTable[[#This Row],[Age]]&lt;=34,"25-34",
  BuyerTable[[#This Row],[Age]]&lt;=44,"35-44",
  BuyerTable[[#This Row],[Age]]&lt;=54,"45-54",
  TRUE,"55+"
)</f>
        <v>35-44</v>
      </c>
      <c r="P586">
        <v>38</v>
      </c>
      <c r="Q586">
        <f>IF(BuyerTable[[#This Row],[Purchased Bike]]="Yes",1,0)</f>
        <v>1</v>
      </c>
      <c r="R586" t="s">
        <v>15</v>
      </c>
      <c r="S586" s="8">
        <f>_xlfn.SWITCH(BuyerTable[[#This Row],[Commute Distance]],"0-1 Miles",1,"1-2 Miles",2,"2-5 Miles",5,"5-10 Miles",10,"More than 10 Miles",12)</f>
        <v>5</v>
      </c>
    </row>
    <row r="587" spans="1:19" x14ac:dyDescent="0.3">
      <c r="A587">
        <v>18435</v>
      </c>
      <c r="B587" t="s">
        <v>37</v>
      </c>
      <c r="C587" t="s">
        <v>39</v>
      </c>
      <c r="D587" t="str" cm="1">
        <f t="array" ref="D587">_xlfn.IFS(
  BuyerTable[[#This Row],[Income]]&lt;40000,"&lt;40k",
  BuyerTable[[#This Row],[Income]]&lt;80000,"40–80k",
  BuyerTable[[#This Row],[Income]]&lt;120000,"80–120k",
  TRUE,"120k+"
)</f>
        <v>40–80k</v>
      </c>
      <c r="E587" s="3">
        <v>70000</v>
      </c>
      <c r="F587">
        <v>5</v>
      </c>
      <c r="G587" t="s">
        <v>31</v>
      </c>
      <c r="H587" t="s">
        <v>28</v>
      </c>
      <c r="I587" t="s">
        <v>15</v>
      </c>
      <c r="J587" t="str">
        <f>IF(BuyerTable[[#This Row],[Cars]]&gt;0,"car","No cars")</f>
        <v>car</v>
      </c>
      <c r="K587">
        <v>2</v>
      </c>
      <c r="L587" t="s">
        <v>41</v>
      </c>
      <c r="M587" t="s">
        <v>32</v>
      </c>
      <c r="N587" t="str">
        <f t="shared" si="9"/>
        <v>Old</v>
      </c>
      <c r="O587" t="str" cm="1">
        <f t="array" ref="O587">_xlfn.IFS(
  BuyerTable[[#This Row],[Age]]&lt;25,"&lt;25",
  BuyerTable[[#This Row],[Age]]&lt;=34,"25-34",
  BuyerTable[[#This Row],[Age]]&lt;=44,"35-44",
  BuyerTable[[#This Row],[Age]]&lt;=54,"45-54",
  TRUE,"55+"
)</f>
        <v>55+</v>
      </c>
      <c r="P587">
        <v>67</v>
      </c>
      <c r="Q587">
        <f>IF(BuyerTable[[#This Row],[Purchased Bike]]="Yes",1,0)</f>
        <v>1</v>
      </c>
      <c r="R587" t="s">
        <v>15</v>
      </c>
      <c r="S587" s="8">
        <f>_xlfn.SWITCH(BuyerTable[[#This Row],[Commute Distance]],"0-1 Miles",1,"1-2 Miles",2,"2-5 Miles",5,"5-10 Miles",10,"More than 10 Miles",12)</f>
        <v>12</v>
      </c>
    </row>
    <row r="588" spans="1:19" x14ac:dyDescent="0.3">
      <c r="A588">
        <v>14284</v>
      </c>
      <c r="B588" t="s">
        <v>37</v>
      </c>
      <c r="C588" t="s">
        <v>38</v>
      </c>
      <c r="D588" t="str" cm="1">
        <f t="array" ref="D588">_xlfn.IFS(
  BuyerTable[[#This Row],[Income]]&lt;40000,"&lt;40k",
  BuyerTable[[#This Row],[Income]]&lt;80000,"40–80k",
  BuyerTable[[#This Row],[Income]]&lt;120000,"80–120k",
  TRUE,"120k+"
)</f>
        <v>40–80k</v>
      </c>
      <c r="E588" s="3">
        <v>60000</v>
      </c>
      <c r="F588">
        <v>0</v>
      </c>
      <c r="G588" t="s">
        <v>19</v>
      </c>
      <c r="H588" t="s">
        <v>21</v>
      </c>
      <c r="I588" t="s">
        <v>18</v>
      </c>
      <c r="J588" t="str">
        <f>IF(BuyerTable[[#This Row],[Cars]]&gt;0,"car","No cars")</f>
        <v>car</v>
      </c>
      <c r="K588">
        <v>2</v>
      </c>
      <c r="L588" t="s">
        <v>26</v>
      </c>
      <c r="M588" t="s">
        <v>32</v>
      </c>
      <c r="N588" t="str">
        <f t="shared" si="9"/>
        <v>Middle age</v>
      </c>
      <c r="O588" t="str" cm="1">
        <f t="array" ref="O588">_xlfn.IFS(
  BuyerTable[[#This Row],[Age]]&lt;25,"&lt;25",
  BuyerTable[[#This Row],[Age]]&lt;=34,"25-34",
  BuyerTable[[#This Row],[Age]]&lt;=44,"35-44",
  BuyerTable[[#This Row],[Age]]&lt;=54,"45-54",
  TRUE,"55+"
)</f>
        <v>25-34</v>
      </c>
      <c r="P588">
        <v>32</v>
      </c>
      <c r="Q588">
        <f>IF(BuyerTable[[#This Row],[Purchased Bike]]="Yes",1,0)</f>
        <v>1</v>
      </c>
      <c r="R588" t="s">
        <v>15</v>
      </c>
      <c r="S588" s="8">
        <f>_xlfn.SWITCH(BuyerTable[[#This Row],[Commute Distance]],"0-1 Miles",1,"1-2 Miles",2,"2-5 Miles",5,"5-10 Miles",10,"More than 10 Miles",12)</f>
        <v>2</v>
      </c>
    </row>
    <row r="589" spans="1:19" x14ac:dyDescent="0.3">
      <c r="A589">
        <v>11287</v>
      </c>
      <c r="B589" t="s">
        <v>36</v>
      </c>
      <c r="C589" t="s">
        <v>38</v>
      </c>
      <c r="D589" t="str" cm="1">
        <f t="array" ref="D589">_xlfn.IFS(
  BuyerTable[[#This Row],[Income]]&lt;40000,"&lt;40k",
  BuyerTable[[#This Row],[Income]]&lt;80000,"40–80k",
  BuyerTable[[#This Row],[Income]]&lt;120000,"80–120k",
  TRUE,"120k+"
)</f>
        <v>40–80k</v>
      </c>
      <c r="E589" s="3">
        <v>70000</v>
      </c>
      <c r="F589">
        <v>5</v>
      </c>
      <c r="G589" t="s">
        <v>19</v>
      </c>
      <c r="H589" t="s">
        <v>21</v>
      </c>
      <c r="I589" t="s">
        <v>18</v>
      </c>
      <c r="J589" t="str">
        <f>IF(BuyerTable[[#This Row],[Cars]]&gt;0,"car","No cars")</f>
        <v>car</v>
      </c>
      <c r="K589">
        <v>3</v>
      </c>
      <c r="L589" t="s">
        <v>23</v>
      </c>
      <c r="M589" t="s">
        <v>32</v>
      </c>
      <c r="N589" t="str">
        <f t="shared" si="9"/>
        <v>Middle age</v>
      </c>
      <c r="O589" t="str" cm="1">
        <f t="array" ref="O589">_xlfn.IFS(
  BuyerTable[[#This Row],[Age]]&lt;25,"&lt;25",
  BuyerTable[[#This Row],[Age]]&lt;=34,"25-34",
  BuyerTable[[#This Row],[Age]]&lt;=44,"35-44",
  BuyerTable[[#This Row],[Age]]&lt;=54,"45-54",
  TRUE,"55+"
)</f>
        <v>45-54</v>
      </c>
      <c r="P589">
        <v>45</v>
      </c>
      <c r="Q589">
        <f>IF(BuyerTable[[#This Row],[Purchased Bike]]="Yes",1,0)</f>
        <v>0</v>
      </c>
      <c r="R589" t="s">
        <v>18</v>
      </c>
      <c r="S589" s="8">
        <f>_xlfn.SWITCH(BuyerTable[[#This Row],[Commute Distance]],"0-1 Miles",1,"1-2 Miles",2,"2-5 Miles",5,"5-10 Miles",10,"More than 10 Miles",12)</f>
        <v>10</v>
      </c>
    </row>
    <row r="590" spans="1:19" x14ac:dyDescent="0.3">
      <c r="A590">
        <v>29106</v>
      </c>
      <c r="B590" t="s">
        <v>37</v>
      </c>
      <c r="C590" t="s">
        <v>38</v>
      </c>
      <c r="D590" t="str" cm="1">
        <f t="array" ref="D590">_xlfn.IFS(
  BuyerTable[[#This Row],[Income]]&lt;40000,"&lt;40k",
  BuyerTable[[#This Row],[Income]]&lt;80000,"40–80k",
  BuyerTable[[#This Row],[Income]]&lt;120000,"80–120k",
  TRUE,"120k+"
)</f>
        <v>40–80k</v>
      </c>
      <c r="E590" s="3">
        <v>40000</v>
      </c>
      <c r="F590">
        <v>0</v>
      </c>
      <c r="G590" t="s">
        <v>27</v>
      </c>
      <c r="H590" t="s">
        <v>14</v>
      </c>
      <c r="I590" t="s">
        <v>18</v>
      </c>
      <c r="J590" t="str">
        <f>IF(BuyerTable[[#This Row],[Cars]]&gt;0,"car","No cars")</f>
        <v>car</v>
      </c>
      <c r="K590">
        <v>2</v>
      </c>
      <c r="L590" t="s">
        <v>26</v>
      </c>
      <c r="M590" t="s">
        <v>32</v>
      </c>
      <c r="N590" t="str">
        <f t="shared" si="9"/>
        <v>Middle age</v>
      </c>
      <c r="O590" t="str" cm="1">
        <f t="array" ref="O590">_xlfn.IFS(
  BuyerTable[[#This Row],[Age]]&lt;25,"&lt;25",
  BuyerTable[[#This Row],[Age]]&lt;=34,"25-34",
  BuyerTable[[#This Row],[Age]]&lt;=44,"35-44",
  BuyerTable[[#This Row],[Age]]&lt;=54,"45-54",
  TRUE,"55+"
)</f>
        <v>25-34</v>
      </c>
      <c r="P590">
        <v>31</v>
      </c>
      <c r="Q590">
        <f>IF(BuyerTable[[#This Row],[Purchased Bike]]="Yes",1,0)</f>
        <v>1</v>
      </c>
      <c r="R590" t="s">
        <v>15</v>
      </c>
      <c r="S590" s="8">
        <f>_xlfn.SWITCH(BuyerTable[[#This Row],[Commute Distance]],"0-1 Miles",1,"1-2 Miles",2,"2-5 Miles",5,"5-10 Miles",10,"More than 10 Miles",12)</f>
        <v>2</v>
      </c>
    </row>
    <row r="591" spans="1:19" x14ac:dyDescent="0.3">
      <c r="A591">
        <v>26236</v>
      </c>
      <c r="B591" t="s">
        <v>36</v>
      </c>
      <c r="C591" t="s">
        <v>39</v>
      </c>
      <c r="D591" t="str" cm="1">
        <f t="array" ref="D591">_xlfn.IFS(
  BuyerTable[[#This Row],[Income]]&lt;40000,"&lt;40k",
  BuyerTable[[#This Row],[Income]]&lt;80000,"40–80k",
  BuyerTable[[#This Row],[Income]]&lt;120000,"80–120k",
  TRUE,"120k+"
)</f>
        <v>40–80k</v>
      </c>
      <c r="E591" s="3">
        <v>40000</v>
      </c>
      <c r="F591">
        <v>3</v>
      </c>
      <c r="G591" t="s">
        <v>19</v>
      </c>
      <c r="H591" t="s">
        <v>20</v>
      </c>
      <c r="I591" t="s">
        <v>15</v>
      </c>
      <c r="J591" t="str">
        <f>IF(BuyerTable[[#This Row],[Cars]]&gt;0,"car","No cars")</f>
        <v>car</v>
      </c>
      <c r="K591">
        <v>1</v>
      </c>
      <c r="L591" t="s">
        <v>16</v>
      </c>
      <c r="M591" t="s">
        <v>32</v>
      </c>
      <c r="N591" t="str">
        <f t="shared" si="9"/>
        <v>Middle age</v>
      </c>
      <c r="O591" t="str" cm="1">
        <f t="array" ref="O591">_xlfn.IFS(
  BuyerTable[[#This Row],[Age]]&lt;25,"&lt;25",
  BuyerTable[[#This Row],[Age]]&lt;=34,"25-34",
  BuyerTable[[#This Row],[Age]]&lt;=44,"35-44",
  BuyerTable[[#This Row],[Age]]&lt;=54,"45-54",
  TRUE,"55+"
)</f>
        <v>25-34</v>
      </c>
      <c r="P591">
        <v>31</v>
      </c>
      <c r="Q591">
        <f>IF(BuyerTable[[#This Row],[Purchased Bike]]="Yes",1,0)</f>
        <v>0</v>
      </c>
      <c r="R591" t="s">
        <v>18</v>
      </c>
      <c r="S591" s="8">
        <f>_xlfn.SWITCH(BuyerTable[[#This Row],[Commute Distance]],"0-1 Miles",1,"1-2 Miles",2,"2-5 Miles",5,"5-10 Miles",10,"More than 10 Miles",12)</f>
        <v>1</v>
      </c>
    </row>
    <row r="592" spans="1:19" x14ac:dyDescent="0.3">
      <c r="A592">
        <v>17531</v>
      </c>
      <c r="B592" t="s">
        <v>36</v>
      </c>
      <c r="C592" t="s">
        <v>38</v>
      </c>
      <c r="D592" t="str" cm="1">
        <f t="array" ref="D592">_xlfn.IFS(
  BuyerTable[[#This Row],[Income]]&lt;40000,"&lt;40k",
  BuyerTable[[#This Row],[Income]]&lt;80000,"40–80k",
  BuyerTable[[#This Row],[Income]]&lt;120000,"80–120k",
  TRUE,"120k+"
)</f>
        <v>40–80k</v>
      </c>
      <c r="E592" s="3">
        <v>60000</v>
      </c>
      <c r="F592">
        <v>2</v>
      </c>
      <c r="G592" t="s">
        <v>27</v>
      </c>
      <c r="H592" t="s">
        <v>21</v>
      </c>
      <c r="I592" t="s">
        <v>18</v>
      </c>
      <c r="J592" t="str">
        <f>IF(BuyerTable[[#This Row],[Cars]]&gt;0,"car","No cars")</f>
        <v>car</v>
      </c>
      <c r="K592">
        <v>2</v>
      </c>
      <c r="L592" t="s">
        <v>23</v>
      </c>
      <c r="M592" t="s">
        <v>32</v>
      </c>
      <c r="N592" t="str">
        <f t="shared" si="9"/>
        <v>Middle age</v>
      </c>
      <c r="O592" t="str" cm="1">
        <f t="array" ref="O592">_xlfn.IFS(
  BuyerTable[[#This Row],[Age]]&lt;25,"&lt;25",
  BuyerTable[[#This Row],[Age]]&lt;=34,"25-34",
  BuyerTable[[#This Row],[Age]]&lt;=44,"35-44",
  BuyerTable[[#This Row],[Age]]&lt;=54,"45-54",
  TRUE,"55+"
)</f>
        <v>45-54</v>
      </c>
      <c r="P592">
        <v>50</v>
      </c>
      <c r="Q592">
        <f>IF(BuyerTable[[#This Row],[Purchased Bike]]="Yes",1,0)</f>
        <v>0</v>
      </c>
      <c r="R592" t="s">
        <v>18</v>
      </c>
      <c r="S592" s="8">
        <f>_xlfn.SWITCH(BuyerTable[[#This Row],[Commute Distance]],"0-1 Miles",1,"1-2 Miles",2,"2-5 Miles",5,"5-10 Miles",10,"More than 10 Miles",12)</f>
        <v>10</v>
      </c>
    </row>
    <row r="593" spans="1:19" x14ac:dyDescent="0.3">
      <c r="A593">
        <v>12964</v>
      </c>
      <c r="B593" t="s">
        <v>36</v>
      </c>
      <c r="C593" t="s">
        <v>38</v>
      </c>
      <c r="D593" t="str" cm="1">
        <f t="array" ref="D593">_xlfn.IFS(
  BuyerTable[[#This Row],[Income]]&lt;40000,"&lt;40k",
  BuyerTable[[#This Row],[Income]]&lt;80000,"40–80k",
  BuyerTable[[#This Row],[Income]]&lt;120000,"80–120k",
  TRUE,"120k+"
)</f>
        <v>40–80k</v>
      </c>
      <c r="E593" s="3">
        <v>70000</v>
      </c>
      <c r="F593">
        <v>1</v>
      </c>
      <c r="G593" t="s">
        <v>19</v>
      </c>
      <c r="H593" t="s">
        <v>14</v>
      </c>
      <c r="I593" t="s">
        <v>15</v>
      </c>
      <c r="J593" t="str">
        <f>IF(BuyerTable[[#This Row],[Cars]]&gt;0,"car","No cars")</f>
        <v>car</v>
      </c>
      <c r="K593">
        <v>1</v>
      </c>
      <c r="L593" t="s">
        <v>16</v>
      </c>
      <c r="M593" t="s">
        <v>32</v>
      </c>
      <c r="N593" t="str">
        <f t="shared" si="9"/>
        <v>Middle age</v>
      </c>
      <c r="O593" t="str" cm="1">
        <f t="array" ref="O593">_xlfn.IFS(
  BuyerTable[[#This Row],[Age]]&lt;25,"&lt;25",
  BuyerTable[[#This Row],[Age]]&lt;=34,"25-34",
  BuyerTable[[#This Row],[Age]]&lt;=44,"35-44",
  BuyerTable[[#This Row],[Age]]&lt;=54,"45-54",
  TRUE,"55+"
)</f>
        <v>35-44</v>
      </c>
      <c r="P593">
        <v>44</v>
      </c>
      <c r="Q593">
        <f>IF(BuyerTable[[#This Row],[Purchased Bike]]="Yes",1,0)</f>
        <v>0</v>
      </c>
      <c r="R593" t="s">
        <v>18</v>
      </c>
      <c r="S593" s="8">
        <f>_xlfn.SWITCH(BuyerTable[[#This Row],[Commute Distance]],"0-1 Miles",1,"1-2 Miles",2,"2-5 Miles",5,"5-10 Miles",10,"More than 10 Miles",12)</f>
        <v>1</v>
      </c>
    </row>
    <row r="594" spans="1:19" x14ac:dyDescent="0.3">
      <c r="A594">
        <v>19133</v>
      </c>
      <c r="B594" t="s">
        <v>37</v>
      </c>
      <c r="C594" t="s">
        <v>38</v>
      </c>
      <c r="D594" t="str" cm="1">
        <f t="array" ref="D594">_xlfn.IFS(
  BuyerTable[[#This Row],[Income]]&lt;40000,"&lt;40k",
  BuyerTable[[#This Row],[Income]]&lt;80000,"40–80k",
  BuyerTable[[#This Row],[Income]]&lt;120000,"80–120k",
  TRUE,"120k+"
)</f>
        <v>40–80k</v>
      </c>
      <c r="E594" s="3">
        <v>50000</v>
      </c>
      <c r="F594">
        <v>2</v>
      </c>
      <c r="G594" t="s">
        <v>13</v>
      </c>
      <c r="H594" t="s">
        <v>14</v>
      </c>
      <c r="I594" t="s">
        <v>15</v>
      </c>
      <c r="J594" t="str">
        <f>IF(BuyerTable[[#This Row],[Cars]]&gt;0,"car","No cars")</f>
        <v>car</v>
      </c>
      <c r="K594">
        <v>1</v>
      </c>
      <c r="L594" t="s">
        <v>22</v>
      </c>
      <c r="M594" t="s">
        <v>32</v>
      </c>
      <c r="N594" t="str">
        <f t="shared" si="9"/>
        <v>Middle age</v>
      </c>
      <c r="O594" t="str" cm="1">
        <f t="array" ref="O594">_xlfn.IFS(
  BuyerTable[[#This Row],[Age]]&lt;25,"&lt;25",
  BuyerTable[[#This Row],[Age]]&lt;=34,"25-34",
  BuyerTable[[#This Row],[Age]]&lt;=44,"35-44",
  BuyerTable[[#This Row],[Age]]&lt;=54,"45-54",
  TRUE,"55+"
)</f>
        <v>35-44</v>
      </c>
      <c r="P594">
        <v>38</v>
      </c>
      <c r="Q594">
        <f>IF(BuyerTable[[#This Row],[Purchased Bike]]="Yes",1,0)</f>
        <v>1</v>
      </c>
      <c r="R594" t="s">
        <v>15</v>
      </c>
      <c r="S594" s="8">
        <f>_xlfn.SWITCH(BuyerTable[[#This Row],[Commute Distance]],"0-1 Miles",1,"1-2 Miles",2,"2-5 Miles",5,"5-10 Miles",10,"More than 10 Miles",12)</f>
        <v>5</v>
      </c>
    </row>
    <row r="595" spans="1:19" x14ac:dyDescent="0.3">
      <c r="A595">
        <v>24643</v>
      </c>
      <c r="B595" t="s">
        <v>37</v>
      </c>
      <c r="C595" t="s">
        <v>39</v>
      </c>
      <c r="D595" t="str" cm="1">
        <f t="array" ref="D595">_xlfn.IFS(
  BuyerTable[[#This Row],[Income]]&lt;40000,"&lt;40k",
  BuyerTable[[#This Row],[Income]]&lt;80000,"40–80k",
  BuyerTable[[#This Row],[Income]]&lt;120000,"80–120k",
  TRUE,"120k+"
)</f>
        <v>40–80k</v>
      </c>
      <c r="E595" s="3">
        <v>60000</v>
      </c>
      <c r="F595">
        <v>4</v>
      </c>
      <c r="G595" t="s">
        <v>13</v>
      </c>
      <c r="H595" t="s">
        <v>28</v>
      </c>
      <c r="I595" t="s">
        <v>15</v>
      </c>
      <c r="J595" t="str">
        <f>IF(BuyerTable[[#This Row],[Cars]]&gt;0,"car","No cars")</f>
        <v>car</v>
      </c>
      <c r="K595">
        <v>2</v>
      </c>
      <c r="L595" t="s">
        <v>41</v>
      </c>
      <c r="M595" t="s">
        <v>32</v>
      </c>
      <c r="N595" t="str">
        <f t="shared" si="9"/>
        <v>Old</v>
      </c>
      <c r="O595" t="str" cm="1">
        <f t="array" ref="O595">_xlfn.IFS(
  BuyerTable[[#This Row],[Age]]&lt;25,"&lt;25",
  BuyerTable[[#This Row],[Age]]&lt;=34,"25-34",
  BuyerTable[[#This Row],[Age]]&lt;=44,"35-44",
  BuyerTable[[#This Row],[Age]]&lt;=54,"45-54",
  TRUE,"55+"
)</f>
        <v>55+</v>
      </c>
      <c r="P595">
        <v>63</v>
      </c>
      <c r="Q595">
        <f>IF(BuyerTable[[#This Row],[Purchased Bike]]="Yes",1,0)</f>
        <v>0</v>
      </c>
      <c r="R595" t="s">
        <v>18</v>
      </c>
      <c r="S595" s="8">
        <f>_xlfn.SWITCH(BuyerTable[[#This Row],[Commute Distance]],"0-1 Miles",1,"1-2 Miles",2,"2-5 Miles",5,"5-10 Miles",10,"More than 10 Miles",12)</f>
        <v>12</v>
      </c>
    </row>
    <row r="596" spans="1:19" x14ac:dyDescent="0.3">
      <c r="A596">
        <v>21599</v>
      </c>
      <c r="B596" t="s">
        <v>36</v>
      </c>
      <c r="C596" t="s">
        <v>39</v>
      </c>
      <c r="D596" t="str" cm="1">
        <f t="array" ref="D596">_xlfn.IFS(
  BuyerTable[[#This Row],[Income]]&lt;40000,"&lt;40k",
  BuyerTable[[#This Row],[Income]]&lt;80000,"40–80k",
  BuyerTable[[#This Row],[Income]]&lt;120000,"80–120k",
  TRUE,"120k+"
)</f>
        <v>40–80k</v>
      </c>
      <c r="E596" s="3">
        <v>60000</v>
      </c>
      <c r="F596">
        <v>1</v>
      </c>
      <c r="G596" t="s">
        <v>31</v>
      </c>
      <c r="H596" t="s">
        <v>21</v>
      </c>
      <c r="I596" t="s">
        <v>15</v>
      </c>
      <c r="J596" t="str">
        <f>IF(BuyerTable[[#This Row],[Cars]]&gt;0,"car","No cars")</f>
        <v>No cars</v>
      </c>
      <c r="K596">
        <v>0</v>
      </c>
      <c r="L596" t="s">
        <v>22</v>
      </c>
      <c r="M596" t="s">
        <v>32</v>
      </c>
      <c r="N596" t="str">
        <f t="shared" si="9"/>
        <v>Middle age</v>
      </c>
      <c r="O596" t="str" cm="1">
        <f t="array" ref="O596">_xlfn.IFS(
  BuyerTable[[#This Row],[Age]]&lt;25,"&lt;25",
  BuyerTable[[#This Row],[Age]]&lt;=34,"25-34",
  BuyerTable[[#This Row],[Age]]&lt;=44,"35-44",
  BuyerTable[[#This Row],[Age]]&lt;=54,"45-54",
  TRUE,"55+"
)</f>
        <v>35-44</v>
      </c>
      <c r="P596">
        <v>36</v>
      </c>
      <c r="Q596">
        <f>IF(BuyerTable[[#This Row],[Purchased Bike]]="Yes",1,0)</f>
        <v>1</v>
      </c>
      <c r="R596" t="s">
        <v>15</v>
      </c>
      <c r="S596" s="8">
        <f>_xlfn.SWITCH(BuyerTable[[#This Row],[Commute Distance]],"0-1 Miles",1,"1-2 Miles",2,"2-5 Miles",5,"5-10 Miles",10,"More than 10 Miles",12)</f>
        <v>5</v>
      </c>
    </row>
    <row r="597" spans="1:19" x14ac:dyDescent="0.3">
      <c r="A597">
        <v>22976</v>
      </c>
      <c r="B597" t="s">
        <v>37</v>
      </c>
      <c r="C597" t="s">
        <v>38</v>
      </c>
      <c r="D597" t="str" cm="1">
        <f t="array" ref="D597">_xlfn.IFS(
  BuyerTable[[#This Row],[Income]]&lt;40000,"&lt;40k",
  BuyerTable[[#This Row],[Income]]&lt;80000,"40–80k",
  BuyerTable[[#This Row],[Income]]&lt;120000,"80–120k",
  TRUE,"120k+"
)</f>
        <v>40–80k</v>
      </c>
      <c r="E597" s="3">
        <v>40000</v>
      </c>
      <c r="F597">
        <v>0</v>
      </c>
      <c r="G597" t="s">
        <v>27</v>
      </c>
      <c r="H597" t="s">
        <v>14</v>
      </c>
      <c r="I597" t="s">
        <v>18</v>
      </c>
      <c r="J597" t="str">
        <f>IF(BuyerTable[[#This Row],[Cars]]&gt;0,"car","No cars")</f>
        <v>car</v>
      </c>
      <c r="K597">
        <v>2</v>
      </c>
      <c r="L597" t="s">
        <v>16</v>
      </c>
      <c r="M597" t="s">
        <v>32</v>
      </c>
      <c r="N597" t="str">
        <f t="shared" si="9"/>
        <v>Adolescent</v>
      </c>
      <c r="O597" t="str" cm="1">
        <f t="array" ref="O597">_xlfn.IFS(
  BuyerTable[[#This Row],[Age]]&lt;25,"&lt;25",
  BuyerTable[[#This Row],[Age]]&lt;=34,"25-34",
  BuyerTable[[#This Row],[Age]]&lt;=44,"35-44",
  BuyerTable[[#This Row],[Age]]&lt;=54,"45-54",
  TRUE,"55+"
)</f>
        <v>25-34</v>
      </c>
      <c r="P597">
        <v>28</v>
      </c>
      <c r="Q597">
        <f>IF(BuyerTable[[#This Row],[Purchased Bike]]="Yes",1,0)</f>
        <v>1</v>
      </c>
      <c r="R597" t="s">
        <v>15</v>
      </c>
      <c r="S597" s="8">
        <f>_xlfn.SWITCH(BuyerTable[[#This Row],[Commute Distance]],"0-1 Miles",1,"1-2 Miles",2,"2-5 Miles",5,"5-10 Miles",10,"More than 10 Miles",12)</f>
        <v>1</v>
      </c>
    </row>
    <row r="598" spans="1:19" x14ac:dyDescent="0.3">
      <c r="A598">
        <v>11890</v>
      </c>
      <c r="B598" t="s">
        <v>36</v>
      </c>
      <c r="C598" t="s">
        <v>39</v>
      </c>
      <c r="D598" t="str" cm="1">
        <f t="array" ref="D598">_xlfn.IFS(
  BuyerTable[[#This Row],[Income]]&lt;40000,"&lt;40k",
  BuyerTable[[#This Row],[Income]]&lt;80000,"40–80k",
  BuyerTable[[#This Row],[Income]]&lt;120000,"80–120k",
  TRUE,"120k+"
)</f>
        <v>40–80k</v>
      </c>
      <c r="E598" s="3">
        <v>70000</v>
      </c>
      <c r="F598">
        <v>5</v>
      </c>
      <c r="G598" t="s">
        <v>31</v>
      </c>
      <c r="H598" t="s">
        <v>21</v>
      </c>
      <c r="I598" t="s">
        <v>15</v>
      </c>
      <c r="J598" t="str">
        <f>IF(BuyerTable[[#This Row],[Cars]]&gt;0,"car","No cars")</f>
        <v>car</v>
      </c>
      <c r="K598">
        <v>1</v>
      </c>
      <c r="L598" t="s">
        <v>16</v>
      </c>
      <c r="M598" t="s">
        <v>32</v>
      </c>
      <c r="N598" t="str">
        <f t="shared" si="9"/>
        <v>Middle age</v>
      </c>
      <c r="O598" t="str" cm="1">
        <f t="array" ref="O598">_xlfn.IFS(
  BuyerTable[[#This Row],[Age]]&lt;25,"&lt;25",
  BuyerTable[[#This Row],[Age]]&lt;=34,"25-34",
  BuyerTable[[#This Row],[Age]]&lt;=44,"35-44",
  BuyerTable[[#This Row],[Age]]&lt;=54,"45-54",
  TRUE,"55+"
)</f>
        <v>45-54</v>
      </c>
      <c r="P598">
        <v>47</v>
      </c>
      <c r="Q598">
        <f>IF(BuyerTable[[#This Row],[Purchased Bike]]="Yes",1,0)</f>
        <v>0</v>
      </c>
      <c r="R598" t="s">
        <v>18</v>
      </c>
      <c r="S598" s="8">
        <f>_xlfn.SWITCH(BuyerTable[[#This Row],[Commute Distance]],"0-1 Miles",1,"1-2 Miles",2,"2-5 Miles",5,"5-10 Miles",10,"More than 10 Miles",12)</f>
        <v>1</v>
      </c>
    </row>
    <row r="599" spans="1:19" x14ac:dyDescent="0.3">
      <c r="A599">
        <v>17864</v>
      </c>
      <c r="B599" t="s">
        <v>36</v>
      </c>
      <c r="C599" t="s">
        <v>39</v>
      </c>
      <c r="D599" t="str" cm="1">
        <f t="array" ref="D599">_xlfn.IFS(
  BuyerTable[[#This Row],[Income]]&lt;40000,"&lt;40k",
  BuyerTable[[#This Row],[Income]]&lt;80000,"40–80k",
  BuyerTable[[#This Row],[Income]]&lt;120000,"80–120k",
  TRUE,"120k+"
)</f>
        <v>40–80k</v>
      </c>
      <c r="E599" s="3">
        <v>60000</v>
      </c>
      <c r="F599">
        <v>1</v>
      </c>
      <c r="G599" t="s">
        <v>19</v>
      </c>
      <c r="H599" t="s">
        <v>14</v>
      </c>
      <c r="I599" t="s">
        <v>15</v>
      </c>
      <c r="J599" t="str">
        <f>IF(BuyerTable[[#This Row],[Cars]]&gt;0,"car","No cars")</f>
        <v>car</v>
      </c>
      <c r="K599">
        <v>1</v>
      </c>
      <c r="L599" t="s">
        <v>22</v>
      </c>
      <c r="M599" t="s">
        <v>32</v>
      </c>
      <c r="N599" t="str">
        <f t="shared" si="9"/>
        <v>Middle age</v>
      </c>
      <c r="O599" t="str" cm="1">
        <f t="array" ref="O599">_xlfn.IFS(
  BuyerTable[[#This Row],[Age]]&lt;25,"&lt;25",
  BuyerTable[[#This Row],[Age]]&lt;=34,"25-34",
  BuyerTable[[#This Row],[Age]]&lt;=44,"35-44",
  BuyerTable[[#This Row],[Age]]&lt;=54,"45-54",
  TRUE,"55+"
)</f>
        <v>45-54</v>
      </c>
      <c r="P599">
        <v>46</v>
      </c>
      <c r="Q599">
        <f>IF(BuyerTable[[#This Row],[Purchased Bike]]="Yes",1,0)</f>
        <v>1</v>
      </c>
      <c r="R599" t="s">
        <v>15</v>
      </c>
      <c r="S599" s="8">
        <f>_xlfn.SWITCH(BuyerTable[[#This Row],[Commute Distance]],"0-1 Miles",1,"1-2 Miles",2,"2-5 Miles",5,"5-10 Miles",10,"More than 10 Miles",12)</f>
        <v>5</v>
      </c>
    </row>
    <row r="600" spans="1:19" x14ac:dyDescent="0.3">
      <c r="A600">
        <v>20505</v>
      </c>
      <c r="B600" t="s">
        <v>36</v>
      </c>
      <c r="C600" t="s">
        <v>39</v>
      </c>
      <c r="D600" t="str" cm="1">
        <f t="array" ref="D600">_xlfn.IFS(
  BuyerTable[[#This Row],[Income]]&lt;40000,"&lt;40k",
  BuyerTable[[#This Row],[Income]]&lt;80000,"40–80k",
  BuyerTable[[#This Row],[Income]]&lt;120000,"80–120k",
  TRUE,"120k+"
)</f>
        <v>40–80k</v>
      </c>
      <c r="E600" s="3">
        <v>40000</v>
      </c>
      <c r="F600">
        <v>5</v>
      </c>
      <c r="G600" t="s">
        <v>27</v>
      </c>
      <c r="H600" t="s">
        <v>21</v>
      </c>
      <c r="I600" t="s">
        <v>18</v>
      </c>
      <c r="J600" t="str">
        <f>IF(BuyerTable[[#This Row],[Cars]]&gt;0,"car","No cars")</f>
        <v>car</v>
      </c>
      <c r="K600">
        <v>2</v>
      </c>
      <c r="L600" t="s">
        <v>41</v>
      </c>
      <c r="M600" t="s">
        <v>32</v>
      </c>
      <c r="N600" t="str">
        <f t="shared" si="9"/>
        <v>Old</v>
      </c>
      <c r="O600" t="str" cm="1">
        <f t="array" ref="O600">_xlfn.IFS(
  BuyerTable[[#This Row],[Age]]&lt;25,"&lt;25",
  BuyerTable[[#This Row],[Age]]&lt;=34,"25-34",
  BuyerTable[[#This Row],[Age]]&lt;=44,"35-44",
  BuyerTable[[#This Row],[Age]]&lt;=54,"45-54",
  TRUE,"55+"
)</f>
        <v>55+</v>
      </c>
      <c r="P600">
        <v>61</v>
      </c>
      <c r="Q600">
        <f>IF(BuyerTable[[#This Row],[Purchased Bike]]="Yes",1,0)</f>
        <v>0</v>
      </c>
      <c r="R600" t="s">
        <v>18</v>
      </c>
      <c r="S600" s="8">
        <f>_xlfn.SWITCH(BuyerTable[[#This Row],[Commute Distance]],"0-1 Miles",1,"1-2 Miles",2,"2-5 Miles",5,"5-10 Miles",10,"More than 10 Miles",12)</f>
        <v>12</v>
      </c>
    </row>
    <row r="601" spans="1:19" x14ac:dyDescent="0.3">
      <c r="A601">
        <v>14592</v>
      </c>
      <c r="B601" t="s">
        <v>36</v>
      </c>
      <c r="C601" t="s">
        <v>39</v>
      </c>
      <c r="D601" t="str" cm="1">
        <f t="array" ref="D601">_xlfn.IFS(
  BuyerTable[[#This Row],[Income]]&lt;40000,"&lt;40k",
  BuyerTable[[#This Row],[Income]]&lt;80000,"40–80k",
  BuyerTable[[#This Row],[Income]]&lt;120000,"80–120k",
  TRUE,"120k+"
)</f>
        <v>40–80k</v>
      </c>
      <c r="E601" s="3">
        <v>60000</v>
      </c>
      <c r="F601">
        <v>0</v>
      </c>
      <c r="G601" t="s">
        <v>31</v>
      </c>
      <c r="H601" t="s">
        <v>21</v>
      </c>
      <c r="I601" t="s">
        <v>15</v>
      </c>
      <c r="J601" t="str">
        <f>IF(BuyerTable[[#This Row],[Cars]]&gt;0,"car","No cars")</f>
        <v>No cars</v>
      </c>
      <c r="K601">
        <v>0</v>
      </c>
      <c r="L601" t="s">
        <v>16</v>
      </c>
      <c r="M601" t="s">
        <v>32</v>
      </c>
      <c r="N601" t="str">
        <f t="shared" si="9"/>
        <v>Middle age</v>
      </c>
      <c r="O601" t="str" cm="1">
        <f t="array" ref="O601">_xlfn.IFS(
  BuyerTable[[#This Row],[Age]]&lt;25,"&lt;25",
  BuyerTable[[#This Row],[Age]]&lt;=34,"25-34",
  BuyerTable[[#This Row],[Age]]&lt;=44,"35-44",
  BuyerTable[[#This Row],[Age]]&lt;=54,"45-54",
  TRUE,"55+"
)</f>
        <v>35-44</v>
      </c>
      <c r="P601">
        <v>40</v>
      </c>
      <c r="Q601">
        <f>IF(BuyerTable[[#This Row],[Purchased Bike]]="Yes",1,0)</f>
        <v>0</v>
      </c>
      <c r="R601" t="s">
        <v>18</v>
      </c>
      <c r="S601" s="8">
        <f>_xlfn.SWITCH(BuyerTable[[#This Row],[Commute Distance]],"0-1 Miles",1,"1-2 Miles",2,"2-5 Miles",5,"5-10 Miles",10,"More than 10 Miles",12)</f>
        <v>1</v>
      </c>
    </row>
    <row r="602" spans="1:19" x14ac:dyDescent="0.3">
      <c r="A602">
        <v>22227</v>
      </c>
      <c r="B602" t="s">
        <v>36</v>
      </c>
      <c r="C602" t="s">
        <v>39</v>
      </c>
      <c r="D602" t="str" cm="1">
        <f t="array" ref="D602">_xlfn.IFS(
  BuyerTable[[#This Row],[Income]]&lt;40000,"&lt;40k",
  BuyerTable[[#This Row],[Income]]&lt;80000,"40–80k",
  BuyerTable[[#This Row],[Income]]&lt;120000,"80–120k",
  TRUE,"120k+"
)</f>
        <v>40–80k</v>
      </c>
      <c r="E602" s="3">
        <v>60000</v>
      </c>
      <c r="F602">
        <v>2</v>
      </c>
      <c r="G602" t="s">
        <v>27</v>
      </c>
      <c r="H602" t="s">
        <v>21</v>
      </c>
      <c r="I602" t="s">
        <v>15</v>
      </c>
      <c r="J602" t="str">
        <f>IF(BuyerTable[[#This Row],[Cars]]&gt;0,"car","No cars")</f>
        <v>car</v>
      </c>
      <c r="K602">
        <v>2</v>
      </c>
      <c r="L602" t="s">
        <v>23</v>
      </c>
      <c r="M602" t="s">
        <v>32</v>
      </c>
      <c r="N602" t="str">
        <f t="shared" si="9"/>
        <v>Middle age</v>
      </c>
      <c r="O602" t="str" cm="1">
        <f t="array" ref="O602">_xlfn.IFS(
  BuyerTable[[#This Row],[Age]]&lt;25,"&lt;25",
  BuyerTable[[#This Row],[Age]]&lt;=34,"25-34",
  BuyerTable[[#This Row],[Age]]&lt;=44,"35-44",
  BuyerTable[[#This Row],[Age]]&lt;=54,"45-54",
  TRUE,"55+"
)</f>
        <v>45-54</v>
      </c>
      <c r="P602">
        <v>50</v>
      </c>
      <c r="Q602">
        <f>IF(BuyerTable[[#This Row],[Purchased Bike]]="Yes",1,0)</f>
        <v>0</v>
      </c>
      <c r="R602" t="s">
        <v>18</v>
      </c>
      <c r="S602" s="8">
        <f>_xlfn.SWITCH(BuyerTable[[#This Row],[Commute Distance]],"0-1 Miles",1,"1-2 Miles",2,"2-5 Miles",5,"5-10 Miles",10,"More than 10 Miles",12)</f>
        <v>10</v>
      </c>
    </row>
    <row r="603" spans="1:19" x14ac:dyDescent="0.3">
      <c r="A603">
        <v>21471</v>
      </c>
      <c r="B603" t="s">
        <v>36</v>
      </c>
      <c r="C603" t="s">
        <v>38</v>
      </c>
      <c r="D603" t="str" cm="1">
        <f t="array" ref="D603">_xlfn.IFS(
  BuyerTable[[#This Row],[Income]]&lt;40000,"&lt;40k",
  BuyerTable[[#This Row],[Income]]&lt;80000,"40–80k",
  BuyerTable[[#This Row],[Income]]&lt;120000,"80–120k",
  TRUE,"120k+"
)</f>
        <v>40–80k</v>
      </c>
      <c r="E603" s="3">
        <v>70000</v>
      </c>
      <c r="F603">
        <v>2</v>
      </c>
      <c r="G603" t="s">
        <v>19</v>
      </c>
      <c r="H603" t="s">
        <v>21</v>
      </c>
      <c r="I603" t="s">
        <v>15</v>
      </c>
      <c r="J603" t="str">
        <f>IF(BuyerTable[[#This Row],[Cars]]&gt;0,"car","No cars")</f>
        <v>car</v>
      </c>
      <c r="K603">
        <v>1</v>
      </c>
      <c r="L603" t="s">
        <v>41</v>
      </c>
      <c r="M603" t="s">
        <v>32</v>
      </c>
      <c r="N603" t="str">
        <f t="shared" si="9"/>
        <v>Old</v>
      </c>
      <c r="O603" t="str" cm="1">
        <f t="array" ref="O603">_xlfn.IFS(
  BuyerTable[[#This Row],[Age]]&lt;25,"&lt;25",
  BuyerTable[[#This Row],[Age]]&lt;=34,"25-34",
  BuyerTable[[#This Row],[Age]]&lt;=44,"35-44",
  BuyerTable[[#This Row],[Age]]&lt;=54,"45-54",
  TRUE,"55+"
)</f>
        <v>55+</v>
      </c>
      <c r="P603">
        <v>59</v>
      </c>
      <c r="Q603">
        <f>IF(BuyerTable[[#This Row],[Purchased Bike]]="Yes",1,0)</f>
        <v>0</v>
      </c>
      <c r="R603" t="s">
        <v>18</v>
      </c>
      <c r="S603" s="8">
        <f>_xlfn.SWITCH(BuyerTable[[#This Row],[Commute Distance]],"0-1 Miles",1,"1-2 Miles",2,"2-5 Miles",5,"5-10 Miles",10,"More than 10 Miles",12)</f>
        <v>12</v>
      </c>
    </row>
    <row r="604" spans="1:19" x14ac:dyDescent="0.3">
      <c r="A604">
        <v>22252</v>
      </c>
      <c r="B604" t="s">
        <v>37</v>
      </c>
      <c r="C604" t="s">
        <v>39</v>
      </c>
      <c r="D604" t="str" cm="1">
        <f t="array" ref="D604">_xlfn.IFS(
  BuyerTable[[#This Row],[Income]]&lt;40000,"&lt;40k",
  BuyerTable[[#This Row],[Income]]&lt;80000,"40–80k",
  BuyerTable[[#This Row],[Income]]&lt;120000,"80–120k",
  TRUE,"120k+"
)</f>
        <v>40–80k</v>
      </c>
      <c r="E604" s="3">
        <v>60000</v>
      </c>
      <c r="F604">
        <v>1</v>
      </c>
      <c r="G604" t="s">
        <v>31</v>
      </c>
      <c r="H604" t="s">
        <v>21</v>
      </c>
      <c r="I604" t="s">
        <v>15</v>
      </c>
      <c r="J604" t="str">
        <f>IF(BuyerTable[[#This Row],[Cars]]&gt;0,"car","No cars")</f>
        <v>No cars</v>
      </c>
      <c r="K604">
        <v>0</v>
      </c>
      <c r="L604" t="s">
        <v>22</v>
      </c>
      <c r="M604" t="s">
        <v>32</v>
      </c>
      <c r="N604" t="str">
        <f t="shared" si="9"/>
        <v>Middle age</v>
      </c>
      <c r="O604" t="str" cm="1">
        <f t="array" ref="O604">_xlfn.IFS(
  BuyerTable[[#This Row],[Age]]&lt;25,"&lt;25",
  BuyerTable[[#This Row],[Age]]&lt;=34,"25-34",
  BuyerTable[[#This Row],[Age]]&lt;=44,"35-44",
  BuyerTable[[#This Row],[Age]]&lt;=54,"45-54",
  TRUE,"55+"
)</f>
        <v>35-44</v>
      </c>
      <c r="P604">
        <v>36</v>
      </c>
      <c r="Q604">
        <f>IF(BuyerTable[[#This Row],[Purchased Bike]]="Yes",1,0)</f>
        <v>1</v>
      </c>
      <c r="R604" t="s">
        <v>15</v>
      </c>
      <c r="S604" s="8">
        <f>_xlfn.SWITCH(BuyerTable[[#This Row],[Commute Distance]],"0-1 Miles",1,"1-2 Miles",2,"2-5 Miles",5,"5-10 Miles",10,"More than 10 Miles",12)</f>
        <v>5</v>
      </c>
    </row>
    <row r="605" spans="1:19" x14ac:dyDescent="0.3">
      <c r="A605">
        <v>21260</v>
      </c>
      <c r="B605" t="s">
        <v>37</v>
      </c>
      <c r="C605" t="s">
        <v>39</v>
      </c>
      <c r="D605" t="str" cm="1">
        <f t="array" ref="D605">_xlfn.IFS(
  BuyerTable[[#This Row],[Income]]&lt;40000,"&lt;40k",
  BuyerTable[[#This Row],[Income]]&lt;80000,"40–80k",
  BuyerTable[[#This Row],[Income]]&lt;120000,"80–120k",
  TRUE,"120k+"
)</f>
        <v>40–80k</v>
      </c>
      <c r="E605" s="3">
        <v>40000</v>
      </c>
      <c r="F605">
        <v>0</v>
      </c>
      <c r="G605" t="s">
        <v>27</v>
      </c>
      <c r="H605" t="s">
        <v>14</v>
      </c>
      <c r="I605" t="s">
        <v>15</v>
      </c>
      <c r="J605" t="str">
        <f>IF(BuyerTable[[#This Row],[Cars]]&gt;0,"car","No cars")</f>
        <v>car</v>
      </c>
      <c r="K605">
        <v>2</v>
      </c>
      <c r="L605" t="s">
        <v>23</v>
      </c>
      <c r="M605" t="s">
        <v>32</v>
      </c>
      <c r="N605" t="str">
        <f t="shared" si="9"/>
        <v>Adolescent</v>
      </c>
      <c r="O605" t="str" cm="1">
        <f t="array" ref="O605">_xlfn.IFS(
  BuyerTable[[#This Row],[Age]]&lt;25,"&lt;25",
  BuyerTable[[#This Row],[Age]]&lt;=34,"25-34",
  BuyerTable[[#This Row],[Age]]&lt;=44,"35-44",
  BuyerTable[[#This Row],[Age]]&lt;=54,"45-54",
  TRUE,"55+"
)</f>
        <v>25-34</v>
      </c>
      <c r="P605">
        <v>30</v>
      </c>
      <c r="Q605">
        <f>IF(BuyerTable[[#This Row],[Purchased Bike]]="Yes",1,0)</f>
        <v>0</v>
      </c>
      <c r="R605" t="s">
        <v>18</v>
      </c>
      <c r="S605" s="8">
        <f>_xlfn.SWITCH(BuyerTable[[#This Row],[Commute Distance]],"0-1 Miles",1,"1-2 Miles",2,"2-5 Miles",5,"5-10 Miles",10,"More than 10 Miles",12)</f>
        <v>10</v>
      </c>
    </row>
    <row r="606" spans="1:19" x14ac:dyDescent="0.3">
      <c r="A606">
        <v>11817</v>
      </c>
      <c r="B606" t="s">
        <v>37</v>
      </c>
      <c r="C606" t="s">
        <v>39</v>
      </c>
      <c r="D606" t="str" cm="1">
        <f t="array" ref="D606">_xlfn.IFS(
  BuyerTable[[#This Row],[Income]]&lt;40000,"&lt;40k",
  BuyerTable[[#This Row],[Income]]&lt;80000,"40–80k",
  BuyerTable[[#This Row],[Income]]&lt;120000,"80–120k",
  TRUE,"120k+"
)</f>
        <v>40–80k</v>
      </c>
      <c r="E606" s="3">
        <v>70000</v>
      </c>
      <c r="F606">
        <v>4</v>
      </c>
      <c r="G606" t="s">
        <v>31</v>
      </c>
      <c r="H606" t="s">
        <v>21</v>
      </c>
      <c r="I606" t="s">
        <v>15</v>
      </c>
      <c r="J606" t="str">
        <f>IF(BuyerTable[[#This Row],[Cars]]&gt;0,"car","No cars")</f>
        <v>No cars</v>
      </c>
      <c r="K606">
        <v>0</v>
      </c>
      <c r="L606" t="s">
        <v>22</v>
      </c>
      <c r="M606" t="s">
        <v>32</v>
      </c>
      <c r="N606" t="str">
        <f t="shared" si="9"/>
        <v>Middle age</v>
      </c>
      <c r="O606" t="str" cm="1">
        <f t="array" ref="O606">_xlfn.IFS(
  BuyerTable[[#This Row],[Age]]&lt;25,"&lt;25",
  BuyerTable[[#This Row],[Age]]&lt;=34,"25-34",
  BuyerTable[[#This Row],[Age]]&lt;=44,"35-44",
  BuyerTable[[#This Row],[Age]]&lt;=54,"45-54",
  TRUE,"55+"
)</f>
        <v>35-44</v>
      </c>
      <c r="P606">
        <v>35</v>
      </c>
      <c r="Q606">
        <f>IF(BuyerTable[[#This Row],[Purchased Bike]]="Yes",1,0)</f>
        <v>1</v>
      </c>
      <c r="R606" t="s">
        <v>15</v>
      </c>
      <c r="S606" s="8">
        <f>_xlfn.SWITCH(BuyerTable[[#This Row],[Commute Distance]],"0-1 Miles",1,"1-2 Miles",2,"2-5 Miles",5,"5-10 Miles",10,"More than 10 Miles",12)</f>
        <v>5</v>
      </c>
    </row>
    <row r="607" spans="1:19" x14ac:dyDescent="0.3">
      <c r="A607">
        <v>21717</v>
      </c>
      <c r="B607" t="s">
        <v>36</v>
      </c>
      <c r="C607" t="s">
        <v>38</v>
      </c>
      <c r="D607" t="str" cm="1">
        <f t="array" ref="D607">_xlfn.IFS(
  BuyerTable[[#This Row],[Income]]&lt;40000,"&lt;40k",
  BuyerTable[[#This Row],[Income]]&lt;80000,"40–80k",
  BuyerTable[[#This Row],[Income]]&lt;120000,"80–120k",
  TRUE,"120k+"
)</f>
        <v>40–80k</v>
      </c>
      <c r="E607" s="3">
        <v>40000</v>
      </c>
      <c r="F607">
        <v>2</v>
      </c>
      <c r="G607" t="s">
        <v>19</v>
      </c>
      <c r="H607" t="s">
        <v>20</v>
      </c>
      <c r="I607" t="s">
        <v>15</v>
      </c>
      <c r="J607" t="str">
        <f>IF(BuyerTable[[#This Row],[Cars]]&gt;0,"car","No cars")</f>
        <v>car</v>
      </c>
      <c r="K607">
        <v>1</v>
      </c>
      <c r="L607" t="s">
        <v>16</v>
      </c>
      <c r="M607" t="s">
        <v>32</v>
      </c>
      <c r="N607" t="str">
        <f t="shared" si="9"/>
        <v>Middle age</v>
      </c>
      <c r="O607" t="str" cm="1">
        <f t="array" ref="O607">_xlfn.IFS(
  BuyerTable[[#This Row],[Age]]&lt;25,"&lt;25",
  BuyerTable[[#This Row],[Age]]&lt;=34,"25-34",
  BuyerTable[[#This Row],[Age]]&lt;=44,"35-44",
  BuyerTable[[#This Row],[Age]]&lt;=54,"45-54",
  TRUE,"55+"
)</f>
        <v>45-54</v>
      </c>
      <c r="P607">
        <v>47</v>
      </c>
      <c r="Q607">
        <f>IF(BuyerTable[[#This Row],[Purchased Bike]]="Yes",1,0)</f>
        <v>0</v>
      </c>
      <c r="R607" t="s">
        <v>18</v>
      </c>
      <c r="S607" s="8">
        <f>_xlfn.SWITCH(BuyerTable[[#This Row],[Commute Distance]],"0-1 Miles",1,"1-2 Miles",2,"2-5 Miles",5,"5-10 Miles",10,"More than 10 Miles",12)</f>
        <v>1</v>
      </c>
    </row>
    <row r="608" spans="1:19" x14ac:dyDescent="0.3">
      <c r="A608">
        <v>13760</v>
      </c>
      <c r="B608" t="s">
        <v>36</v>
      </c>
      <c r="C608" t="s">
        <v>38</v>
      </c>
      <c r="D608" t="str" cm="1">
        <f t="array" ref="D608">_xlfn.IFS(
  BuyerTable[[#This Row],[Income]]&lt;40000,"&lt;40k",
  BuyerTable[[#This Row],[Income]]&lt;80000,"40–80k",
  BuyerTable[[#This Row],[Income]]&lt;120000,"80–120k",
  TRUE,"120k+"
)</f>
        <v>40–80k</v>
      </c>
      <c r="E608" s="3">
        <v>60000</v>
      </c>
      <c r="F608">
        <v>4</v>
      </c>
      <c r="G608" t="s">
        <v>31</v>
      </c>
      <c r="H608" t="s">
        <v>14</v>
      </c>
      <c r="I608" t="s">
        <v>18</v>
      </c>
      <c r="J608" t="str">
        <f>IF(BuyerTable[[#This Row],[Cars]]&gt;0,"car","No cars")</f>
        <v>No cars</v>
      </c>
      <c r="K608">
        <v>0</v>
      </c>
      <c r="L608" t="s">
        <v>16</v>
      </c>
      <c r="M608" t="s">
        <v>32</v>
      </c>
      <c r="N608" t="str">
        <f t="shared" si="9"/>
        <v>Middle age</v>
      </c>
      <c r="O608" t="str" cm="1">
        <f t="array" ref="O608">_xlfn.IFS(
  BuyerTable[[#This Row],[Age]]&lt;25,"&lt;25",
  BuyerTable[[#This Row],[Age]]&lt;=34,"25-34",
  BuyerTable[[#This Row],[Age]]&lt;=44,"35-44",
  BuyerTable[[#This Row],[Age]]&lt;=54,"45-54",
  TRUE,"55+"
)</f>
        <v>45-54</v>
      </c>
      <c r="P608">
        <v>47</v>
      </c>
      <c r="Q608">
        <f>IF(BuyerTable[[#This Row],[Purchased Bike]]="Yes",1,0)</f>
        <v>0</v>
      </c>
      <c r="R608" t="s">
        <v>18</v>
      </c>
      <c r="S608" s="8">
        <f>_xlfn.SWITCH(BuyerTable[[#This Row],[Commute Distance]],"0-1 Miles",1,"1-2 Miles",2,"2-5 Miles",5,"5-10 Miles",10,"More than 10 Miles",12)</f>
        <v>1</v>
      </c>
    </row>
    <row r="609" spans="1:19" x14ac:dyDescent="0.3">
      <c r="A609">
        <v>21770</v>
      </c>
      <c r="B609" t="s">
        <v>36</v>
      </c>
      <c r="C609" t="s">
        <v>38</v>
      </c>
      <c r="D609" t="str" cm="1">
        <f t="array" ref="D609">_xlfn.IFS(
  BuyerTable[[#This Row],[Income]]&lt;40000,"&lt;40k",
  BuyerTable[[#This Row],[Income]]&lt;80000,"40–80k",
  BuyerTable[[#This Row],[Income]]&lt;120000,"80–120k",
  TRUE,"120k+"
)</f>
        <v>40–80k</v>
      </c>
      <c r="E609" s="3">
        <v>60000</v>
      </c>
      <c r="F609">
        <v>4</v>
      </c>
      <c r="G609" t="s">
        <v>13</v>
      </c>
      <c r="H609" t="s">
        <v>28</v>
      </c>
      <c r="I609" t="s">
        <v>15</v>
      </c>
      <c r="J609" t="str">
        <f>IF(BuyerTable[[#This Row],[Cars]]&gt;0,"car","No cars")</f>
        <v>car</v>
      </c>
      <c r="K609">
        <v>2</v>
      </c>
      <c r="L609" t="s">
        <v>41</v>
      </c>
      <c r="M609" t="s">
        <v>32</v>
      </c>
      <c r="N609" t="str">
        <f t="shared" si="9"/>
        <v>Old</v>
      </c>
      <c r="O609" t="str" cm="1">
        <f t="array" ref="O609">_xlfn.IFS(
  BuyerTable[[#This Row],[Age]]&lt;25,"&lt;25",
  BuyerTable[[#This Row],[Age]]&lt;=34,"25-34",
  BuyerTable[[#This Row],[Age]]&lt;=44,"35-44",
  BuyerTable[[#This Row],[Age]]&lt;=54,"45-54",
  TRUE,"55+"
)</f>
        <v>55+</v>
      </c>
      <c r="P609">
        <v>60</v>
      </c>
      <c r="Q609">
        <f>IF(BuyerTable[[#This Row],[Purchased Bike]]="Yes",1,0)</f>
        <v>0</v>
      </c>
      <c r="R609" t="s">
        <v>18</v>
      </c>
      <c r="S609" s="8">
        <f>_xlfn.SWITCH(BuyerTable[[#This Row],[Commute Distance]],"0-1 Miles",1,"1-2 Miles",2,"2-5 Miles",5,"5-10 Miles",10,"More than 10 Miles",12)</f>
        <v>12</v>
      </c>
    </row>
    <row r="610" spans="1:19" x14ac:dyDescent="0.3">
      <c r="A610">
        <v>11165</v>
      </c>
      <c r="B610" t="s">
        <v>36</v>
      </c>
      <c r="C610" t="s">
        <v>39</v>
      </c>
      <c r="D610" t="str" cm="1">
        <f t="array" ref="D610">_xlfn.IFS(
  BuyerTable[[#This Row],[Income]]&lt;40000,"&lt;40k",
  BuyerTable[[#This Row],[Income]]&lt;80000,"40–80k",
  BuyerTable[[#This Row],[Income]]&lt;120000,"80–120k",
  TRUE,"120k+"
)</f>
        <v>40–80k</v>
      </c>
      <c r="E610" s="3">
        <v>60000</v>
      </c>
      <c r="F610">
        <v>0</v>
      </c>
      <c r="G610" t="s">
        <v>19</v>
      </c>
      <c r="H610" t="s">
        <v>14</v>
      </c>
      <c r="I610" t="s">
        <v>18</v>
      </c>
      <c r="J610" t="str">
        <f>IF(BuyerTable[[#This Row],[Cars]]&gt;0,"car","No cars")</f>
        <v>car</v>
      </c>
      <c r="K610">
        <v>1</v>
      </c>
      <c r="L610" t="s">
        <v>26</v>
      </c>
      <c r="M610" t="s">
        <v>32</v>
      </c>
      <c r="N610" t="str">
        <f t="shared" si="9"/>
        <v>Middle age</v>
      </c>
      <c r="O610" t="str" cm="1">
        <f t="array" ref="O610">_xlfn.IFS(
  BuyerTable[[#This Row],[Age]]&lt;25,"&lt;25",
  BuyerTable[[#This Row],[Age]]&lt;=34,"25-34",
  BuyerTable[[#This Row],[Age]]&lt;=44,"35-44",
  BuyerTable[[#This Row],[Age]]&lt;=54,"45-54",
  TRUE,"55+"
)</f>
        <v>25-34</v>
      </c>
      <c r="P610">
        <v>33</v>
      </c>
      <c r="Q610">
        <f>IF(BuyerTable[[#This Row],[Purchased Bike]]="Yes",1,0)</f>
        <v>0</v>
      </c>
      <c r="R610" t="s">
        <v>18</v>
      </c>
      <c r="S610" s="8">
        <f>_xlfn.SWITCH(BuyerTable[[#This Row],[Commute Distance]],"0-1 Miles",1,"1-2 Miles",2,"2-5 Miles",5,"5-10 Miles",10,"More than 10 Miles",12)</f>
        <v>2</v>
      </c>
    </row>
    <row r="611" spans="1:19" x14ac:dyDescent="0.3">
      <c r="A611">
        <v>29133</v>
      </c>
      <c r="B611" t="s">
        <v>37</v>
      </c>
      <c r="C611" t="s">
        <v>39</v>
      </c>
      <c r="D611" t="str" cm="1">
        <f t="array" ref="D611">_xlfn.IFS(
  BuyerTable[[#This Row],[Income]]&lt;40000,"&lt;40k",
  BuyerTable[[#This Row],[Income]]&lt;80000,"40–80k",
  BuyerTable[[#This Row],[Income]]&lt;120000,"80–120k",
  TRUE,"120k+"
)</f>
        <v>40–80k</v>
      </c>
      <c r="E611" s="3">
        <v>60000</v>
      </c>
      <c r="F611">
        <v>4</v>
      </c>
      <c r="G611" t="s">
        <v>13</v>
      </c>
      <c r="H611" t="s">
        <v>14</v>
      </c>
      <c r="I611" t="s">
        <v>18</v>
      </c>
      <c r="J611" t="str">
        <f>IF(BuyerTable[[#This Row],[Cars]]&gt;0,"car","No cars")</f>
        <v>car</v>
      </c>
      <c r="K611">
        <v>2</v>
      </c>
      <c r="L611" t="s">
        <v>16</v>
      </c>
      <c r="M611" t="s">
        <v>32</v>
      </c>
      <c r="N611" t="str">
        <f t="shared" si="9"/>
        <v>Middle age</v>
      </c>
      <c r="O611" t="str" cm="1">
        <f t="array" ref="O611">_xlfn.IFS(
  BuyerTable[[#This Row],[Age]]&lt;25,"&lt;25",
  BuyerTable[[#This Row],[Age]]&lt;=34,"25-34",
  BuyerTable[[#This Row],[Age]]&lt;=44,"35-44",
  BuyerTable[[#This Row],[Age]]&lt;=54,"45-54",
  TRUE,"55+"
)</f>
        <v>35-44</v>
      </c>
      <c r="P611">
        <v>42</v>
      </c>
      <c r="Q611">
        <f>IF(BuyerTable[[#This Row],[Purchased Bike]]="Yes",1,0)</f>
        <v>0</v>
      </c>
      <c r="R611" t="s">
        <v>18</v>
      </c>
      <c r="S611" s="8">
        <f>_xlfn.SWITCH(BuyerTable[[#This Row],[Commute Distance]],"0-1 Miles",1,"1-2 Miles",2,"2-5 Miles",5,"5-10 Miles",10,"More than 10 Miles",12)</f>
        <v>1</v>
      </c>
    </row>
    <row r="612" spans="1:19" x14ac:dyDescent="0.3">
      <c r="A612">
        <v>27673</v>
      </c>
      <c r="B612" t="s">
        <v>37</v>
      </c>
      <c r="C612" t="s">
        <v>39</v>
      </c>
      <c r="D612" t="str" cm="1">
        <f t="array" ref="D612">_xlfn.IFS(
  BuyerTable[[#This Row],[Income]]&lt;40000,"&lt;40k",
  BuyerTable[[#This Row],[Income]]&lt;80000,"40–80k",
  BuyerTable[[#This Row],[Income]]&lt;120000,"80–120k",
  TRUE,"120k+"
)</f>
        <v>40–80k</v>
      </c>
      <c r="E612" s="3">
        <v>60000</v>
      </c>
      <c r="F612">
        <v>3</v>
      </c>
      <c r="G612" t="s">
        <v>31</v>
      </c>
      <c r="H612" t="s">
        <v>28</v>
      </c>
      <c r="I612" t="s">
        <v>15</v>
      </c>
      <c r="J612" t="str">
        <f>IF(BuyerTable[[#This Row],[Cars]]&gt;0,"car","No cars")</f>
        <v>car</v>
      </c>
      <c r="K612">
        <v>2</v>
      </c>
      <c r="L612" t="s">
        <v>23</v>
      </c>
      <c r="M612" t="s">
        <v>32</v>
      </c>
      <c r="N612" t="str">
        <f t="shared" si="9"/>
        <v>Middle age</v>
      </c>
      <c r="O612" t="str" cm="1">
        <f t="array" ref="O612">_xlfn.IFS(
  BuyerTable[[#This Row],[Age]]&lt;25,"&lt;25",
  BuyerTable[[#This Row],[Age]]&lt;=34,"25-34",
  BuyerTable[[#This Row],[Age]]&lt;=44,"35-44",
  BuyerTable[[#This Row],[Age]]&lt;=54,"45-54",
  TRUE,"55+"
)</f>
        <v>45-54</v>
      </c>
      <c r="P612">
        <v>53</v>
      </c>
      <c r="Q612">
        <f>IF(BuyerTable[[#This Row],[Purchased Bike]]="Yes",1,0)</f>
        <v>1</v>
      </c>
      <c r="R612" t="s">
        <v>15</v>
      </c>
      <c r="S612" s="8">
        <f>_xlfn.SWITCH(BuyerTable[[#This Row],[Commute Distance]],"0-1 Miles",1,"1-2 Miles",2,"2-5 Miles",5,"5-10 Miles",10,"More than 10 Miles",12)</f>
        <v>10</v>
      </c>
    </row>
    <row r="613" spans="1:19" x14ac:dyDescent="0.3">
      <c r="A613">
        <v>12774</v>
      </c>
      <c r="B613" t="s">
        <v>36</v>
      </c>
      <c r="C613" t="s">
        <v>39</v>
      </c>
      <c r="D613" t="str" cm="1">
        <f t="array" ref="D613">_xlfn.IFS(
  BuyerTable[[#This Row],[Income]]&lt;40000,"&lt;40k",
  BuyerTable[[#This Row],[Income]]&lt;80000,"40–80k",
  BuyerTable[[#This Row],[Income]]&lt;120000,"80–120k",
  TRUE,"120k+"
)</f>
        <v>40–80k</v>
      </c>
      <c r="E613" s="3">
        <v>40000</v>
      </c>
      <c r="F613">
        <v>1</v>
      </c>
      <c r="G613" t="s">
        <v>19</v>
      </c>
      <c r="H613" t="s">
        <v>20</v>
      </c>
      <c r="I613" t="s">
        <v>15</v>
      </c>
      <c r="J613" t="str">
        <f>IF(BuyerTable[[#This Row],[Cars]]&gt;0,"car","No cars")</f>
        <v>car</v>
      </c>
      <c r="K613">
        <v>1</v>
      </c>
      <c r="L613" t="s">
        <v>26</v>
      </c>
      <c r="M613" t="s">
        <v>32</v>
      </c>
      <c r="N613" t="str">
        <f t="shared" si="9"/>
        <v>Middle age</v>
      </c>
      <c r="O613" t="str" cm="1">
        <f t="array" ref="O613">_xlfn.IFS(
  BuyerTable[[#This Row],[Age]]&lt;25,"&lt;25",
  BuyerTable[[#This Row],[Age]]&lt;=34,"25-34",
  BuyerTable[[#This Row],[Age]]&lt;=44,"35-44",
  BuyerTable[[#This Row],[Age]]&lt;=54,"45-54",
  TRUE,"55+"
)</f>
        <v>45-54</v>
      </c>
      <c r="P613">
        <v>51</v>
      </c>
      <c r="Q613">
        <f>IF(BuyerTable[[#This Row],[Purchased Bike]]="Yes",1,0)</f>
        <v>1</v>
      </c>
      <c r="R613" t="s">
        <v>15</v>
      </c>
      <c r="S613" s="8">
        <f>_xlfn.SWITCH(BuyerTable[[#This Row],[Commute Distance]],"0-1 Miles",1,"1-2 Miles",2,"2-5 Miles",5,"5-10 Miles",10,"More than 10 Miles",12)</f>
        <v>2</v>
      </c>
    </row>
    <row r="614" spans="1:19" x14ac:dyDescent="0.3">
      <c r="A614">
        <v>11699</v>
      </c>
      <c r="B614" t="s">
        <v>37</v>
      </c>
      <c r="C614" t="s">
        <v>38</v>
      </c>
      <c r="D614" t="str" cm="1">
        <f t="array" ref="D614">_xlfn.IFS(
  BuyerTable[[#This Row],[Income]]&lt;40000,"&lt;40k",
  BuyerTable[[#This Row],[Income]]&lt;80000,"40–80k",
  BuyerTable[[#This Row],[Income]]&lt;120000,"80–120k",
  TRUE,"120k+"
)</f>
        <v>40–80k</v>
      </c>
      <c r="E614" s="3">
        <v>60000</v>
      </c>
      <c r="F614">
        <v>0</v>
      </c>
      <c r="G614" t="s">
        <v>13</v>
      </c>
      <c r="H614" t="s">
        <v>14</v>
      </c>
      <c r="I614" t="s">
        <v>18</v>
      </c>
      <c r="J614" t="str">
        <f>IF(BuyerTable[[#This Row],[Cars]]&gt;0,"car","No cars")</f>
        <v>car</v>
      </c>
      <c r="K614">
        <v>2</v>
      </c>
      <c r="L614" t="s">
        <v>16</v>
      </c>
      <c r="M614" t="s">
        <v>32</v>
      </c>
      <c r="N614" t="str">
        <f t="shared" si="9"/>
        <v>Adolescent</v>
      </c>
      <c r="O614" t="str" cm="1">
        <f t="array" ref="O614">_xlfn.IFS(
  BuyerTable[[#This Row],[Age]]&lt;25,"&lt;25",
  BuyerTable[[#This Row],[Age]]&lt;=34,"25-34",
  BuyerTable[[#This Row],[Age]]&lt;=44,"35-44",
  BuyerTable[[#This Row],[Age]]&lt;=54,"45-54",
  TRUE,"55+"
)</f>
        <v>25-34</v>
      </c>
      <c r="P614">
        <v>30</v>
      </c>
      <c r="Q614">
        <f>IF(BuyerTable[[#This Row],[Purchased Bike]]="Yes",1,0)</f>
        <v>0</v>
      </c>
      <c r="R614" t="s">
        <v>18</v>
      </c>
      <c r="S614" s="8">
        <f>_xlfn.SWITCH(BuyerTable[[#This Row],[Commute Distance]],"0-1 Miles",1,"1-2 Miles",2,"2-5 Miles",5,"5-10 Miles",10,"More than 10 Miles",12)</f>
        <v>1</v>
      </c>
    </row>
    <row r="615" spans="1:19" x14ac:dyDescent="0.3">
      <c r="A615">
        <v>23144</v>
      </c>
      <c r="B615" t="s">
        <v>36</v>
      </c>
      <c r="C615" t="s">
        <v>38</v>
      </c>
      <c r="D615" t="str" cm="1">
        <f t="array" ref="D615">_xlfn.IFS(
  BuyerTable[[#This Row],[Income]]&lt;40000,"&lt;40k",
  BuyerTable[[#This Row],[Income]]&lt;80000,"40–80k",
  BuyerTable[[#This Row],[Income]]&lt;120000,"80–120k",
  TRUE,"120k+"
)</f>
        <v>40–80k</v>
      </c>
      <c r="E615" s="3">
        <v>50000</v>
      </c>
      <c r="F615">
        <v>1</v>
      </c>
      <c r="G615" t="s">
        <v>13</v>
      </c>
      <c r="H615" t="s">
        <v>14</v>
      </c>
      <c r="I615" t="s">
        <v>15</v>
      </c>
      <c r="J615" t="str">
        <f>IF(BuyerTable[[#This Row],[Cars]]&gt;0,"car","No cars")</f>
        <v>No cars</v>
      </c>
      <c r="K615">
        <v>0</v>
      </c>
      <c r="L615" t="s">
        <v>16</v>
      </c>
      <c r="M615" t="s">
        <v>32</v>
      </c>
      <c r="N615" t="str">
        <f t="shared" si="9"/>
        <v>Middle age</v>
      </c>
      <c r="O615" t="str" cm="1">
        <f t="array" ref="O615">_xlfn.IFS(
  BuyerTable[[#This Row],[Age]]&lt;25,"&lt;25",
  BuyerTable[[#This Row],[Age]]&lt;=34,"25-34",
  BuyerTable[[#This Row],[Age]]&lt;=44,"35-44",
  BuyerTable[[#This Row],[Age]]&lt;=54,"45-54",
  TRUE,"55+"
)</f>
        <v>25-34</v>
      </c>
      <c r="P615">
        <v>34</v>
      </c>
      <c r="Q615">
        <f>IF(BuyerTable[[#This Row],[Purchased Bike]]="Yes",1,0)</f>
        <v>1</v>
      </c>
      <c r="R615" t="s">
        <v>15</v>
      </c>
      <c r="S615" s="8">
        <f>_xlfn.SWITCH(BuyerTable[[#This Row],[Commute Distance]],"0-1 Miles",1,"1-2 Miles",2,"2-5 Miles",5,"5-10 Miles",10,"More than 10 Miles",12)</f>
        <v>1</v>
      </c>
    </row>
    <row r="616" spans="1:19" x14ac:dyDescent="0.3">
      <c r="A616">
        <v>23376</v>
      </c>
      <c r="B616" t="s">
        <v>36</v>
      </c>
      <c r="C616" t="s">
        <v>38</v>
      </c>
      <c r="D616" t="str" cm="1">
        <f t="array" ref="D616">_xlfn.IFS(
  BuyerTable[[#This Row],[Income]]&lt;40000,"&lt;40k",
  BuyerTable[[#This Row],[Income]]&lt;80000,"40–80k",
  BuyerTable[[#This Row],[Income]]&lt;120000,"80–120k",
  TRUE,"120k+"
)</f>
        <v>40–80k</v>
      </c>
      <c r="E616" s="3">
        <v>70000</v>
      </c>
      <c r="F616">
        <v>1</v>
      </c>
      <c r="G616" t="s">
        <v>13</v>
      </c>
      <c r="H616" t="s">
        <v>21</v>
      </c>
      <c r="I616" t="s">
        <v>15</v>
      </c>
      <c r="J616" t="str">
        <f>IF(BuyerTable[[#This Row],[Cars]]&gt;0,"car","No cars")</f>
        <v>car</v>
      </c>
      <c r="K616">
        <v>1</v>
      </c>
      <c r="L616" t="s">
        <v>22</v>
      </c>
      <c r="M616" t="s">
        <v>32</v>
      </c>
      <c r="N616" t="str">
        <f t="shared" si="9"/>
        <v>Middle age</v>
      </c>
      <c r="O616" t="str" cm="1">
        <f t="array" ref="O616">_xlfn.IFS(
  BuyerTable[[#This Row],[Age]]&lt;25,"&lt;25",
  BuyerTable[[#This Row],[Age]]&lt;=34,"25-34",
  BuyerTable[[#This Row],[Age]]&lt;=44,"35-44",
  BuyerTable[[#This Row],[Age]]&lt;=54,"45-54",
  TRUE,"55+"
)</f>
        <v>35-44</v>
      </c>
      <c r="P616">
        <v>44</v>
      </c>
      <c r="Q616">
        <f>IF(BuyerTable[[#This Row],[Purchased Bike]]="Yes",1,0)</f>
        <v>1</v>
      </c>
      <c r="R616" t="s">
        <v>15</v>
      </c>
      <c r="S616" s="8">
        <f>_xlfn.SWITCH(BuyerTable[[#This Row],[Commute Distance]],"0-1 Miles",1,"1-2 Miles",2,"2-5 Miles",5,"5-10 Miles",10,"More than 10 Miles",12)</f>
        <v>5</v>
      </c>
    </row>
    <row r="617" spans="1:19" x14ac:dyDescent="0.3">
      <c r="A617">
        <v>25970</v>
      </c>
      <c r="B617" t="s">
        <v>37</v>
      </c>
      <c r="C617" t="s">
        <v>39</v>
      </c>
      <c r="D617" t="str" cm="1">
        <f t="array" ref="D617">_xlfn.IFS(
  BuyerTable[[#This Row],[Income]]&lt;40000,"&lt;40k",
  BuyerTable[[#This Row],[Income]]&lt;80000,"40–80k",
  BuyerTable[[#This Row],[Income]]&lt;120000,"80–120k",
  TRUE,"120k+"
)</f>
        <v>40–80k</v>
      </c>
      <c r="E617" s="3">
        <v>60000</v>
      </c>
      <c r="F617">
        <v>4</v>
      </c>
      <c r="G617" t="s">
        <v>13</v>
      </c>
      <c r="H617" t="s">
        <v>14</v>
      </c>
      <c r="I617" t="s">
        <v>18</v>
      </c>
      <c r="J617" t="str">
        <f>IF(BuyerTable[[#This Row],[Cars]]&gt;0,"car","No cars")</f>
        <v>car</v>
      </c>
      <c r="K617">
        <v>2</v>
      </c>
      <c r="L617" t="s">
        <v>16</v>
      </c>
      <c r="M617" t="s">
        <v>32</v>
      </c>
      <c r="N617" t="str">
        <f t="shared" si="9"/>
        <v>Middle age</v>
      </c>
      <c r="O617" t="str" cm="1">
        <f t="array" ref="O617">_xlfn.IFS(
  BuyerTable[[#This Row],[Age]]&lt;25,"&lt;25",
  BuyerTable[[#This Row],[Age]]&lt;=34,"25-34",
  BuyerTable[[#This Row],[Age]]&lt;=44,"35-44",
  BuyerTable[[#This Row],[Age]]&lt;=54,"45-54",
  TRUE,"55+"
)</f>
        <v>35-44</v>
      </c>
      <c r="P617">
        <v>41</v>
      </c>
      <c r="Q617">
        <f>IF(BuyerTable[[#This Row],[Purchased Bike]]="Yes",1,0)</f>
        <v>1</v>
      </c>
      <c r="R617" t="s">
        <v>15</v>
      </c>
      <c r="S617" s="8">
        <f>_xlfn.SWITCH(BuyerTable[[#This Row],[Commute Distance]],"0-1 Miles",1,"1-2 Miles",2,"2-5 Miles",5,"5-10 Miles",10,"More than 10 Miles",12)</f>
        <v>1</v>
      </c>
    </row>
    <row r="618" spans="1:19" x14ac:dyDescent="0.3">
      <c r="A618">
        <v>29112</v>
      </c>
      <c r="B618" t="s">
        <v>37</v>
      </c>
      <c r="C618" t="s">
        <v>38</v>
      </c>
      <c r="D618" t="str" cm="1">
        <f t="array" ref="D618">_xlfn.IFS(
  BuyerTable[[#This Row],[Income]]&lt;40000,"&lt;40k",
  BuyerTable[[#This Row],[Income]]&lt;80000,"40–80k",
  BuyerTable[[#This Row],[Income]]&lt;120000,"80–120k",
  TRUE,"120k+"
)</f>
        <v>40–80k</v>
      </c>
      <c r="E618" s="3">
        <v>60000</v>
      </c>
      <c r="F618">
        <v>0</v>
      </c>
      <c r="G618" t="s">
        <v>19</v>
      </c>
      <c r="H618" t="s">
        <v>21</v>
      </c>
      <c r="I618" t="s">
        <v>18</v>
      </c>
      <c r="J618" t="str">
        <f>IF(BuyerTable[[#This Row],[Cars]]&gt;0,"car","No cars")</f>
        <v>car</v>
      </c>
      <c r="K618">
        <v>2</v>
      </c>
      <c r="L618" t="s">
        <v>26</v>
      </c>
      <c r="M618" t="s">
        <v>32</v>
      </c>
      <c r="N618" t="str">
        <f t="shared" si="9"/>
        <v>Adolescent</v>
      </c>
      <c r="O618" t="str" cm="1">
        <f t="array" ref="O618">_xlfn.IFS(
  BuyerTable[[#This Row],[Age]]&lt;25,"&lt;25",
  BuyerTable[[#This Row],[Age]]&lt;=34,"25-34",
  BuyerTable[[#This Row],[Age]]&lt;=44,"35-44",
  BuyerTable[[#This Row],[Age]]&lt;=54,"45-54",
  TRUE,"55+"
)</f>
        <v>25-34</v>
      </c>
      <c r="P618">
        <v>30</v>
      </c>
      <c r="Q618">
        <f>IF(BuyerTable[[#This Row],[Purchased Bike]]="Yes",1,0)</f>
        <v>0</v>
      </c>
      <c r="R618" t="s">
        <v>18</v>
      </c>
      <c r="S618" s="8">
        <f>_xlfn.SWITCH(BuyerTable[[#This Row],[Commute Distance]],"0-1 Miles",1,"1-2 Miles",2,"2-5 Miles",5,"5-10 Miles",10,"More than 10 Miles",12)</f>
        <v>2</v>
      </c>
    </row>
    <row r="619" spans="1:19" x14ac:dyDescent="0.3">
      <c r="A619">
        <v>16795</v>
      </c>
      <c r="B619" t="s">
        <v>36</v>
      </c>
      <c r="C619" t="s">
        <v>39</v>
      </c>
      <c r="D619" t="str" cm="1">
        <f t="array" ref="D619">_xlfn.IFS(
  BuyerTable[[#This Row],[Income]]&lt;40000,"&lt;40k",
  BuyerTable[[#This Row],[Income]]&lt;80000,"40–80k",
  BuyerTable[[#This Row],[Income]]&lt;120000,"80–120k",
  TRUE,"120k+"
)</f>
        <v>40–80k</v>
      </c>
      <c r="E619" s="3">
        <v>70000</v>
      </c>
      <c r="F619">
        <v>4</v>
      </c>
      <c r="G619" t="s">
        <v>13</v>
      </c>
      <c r="H619" t="s">
        <v>28</v>
      </c>
      <c r="I619" t="s">
        <v>15</v>
      </c>
      <c r="J619" t="str">
        <f>IF(BuyerTable[[#This Row],[Cars]]&gt;0,"car","No cars")</f>
        <v>car</v>
      </c>
      <c r="K619">
        <v>1</v>
      </c>
      <c r="L619" t="s">
        <v>26</v>
      </c>
      <c r="M619" t="s">
        <v>32</v>
      </c>
      <c r="N619" t="str">
        <f t="shared" si="9"/>
        <v>Old</v>
      </c>
      <c r="O619" t="str" cm="1">
        <f t="array" ref="O619">_xlfn.IFS(
  BuyerTable[[#This Row],[Age]]&lt;25,"&lt;25",
  BuyerTable[[#This Row],[Age]]&lt;=34,"25-34",
  BuyerTable[[#This Row],[Age]]&lt;=44,"35-44",
  BuyerTable[[#This Row],[Age]]&lt;=54,"45-54",
  TRUE,"55+"
)</f>
        <v>55+</v>
      </c>
      <c r="P619">
        <v>59</v>
      </c>
      <c r="Q619">
        <f>IF(BuyerTable[[#This Row],[Purchased Bike]]="Yes",1,0)</f>
        <v>0</v>
      </c>
      <c r="R619" t="s">
        <v>18</v>
      </c>
      <c r="S619" s="8">
        <f>_xlfn.SWITCH(BuyerTable[[#This Row],[Commute Distance]],"0-1 Miles",1,"1-2 Miles",2,"2-5 Miles",5,"5-10 Miles",10,"More than 10 Miles",12)</f>
        <v>2</v>
      </c>
    </row>
    <row r="620" spans="1:19" x14ac:dyDescent="0.3">
      <c r="A620">
        <v>11619</v>
      </c>
      <c r="B620" t="s">
        <v>37</v>
      </c>
      <c r="C620" t="s">
        <v>39</v>
      </c>
      <c r="D620" t="str" cm="1">
        <f t="array" ref="D620">_xlfn.IFS(
  BuyerTable[[#This Row],[Income]]&lt;40000,"&lt;40k",
  BuyerTable[[#This Row],[Income]]&lt;80000,"40–80k",
  BuyerTable[[#This Row],[Income]]&lt;120000,"80–120k",
  TRUE,"120k+"
)</f>
        <v>40–80k</v>
      </c>
      <c r="E620" s="3">
        <v>50000</v>
      </c>
      <c r="F620">
        <v>0</v>
      </c>
      <c r="G620" t="s">
        <v>31</v>
      </c>
      <c r="H620" t="s">
        <v>14</v>
      </c>
      <c r="I620" t="s">
        <v>15</v>
      </c>
      <c r="J620" t="str">
        <f>IF(BuyerTable[[#This Row],[Cars]]&gt;0,"car","No cars")</f>
        <v>No cars</v>
      </c>
      <c r="K620">
        <v>0</v>
      </c>
      <c r="L620" t="s">
        <v>26</v>
      </c>
      <c r="M620" t="s">
        <v>32</v>
      </c>
      <c r="N620" t="str">
        <f t="shared" si="9"/>
        <v>Middle age</v>
      </c>
      <c r="O620" t="str" cm="1">
        <f t="array" ref="O620">_xlfn.IFS(
  BuyerTable[[#This Row],[Age]]&lt;25,"&lt;25",
  BuyerTable[[#This Row],[Age]]&lt;=34,"25-34",
  BuyerTable[[#This Row],[Age]]&lt;=44,"35-44",
  BuyerTable[[#This Row],[Age]]&lt;=54,"45-54",
  TRUE,"55+"
)</f>
        <v>25-34</v>
      </c>
      <c r="P620">
        <v>33</v>
      </c>
      <c r="Q620">
        <f>IF(BuyerTable[[#This Row],[Purchased Bike]]="Yes",1,0)</f>
        <v>0</v>
      </c>
      <c r="R620" t="s">
        <v>18</v>
      </c>
      <c r="S620" s="8">
        <f>_xlfn.SWITCH(BuyerTable[[#This Row],[Commute Distance]],"0-1 Miles",1,"1-2 Miles",2,"2-5 Miles",5,"5-10 Miles",10,"More than 10 Miles",12)</f>
        <v>2</v>
      </c>
    </row>
    <row r="621" spans="1:19" x14ac:dyDescent="0.3">
      <c r="A621">
        <v>29132</v>
      </c>
      <c r="B621" t="s">
        <v>37</v>
      </c>
      <c r="C621" t="s">
        <v>39</v>
      </c>
      <c r="D621" t="str" cm="1">
        <f t="array" ref="D621">_xlfn.IFS(
  BuyerTable[[#This Row],[Income]]&lt;40000,"&lt;40k",
  BuyerTable[[#This Row],[Income]]&lt;80000,"40–80k",
  BuyerTable[[#This Row],[Income]]&lt;120000,"80–120k",
  TRUE,"120k+"
)</f>
        <v>40–80k</v>
      </c>
      <c r="E621" s="3">
        <v>40000</v>
      </c>
      <c r="F621">
        <v>0</v>
      </c>
      <c r="G621" t="s">
        <v>13</v>
      </c>
      <c r="H621" t="s">
        <v>21</v>
      </c>
      <c r="I621" t="s">
        <v>15</v>
      </c>
      <c r="J621" t="str">
        <f>IF(BuyerTable[[#This Row],[Cars]]&gt;0,"car","No cars")</f>
        <v>car</v>
      </c>
      <c r="K621">
        <v>1</v>
      </c>
      <c r="L621" t="s">
        <v>22</v>
      </c>
      <c r="M621" t="s">
        <v>32</v>
      </c>
      <c r="N621" t="str">
        <f t="shared" si="9"/>
        <v>Middle age</v>
      </c>
      <c r="O621" t="str" cm="1">
        <f t="array" ref="O621">_xlfn.IFS(
  BuyerTable[[#This Row],[Age]]&lt;25,"&lt;25",
  BuyerTable[[#This Row],[Age]]&lt;=34,"25-34",
  BuyerTable[[#This Row],[Age]]&lt;=44,"35-44",
  BuyerTable[[#This Row],[Age]]&lt;=54,"45-54",
  TRUE,"55+"
)</f>
        <v>35-44</v>
      </c>
      <c r="P621">
        <v>42</v>
      </c>
      <c r="Q621">
        <f>IF(BuyerTable[[#This Row],[Purchased Bike]]="Yes",1,0)</f>
        <v>1</v>
      </c>
      <c r="R621" t="s">
        <v>15</v>
      </c>
      <c r="S621" s="8">
        <f>_xlfn.SWITCH(BuyerTable[[#This Row],[Commute Distance]],"0-1 Miles",1,"1-2 Miles",2,"2-5 Miles",5,"5-10 Miles",10,"More than 10 Miles",12)</f>
        <v>5</v>
      </c>
    </row>
    <row r="622" spans="1:19" x14ac:dyDescent="0.3">
      <c r="A622">
        <v>11199</v>
      </c>
      <c r="B622" t="s">
        <v>36</v>
      </c>
      <c r="C622" t="s">
        <v>39</v>
      </c>
      <c r="D622" t="str" cm="1">
        <f t="array" ref="D622">_xlfn.IFS(
  BuyerTable[[#This Row],[Income]]&lt;40000,"&lt;40k",
  BuyerTable[[#This Row],[Income]]&lt;80000,"40–80k",
  BuyerTable[[#This Row],[Income]]&lt;120000,"80–120k",
  TRUE,"120k+"
)</f>
        <v>40–80k</v>
      </c>
      <c r="E622" s="3">
        <v>70000</v>
      </c>
      <c r="F622">
        <v>4</v>
      </c>
      <c r="G622" t="s">
        <v>13</v>
      </c>
      <c r="H622" t="s">
        <v>28</v>
      </c>
      <c r="I622" t="s">
        <v>15</v>
      </c>
      <c r="J622" t="str">
        <f>IF(BuyerTable[[#This Row],[Cars]]&gt;0,"car","No cars")</f>
        <v>car</v>
      </c>
      <c r="K622">
        <v>1</v>
      </c>
      <c r="L622" t="s">
        <v>41</v>
      </c>
      <c r="M622" t="s">
        <v>32</v>
      </c>
      <c r="N622" t="str">
        <f t="shared" si="9"/>
        <v>Old</v>
      </c>
      <c r="O622" t="str" cm="1">
        <f t="array" ref="O622">_xlfn.IFS(
  BuyerTable[[#This Row],[Age]]&lt;25,"&lt;25",
  BuyerTable[[#This Row],[Age]]&lt;=34,"25-34",
  BuyerTable[[#This Row],[Age]]&lt;=44,"35-44",
  BuyerTable[[#This Row],[Age]]&lt;=54,"45-54",
  TRUE,"55+"
)</f>
        <v>55+</v>
      </c>
      <c r="P622">
        <v>59</v>
      </c>
      <c r="Q622">
        <f>IF(BuyerTable[[#This Row],[Purchased Bike]]="Yes",1,0)</f>
        <v>0</v>
      </c>
      <c r="R622" t="s">
        <v>18</v>
      </c>
      <c r="S622" s="8">
        <f>_xlfn.SWITCH(BuyerTable[[#This Row],[Commute Distance]],"0-1 Miles",1,"1-2 Miles",2,"2-5 Miles",5,"5-10 Miles",10,"More than 10 Miles",12)</f>
        <v>12</v>
      </c>
    </row>
    <row r="623" spans="1:19" x14ac:dyDescent="0.3">
      <c r="A623">
        <v>20296</v>
      </c>
      <c r="B623" t="s">
        <v>37</v>
      </c>
      <c r="C623" t="s">
        <v>39</v>
      </c>
      <c r="D623" t="str" cm="1">
        <f t="array" ref="D623">_xlfn.IFS(
  BuyerTable[[#This Row],[Income]]&lt;40000,"&lt;40k",
  BuyerTable[[#This Row],[Income]]&lt;80000,"40–80k",
  BuyerTable[[#This Row],[Income]]&lt;120000,"80–120k",
  TRUE,"120k+"
)</f>
        <v>40–80k</v>
      </c>
      <c r="E623" s="3">
        <v>60000</v>
      </c>
      <c r="F623">
        <v>0</v>
      </c>
      <c r="G623" t="s">
        <v>19</v>
      </c>
      <c r="H623" t="s">
        <v>14</v>
      </c>
      <c r="I623" t="s">
        <v>18</v>
      </c>
      <c r="J623" t="str">
        <f>IF(BuyerTable[[#This Row],[Cars]]&gt;0,"car","No cars")</f>
        <v>car</v>
      </c>
      <c r="K623">
        <v>1</v>
      </c>
      <c r="L623" t="s">
        <v>26</v>
      </c>
      <c r="M623" t="s">
        <v>32</v>
      </c>
      <c r="N623" t="str">
        <f t="shared" si="9"/>
        <v>Middle age</v>
      </c>
      <c r="O623" t="str" cm="1">
        <f t="array" ref="O623">_xlfn.IFS(
  BuyerTable[[#This Row],[Age]]&lt;25,"&lt;25",
  BuyerTable[[#This Row],[Age]]&lt;=34,"25-34",
  BuyerTable[[#This Row],[Age]]&lt;=44,"35-44",
  BuyerTable[[#This Row],[Age]]&lt;=54,"45-54",
  TRUE,"55+"
)</f>
        <v>25-34</v>
      </c>
      <c r="P623">
        <v>33</v>
      </c>
      <c r="Q623">
        <f>IF(BuyerTable[[#This Row],[Purchased Bike]]="Yes",1,0)</f>
        <v>1</v>
      </c>
      <c r="R623" t="s">
        <v>15</v>
      </c>
      <c r="S623" s="8">
        <f>_xlfn.SWITCH(BuyerTable[[#This Row],[Commute Distance]],"0-1 Miles",1,"1-2 Miles",2,"2-5 Miles",5,"5-10 Miles",10,"More than 10 Miles",12)</f>
        <v>2</v>
      </c>
    </row>
    <row r="624" spans="1:19" x14ac:dyDescent="0.3">
      <c r="A624">
        <v>17546</v>
      </c>
      <c r="B624" t="s">
        <v>36</v>
      </c>
      <c r="C624" t="s">
        <v>39</v>
      </c>
      <c r="D624" t="str" cm="1">
        <f t="array" ref="D624">_xlfn.IFS(
  BuyerTable[[#This Row],[Income]]&lt;40000,"&lt;40k",
  BuyerTable[[#This Row],[Income]]&lt;80000,"40–80k",
  BuyerTable[[#This Row],[Income]]&lt;120000,"80–120k",
  TRUE,"120k+"
)</f>
        <v>40–80k</v>
      </c>
      <c r="E624" s="3">
        <v>70000</v>
      </c>
      <c r="F624">
        <v>1</v>
      </c>
      <c r="G624" t="s">
        <v>19</v>
      </c>
      <c r="H624" t="s">
        <v>14</v>
      </c>
      <c r="I624" t="s">
        <v>15</v>
      </c>
      <c r="J624" t="str">
        <f>IF(BuyerTable[[#This Row],[Cars]]&gt;0,"car","No cars")</f>
        <v>car</v>
      </c>
      <c r="K624">
        <v>1</v>
      </c>
      <c r="L624" t="s">
        <v>16</v>
      </c>
      <c r="M624" t="s">
        <v>32</v>
      </c>
      <c r="N624" t="str">
        <f t="shared" si="9"/>
        <v>Middle age</v>
      </c>
      <c r="O624" t="str" cm="1">
        <f t="array" ref="O624">_xlfn.IFS(
  BuyerTable[[#This Row],[Age]]&lt;25,"&lt;25",
  BuyerTable[[#This Row],[Age]]&lt;=34,"25-34",
  BuyerTable[[#This Row],[Age]]&lt;=44,"35-44",
  BuyerTable[[#This Row],[Age]]&lt;=54,"45-54",
  TRUE,"55+"
)</f>
        <v>35-44</v>
      </c>
      <c r="P624">
        <v>44</v>
      </c>
      <c r="Q624">
        <f>IF(BuyerTable[[#This Row],[Purchased Bike]]="Yes",1,0)</f>
        <v>1</v>
      </c>
      <c r="R624" t="s">
        <v>15</v>
      </c>
      <c r="S624" s="8">
        <f>_xlfn.SWITCH(BuyerTable[[#This Row],[Commute Distance]],"0-1 Miles",1,"1-2 Miles",2,"2-5 Miles",5,"5-10 Miles",10,"More than 10 Miles",12)</f>
        <v>1</v>
      </c>
    </row>
    <row r="625" spans="1:19" x14ac:dyDescent="0.3">
      <c r="A625">
        <v>18069</v>
      </c>
      <c r="B625" t="s">
        <v>36</v>
      </c>
      <c r="C625" t="s">
        <v>38</v>
      </c>
      <c r="D625" t="str" cm="1">
        <f t="array" ref="D625">_xlfn.IFS(
  BuyerTable[[#This Row],[Income]]&lt;40000,"&lt;40k",
  BuyerTable[[#This Row],[Income]]&lt;80000,"40–80k",
  BuyerTable[[#This Row],[Income]]&lt;120000,"80–120k",
  TRUE,"120k+"
)</f>
        <v>40–80k</v>
      </c>
      <c r="E625" s="3">
        <v>70000</v>
      </c>
      <c r="F625">
        <v>5</v>
      </c>
      <c r="G625" t="s">
        <v>13</v>
      </c>
      <c r="H625" t="s">
        <v>28</v>
      </c>
      <c r="I625" t="s">
        <v>15</v>
      </c>
      <c r="J625" t="str">
        <f>IF(BuyerTable[[#This Row],[Cars]]&gt;0,"car","No cars")</f>
        <v>car</v>
      </c>
      <c r="K625">
        <v>4</v>
      </c>
      <c r="L625" t="s">
        <v>41</v>
      </c>
      <c r="M625" t="s">
        <v>32</v>
      </c>
      <c r="N625" t="str">
        <f t="shared" si="9"/>
        <v>Old</v>
      </c>
      <c r="O625" t="str" cm="1">
        <f t="array" ref="O625">_xlfn.IFS(
  BuyerTable[[#This Row],[Age]]&lt;25,"&lt;25",
  BuyerTable[[#This Row],[Age]]&lt;=34,"25-34",
  BuyerTable[[#This Row],[Age]]&lt;=44,"35-44",
  BuyerTable[[#This Row],[Age]]&lt;=54,"45-54",
  TRUE,"55+"
)</f>
        <v>55+</v>
      </c>
      <c r="P625">
        <v>60</v>
      </c>
      <c r="Q625">
        <f>IF(BuyerTable[[#This Row],[Purchased Bike]]="Yes",1,0)</f>
        <v>0</v>
      </c>
      <c r="R625" t="s">
        <v>18</v>
      </c>
      <c r="S625" s="8">
        <f>_xlfn.SWITCH(BuyerTable[[#This Row],[Commute Distance]],"0-1 Miles",1,"1-2 Miles",2,"2-5 Miles",5,"5-10 Miles",10,"More than 10 Miles",12)</f>
        <v>12</v>
      </c>
    </row>
    <row r="626" spans="1:19" x14ac:dyDescent="0.3">
      <c r="A626">
        <v>23712</v>
      </c>
      <c r="B626" t="s">
        <v>37</v>
      </c>
      <c r="C626" t="s">
        <v>39</v>
      </c>
      <c r="D626" t="str" cm="1">
        <f t="array" ref="D626">_xlfn.IFS(
  BuyerTable[[#This Row],[Income]]&lt;40000,"&lt;40k",
  BuyerTable[[#This Row],[Income]]&lt;80000,"40–80k",
  BuyerTable[[#This Row],[Income]]&lt;120000,"80–120k",
  TRUE,"120k+"
)</f>
        <v>40–80k</v>
      </c>
      <c r="E626" s="3">
        <v>70000</v>
      </c>
      <c r="F626">
        <v>2</v>
      </c>
      <c r="G626" t="s">
        <v>13</v>
      </c>
      <c r="H626" t="s">
        <v>28</v>
      </c>
      <c r="I626" t="s">
        <v>15</v>
      </c>
      <c r="J626" t="str">
        <f>IF(BuyerTable[[#This Row],[Cars]]&gt;0,"car","No cars")</f>
        <v>car</v>
      </c>
      <c r="K626">
        <v>1</v>
      </c>
      <c r="L626" t="s">
        <v>41</v>
      </c>
      <c r="M626" t="s">
        <v>32</v>
      </c>
      <c r="N626" t="str">
        <f t="shared" si="9"/>
        <v>Old</v>
      </c>
      <c r="O626" t="str" cm="1">
        <f t="array" ref="O626">_xlfn.IFS(
  BuyerTable[[#This Row],[Age]]&lt;25,"&lt;25",
  BuyerTable[[#This Row],[Age]]&lt;=34,"25-34",
  BuyerTable[[#This Row],[Age]]&lt;=44,"35-44",
  BuyerTable[[#This Row],[Age]]&lt;=54,"45-54",
  TRUE,"55+"
)</f>
        <v>55+</v>
      </c>
      <c r="P626">
        <v>59</v>
      </c>
      <c r="Q626">
        <f>IF(BuyerTable[[#This Row],[Purchased Bike]]="Yes",1,0)</f>
        <v>0</v>
      </c>
      <c r="R626" t="s">
        <v>18</v>
      </c>
      <c r="S626" s="8">
        <f>_xlfn.SWITCH(BuyerTable[[#This Row],[Commute Distance]],"0-1 Miles",1,"1-2 Miles",2,"2-5 Miles",5,"5-10 Miles",10,"More than 10 Miles",12)</f>
        <v>12</v>
      </c>
    </row>
    <row r="627" spans="1:19" x14ac:dyDescent="0.3">
      <c r="A627">
        <v>23358</v>
      </c>
      <c r="B627" t="s">
        <v>36</v>
      </c>
      <c r="C627" t="s">
        <v>38</v>
      </c>
      <c r="D627" t="str" cm="1">
        <f t="array" ref="D627">_xlfn.IFS(
  BuyerTable[[#This Row],[Income]]&lt;40000,"&lt;40k",
  BuyerTable[[#This Row],[Income]]&lt;80000,"40–80k",
  BuyerTable[[#This Row],[Income]]&lt;120000,"80–120k",
  TRUE,"120k+"
)</f>
        <v>40–80k</v>
      </c>
      <c r="E627" s="3">
        <v>60000</v>
      </c>
      <c r="F627">
        <v>0</v>
      </c>
      <c r="G627" t="s">
        <v>27</v>
      </c>
      <c r="H627" t="s">
        <v>21</v>
      </c>
      <c r="I627" t="s">
        <v>15</v>
      </c>
      <c r="J627" t="str">
        <f>IF(BuyerTable[[#This Row],[Cars]]&gt;0,"car","No cars")</f>
        <v>car</v>
      </c>
      <c r="K627">
        <v>2</v>
      </c>
      <c r="L627" t="s">
        <v>23</v>
      </c>
      <c r="M627" t="s">
        <v>32</v>
      </c>
      <c r="N627" t="str">
        <f t="shared" si="9"/>
        <v>Middle age</v>
      </c>
      <c r="O627" t="str" cm="1">
        <f t="array" ref="O627">_xlfn.IFS(
  BuyerTable[[#This Row],[Age]]&lt;25,"&lt;25",
  BuyerTable[[#This Row],[Age]]&lt;=34,"25-34",
  BuyerTable[[#This Row],[Age]]&lt;=44,"35-44",
  BuyerTable[[#This Row],[Age]]&lt;=54,"45-54",
  TRUE,"55+"
)</f>
        <v>25-34</v>
      </c>
      <c r="P627">
        <v>32</v>
      </c>
      <c r="Q627">
        <f>IF(BuyerTable[[#This Row],[Purchased Bike]]="Yes",1,0)</f>
        <v>1</v>
      </c>
      <c r="R627" t="s">
        <v>15</v>
      </c>
      <c r="S627" s="8">
        <f>_xlfn.SWITCH(BuyerTable[[#This Row],[Commute Distance]],"0-1 Miles",1,"1-2 Miles",2,"2-5 Miles",5,"5-10 Miles",10,"More than 10 Miles",12)</f>
        <v>10</v>
      </c>
    </row>
    <row r="628" spans="1:19" x14ac:dyDescent="0.3">
      <c r="A628">
        <v>20518</v>
      </c>
      <c r="B628" t="s">
        <v>36</v>
      </c>
      <c r="C628" t="s">
        <v>39</v>
      </c>
      <c r="D628" t="str" cm="1">
        <f t="array" ref="D628">_xlfn.IFS(
  BuyerTable[[#This Row],[Income]]&lt;40000,"&lt;40k",
  BuyerTable[[#This Row],[Income]]&lt;80000,"40–80k",
  BuyerTable[[#This Row],[Income]]&lt;120000,"80–120k",
  TRUE,"120k+"
)</f>
        <v>40–80k</v>
      </c>
      <c r="E628" s="3">
        <v>70000</v>
      </c>
      <c r="F628">
        <v>2</v>
      </c>
      <c r="G628" t="s">
        <v>19</v>
      </c>
      <c r="H628" t="s">
        <v>21</v>
      </c>
      <c r="I628" t="s">
        <v>15</v>
      </c>
      <c r="J628" t="str">
        <f>IF(BuyerTable[[#This Row],[Cars]]&gt;0,"car","No cars")</f>
        <v>car</v>
      </c>
      <c r="K628">
        <v>1</v>
      </c>
      <c r="L628" t="s">
        <v>41</v>
      </c>
      <c r="M628" t="s">
        <v>32</v>
      </c>
      <c r="N628" t="str">
        <f t="shared" si="9"/>
        <v>Old</v>
      </c>
      <c r="O628" t="str" cm="1">
        <f t="array" ref="O628">_xlfn.IFS(
  BuyerTable[[#This Row],[Age]]&lt;25,"&lt;25",
  BuyerTable[[#This Row],[Age]]&lt;=34,"25-34",
  BuyerTable[[#This Row],[Age]]&lt;=44,"35-44",
  BuyerTable[[#This Row],[Age]]&lt;=54,"45-54",
  TRUE,"55+"
)</f>
        <v>55+</v>
      </c>
      <c r="P628">
        <v>58</v>
      </c>
      <c r="Q628">
        <f>IF(BuyerTable[[#This Row],[Purchased Bike]]="Yes",1,0)</f>
        <v>0</v>
      </c>
      <c r="R628" t="s">
        <v>18</v>
      </c>
      <c r="S628" s="8">
        <f>_xlfn.SWITCH(BuyerTable[[#This Row],[Commute Distance]],"0-1 Miles",1,"1-2 Miles",2,"2-5 Miles",5,"5-10 Miles",10,"More than 10 Miles",12)</f>
        <v>12</v>
      </c>
    </row>
    <row r="629" spans="1:19" x14ac:dyDescent="0.3">
      <c r="A629">
        <v>28026</v>
      </c>
      <c r="B629" t="s">
        <v>36</v>
      </c>
      <c r="C629" t="s">
        <v>39</v>
      </c>
      <c r="D629" t="str" cm="1">
        <f t="array" ref="D629">_xlfn.IFS(
  BuyerTable[[#This Row],[Income]]&lt;40000,"&lt;40k",
  BuyerTable[[#This Row],[Income]]&lt;80000,"40–80k",
  BuyerTable[[#This Row],[Income]]&lt;120000,"80–120k",
  TRUE,"120k+"
)</f>
        <v>40–80k</v>
      </c>
      <c r="E629" s="3">
        <v>40000</v>
      </c>
      <c r="F629">
        <v>2</v>
      </c>
      <c r="G629" t="s">
        <v>27</v>
      </c>
      <c r="H629" t="s">
        <v>21</v>
      </c>
      <c r="I629" t="s">
        <v>18</v>
      </c>
      <c r="J629" t="str">
        <f>IF(BuyerTable[[#This Row],[Cars]]&gt;0,"car","No cars")</f>
        <v>car</v>
      </c>
      <c r="K629">
        <v>2</v>
      </c>
      <c r="L629" t="s">
        <v>22</v>
      </c>
      <c r="M629" t="s">
        <v>32</v>
      </c>
      <c r="N629" t="str">
        <f t="shared" si="9"/>
        <v>Old</v>
      </c>
      <c r="O629" t="str" cm="1">
        <f t="array" ref="O629">_xlfn.IFS(
  BuyerTable[[#This Row],[Age]]&lt;25,"&lt;25",
  BuyerTable[[#This Row],[Age]]&lt;=34,"25-34",
  BuyerTable[[#This Row],[Age]]&lt;=44,"35-44",
  BuyerTable[[#This Row],[Age]]&lt;=54,"45-54",
  TRUE,"55+"
)</f>
        <v>55+</v>
      </c>
      <c r="P629">
        <v>59</v>
      </c>
      <c r="Q629">
        <f>IF(BuyerTable[[#This Row],[Purchased Bike]]="Yes",1,0)</f>
        <v>0</v>
      </c>
      <c r="R629" t="s">
        <v>18</v>
      </c>
      <c r="S629" s="8">
        <f>_xlfn.SWITCH(BuyerTable[[#This Row],[Commute Distance]],"0-1 Miles",1,"1-2 Miles",2,"2-5 Miles",5,"5-10 Miles",10,"More than 10 Miles",12)</f>
        <v>5</v>
      </c>
    </row>
    <row r="630" spans="1:19" x14ac:dyDescent="0.3">
      <c r="A630">
        <v>11669</v>
      </c>
      <c r="B630" t="s">
        <v>37</v>
      </c>
      <c r="C630" t="s">
        <v>39</v>
      </c>
      <c r="D630" t="str" cm="1">
        <f t="array" ref="D630">_xlfn.IFS(
  BuyerTable[[#This Row],[Income]]&lt;40000,"&lt;40k",
  BuyerTable[[#This Row],[Income]]&lt;80000,"40–80k",
  BuyerTable[[#This Row],[Income]]&lt;120000,"80–120k",
  TRUE,"120k+"
)</f>
        <v>40–80k</v>
      </c>
      <c r="E630" s="3">
        <v>70000</v>
      </c>
      <c r="F630">
        <v>2</v>
      </c>
      <c r="G630" t="s">
        <v>13</v>
      </c>
      <c r="H630" t="s">
        <v>14</v>
      </c>
      <c r="I630" t="s">
        <v>15</v>
      </c>
      <c r="J630" t="str">
        <f>IF(BuyerTable[[#This Row],[Cars]]&gt;0,"car","No cars")</f>
        <v>car</v>
      </c>
      <c r="K630">
        <v>1</v>
      </c>
      <c r="L630" t="s">
        <v>22</v>
      </c>
      <c r="M630" t="s">
        <v>32</v>
      </c>
      <c r="N630" t="str">
        <f t="shared" si="9"/>
        <v>Middle age</v>
      </c>
      <c r="O630" t="str" cm="1">
        <f t="array" ref="O630">_xlfn.IFS(
  BuyerTable[[#This Row],[Age]]&lt;25,"&lt;25",
  BuyerTable[[#This Row],[Age]]&lt;=34,"25-34",
  BuyerTable[[#This Row],[Age]]&lt;=44,"35-44",
  BuyerTable[[#This Row],[Age]]&lt;=54,"45-54",
  TRUE,"55+"
)</f>
        <v>35-44</v>
      </c>
      <c r="P630">
        <v>38</v>
      </c>
      <c r="Q630">
        <f>IF(BuyerTable[[#This Row],[Purchased Bike]]="Yes",1,0)</f>
        <v>0</v>
      </c>
      <c r="R630" t="s">
        <v>18</v>
      </c>
      <c r="S630" s="8">
        <f>_xlfn.SWITCH(BuyerTable[[#This Row],[Commute Distance]],"0-1 Miles",1,"1-2 Miles",2,"2-5 Miles",5,"5-10 Miles",10,"More than 10 Miles",12)</f>
        <v>5</v>
      </c>
    </row>
    <row r="631" spans="1:19" x14ac:dyDescent="0.3">
      <c r="A631">
        <v>16020</v>
      </c>
      <c r="B631" t="s">
        <v>36</v>
      </c>
      <c r="C631" t="s">
        <v>38</v>
      </c>
      <c r="D631" t="str" cm="1">
        <f t="array" ref="D631">_xlfn.IFS(
  BuyerTable[[#This Row],[Income]]&lt;40000,"&lt;40k",
  BuyerTable[[#This Row],[Income]]&lt;80000,"40–80k",
  BuyerTable[[#This Row],[Income]]&lt;120000,"80–120k",
  TRUE,"120k+"
)</f>
        <v>40–80k</v>
      </c>
      <c r="E631" s="3">
        <v>40000</v>
      </c>
      <c r="F631">
        <v>0</v>
      </c>
      <c r="G631" t="s">
        <v>27</v>
      </c>
      <c r="H631" t="s">
        <v>14</v>
      </c>
      <c r="I631" t="s">
        <v>15</v>
      </c>
      <c r="J631" t="str">
        <f>IF(BuyerTable[[#This Row],[Cars]]&gt;0,"car","No cars")</f>
        <v>car</v>
      </c>
      <c r="K631">
        <v>2</v>
      </c>
      <c r="L631" t="s">
        <v>23</v>
      </c>
      <c r="M631" t="s">
        <v>32</v>
      </c>
      <c r="N631" t="str">
        <f t="shared" si="9"/>
        <v>Adolescent</v>
      </c>
      <c r="O631" t="str" cm="1">
        <f t="array" ref="O631">_xlfn.IFS(
  BuyerTable[[#This Row],[Age]]&lt;25,"&lt;25",
  BuyerTable[[#This Row],[Age]]&lt;=34,"25-34",
  BuyerTable[[#This Row],[Age]]&lt;=44,"35-44",
  BuyerTable[[#This Row],[Age]]&lt;=54,"45-54",
  TRUE,"55+"
)</f>
        <v>25-34</v>
      </c>
      <c r="P631">
        <v>28</v>
      </c>
      <c r="Q631">
        <f>IF(BuyerTable[[#This Row],[Purchased Bike]]="Yes",1,0)</f>
        <v>1</v>
      </c>
      <c r="R631" t="s">
        <v>15</v>
      </c>
      <c r="S631" s="8">
        <f>_xlfn.SWITCH(BuyerTable[[#This Row],[Commute Distance]],"0-1 Miles",1,"1-2 Miles",2,"2-5 Miles",5,"5-10 Miles",10,"More than 10 Miles",12)</f>
        <v>10</v>
      </c>
    </row>
    <row r="632" spans="1:19" x14ac:dyDescent="0.3">
      <c r="A632">
        <v>27090</v>
      </c>
      <c r="B632" t="s">
        <v>36</v>
      </c>
      <c r="C632" t="s">
        <v>39</v>
      </c>
      <c r="D632" t="str" cm="1">
        <f t="array" ref="D632">_xlfn.IFS(
  BuyerTable[[#This Row],[Income]]&lt;40000,"&lt;40k",
  BuyerTable[[#This Row],[Income]]&lt;80000,"40–80k",
  BuyerTable[[#This Row],[Income]]&lt;120000,"80–120k",
  TRUE,"120k+"
)</f>
        <v>40–80k</v>
      </c>
      <c r="E632" s="3">
        <v>60000</v>
      </c>
      <c r="F632">
        <v>1</v>
      </c>
      <c r="G632" t="s">
        <v>31</v>
      </c>
      <c r="H632" t="s">
        <v>21</v>
      </c>
      <c r="I632" t="s">
        <v>15</v>
      </c>
      <c r="J632" t="str">
        <f>IF(BuyerTable[[#This Row],[Cars]]&gt;0,"car","No cars")</f>
        <v>No cars</v>
      </c>
      <c r="K632">
        <v>0</v>
      </c>
      <c r="L632" t="s">
        <v>22</v>
      </c>
      <c r="M632" t="s">
        <v>32</v>
      </c>
      <c r="N632" t="str">
        <f t="shared" si="9"/>
        <v>Middle age</v>
      </c>
      <c r="O632" t="str" cm="1">
        <f t="array" ref="O632">_xlfn.IFS(
  BuyerTable[[#This Row],[Age]]&lt;25,"&lt;25",
  BuyerTable[[#This Row],[Age]]&lt;=34,"25-34",
  BuyerTable[[#This Row],[Age]]&lt;=44,"35-44",
  BuyerTable[[#This Row],[Age]]&lt;=54,"45-54",
  TRUE,"55+"
)</f>
        <v>35-44</v>
      </c>
      <c r="P632">
        <v>37</v>
      </c>
      <c r="Q632">
        <f>IF(BuyerTable[[#This Row],[Purchased Bike]]="Yes",1,0)</f>
        <v>1</v>
      </c>
      <c r="R632" t="s">
        <v>15</v>
      </c>
      <c r="S632" s="8">
        <f>_xlfn.SWITCH(BuyerTable[[#This Row],[Commute Distance]],"0-1 Miles",1,"1-2 Miles",2,"2-5 Miles",5,"5-10 Miles",10,"More than 10 Miles",12)</f>
        <v>5</v>
      </c>
    </row>
    <row r="633" spans="1:19" x14ac:dyDescent="0.3">
      <c r="A633">
        <v>26327</v>
      </c>
      <c r="B633" t="s">
        <v>36</v>
      </c>
      <c r="C633" t="s">
        <v>38</v>
      </c>
      <c r="D633" t="str" cm="1">
        <f t="array" ref="D633">_xlfn.IFS(
  BuyerTable[[#This Row],[Income]]&lt;40000,"&lt;40k",
  BuyerTable[[#This Row],[Income]]&lt;80000,"40–80k",
  BuyerTable[[#This Row],[Income]]&lt;120000,"80–120k",
  TRUE,"120k+"
)</f>
        <v>40–80k</v>
      </c>
      <c r="E633" s="3">
        <v>70000</v>
      </c>
      <c r="F633">
        <v>4</v>
      </c>
      <c r="G633" t="s">
        <v>31</v>
      </c>
      <c r="H633" t="s">
        <v>21</v>
      </c>
      <c r="I633" t="s">
        <v>15</v>
      </c>
      <c r="J633" t="str">
        <f>IF(BuyerTable[[#This Row],[Cars]]&gt;0,"car","No cars")</f>
        <v>No cars</v>
      </c>
      <c r="K633">
        <v>0</v>
      </c>
      <c r="L633" t="s">
        <v>22</v>
      </c>
      <c r="M633" t="s">
        <v>32</v>
      </c>
      <c r="N633" t="str">
        <f t="shared" si="9"/>
        <v>Middle age</v>
      </c>
      <c r="O633" t="str" cm="1">
        <f t="array" ref="O633">_xlfn.IFS(
  BuyerTable[[#This Row],[Age]]&lt;25,"&lt;25",
  BuyerTable[[#This Row],[Age]]&lt;=34,"25-34",
  BuyerTable[[#This Row],[Age]]&lt;=44,"35-44",
  BuyerTable[[#This Row],[Age]]&lt;=54,"45-54",
  TRUE,"55+"
)</f>
        <v>35-44</v>
      </c>
      <c r="P633">
        <v>36</v>
      </c>
      <c r="Q633">
        <f>IF(BuyerTable[[#This Row],[Purchased Bike]]="Yes",1,0)</f>
        <v>1</v>
      </c>
      <c r="R633" t="s">
        <v>15</v>
      </c>
      <c r="S633" s="8">
        <f>_xlfn.SWITCH(BuyerTable[[#This Row],[Commute Distance]],"0-1 Miles",1,"1-2 Miles",2,"2-5 Miles",5,"5-10 Miles",10,"More than 10 Miles",12)</f>
        <v>5</v>
      </c>
    </row>
    <row r="634" spans="1:19" x14ac:dyDescent="0.3">
      <c r="A634">
        <v>26341</v>
      </c>
      <c r="B634" t="s">
        <v>36</v>
      </c>
      <c r="C634" t="s">
        <v>39</v>
      </c>
      <c r="D634" t="str" cm="1">
        <f t="array" ref="D634">_xlfn.IFS(
  BuyerTable[[#This Row],[Income]]&lt;40000,"&lt;40k",
  BuyerTable[[#This Row],[Income]]&lt;80000,"40–80k",
  BuyerTable[[#This Row],[Income]]&lt;120000,"80–120k",
  TRUE,"120k+"
)</f>
        <v>40–80k</v>
      </c>
      <c r="E634" s="3">
        <v>70000</v>
      </c>
      <c r="F634">
        <v>5</v>
      </c>
      <c r="G634" t="s">
        <v>31</v>
      </c>
      <c r="H634" t="s">
        <v>21</v>
      </c>
      <c r="I634" t="s">
        <v>15</v>
      </c>
      <c r="J634" t="str">
        <f>IF(BuyerTable[[#This Row],[Cars]]&gt;0,"car","No cars")</f>
        <v>car</v>
      </c>
      <c r="K634">
        <v>2</v>
      </c>
      <c r="L634" t="s">
        <v>16</v>
      </c>
      <c r="M634" t="s">
        <v>32</v>
      </c>
      <c r="N634" t="str">
        <f t="shared" si="9"/>
        <v>Middle age</v>
      </c>
      <c r="O634" t="str" cm="1">
        <f t="array" ref="O634">_xlfn.IFS(
  BuyerTable[[#This Row],[Age]]&lt;25,"&lt;25",
  BuyerTable[[#This Row],[Age]]&lt;=34,"25-34",
  BuyerTable[[#This Row],[Age]]&lt;=44,"35-44",
  BuyerTable[[#This Row],[Age]]&lt;=54,"45-54",
  TRUE,"55+"
)</f>
        <v>35-44</v>
      </c>
      <c r="P634">
        <v>37</v>
      </c>
      <c r="Q634">
        <f>IF(BuyerTable[[#This Row],[Purchased Bike]]="Yes",1,0)</f>
        <v>0</v>
      </c>
      <c r="R634" t="s">
        <v>18</v>
      </c>
      <c r="S634" s="8">
        <f>_xlfn.SWITCH(BuyerTable[[#This Row],[Commute Distance]],"0-1 Miles",1,"1-2 Miles",2,"2-5 Miles",5,"5-10 Miles",10,"More than 10 Miles",12)</f>
        <v>1</v>
      </c>
    </row>
    <row r="635" spans="1:19" x14ac:dyDescent="0.3">
      <c r="A635">
        <v>24958</v>
      </c>
      <c r="B635" t="s">
        <v>37</v>
      </c>
      <c r="C635" t="s">
        <v>39</v>
      </c>
      <c r="D635" t="str" cm="1">
        <f t="array" ref="D635">_xlfn.IFS(
  BuyerTable[[#This Row],[Income]]&lt;40000,"&lt;40k",
  BuyerTable[[#This Row],[Income]]&lt;80000,"40–80k",
  BuyerTable[[#This Row],[Income]]&lt;120000,"80–120k",
  TRUE,"120k+"
)</f>
        <v>40–80k</v>
      </c>
      <c r="E635" s="3">
        <v>40000</v>
      </c>
      <c r="F635">
        <v>5</v>
      </c>
      <c r="G635" t="s">
        <v>27</v>
      </c>
      <c r="H635" t="s">
        <v>21</v>
      </c>
      <c r="I635" t="s">
        <v>18</v>
      </c>
      <c r="J635" t="str">
        <f>IF(BuyerTable[[#This Row],[Cars]]&gt;0,"car","No cars")</f>
        <v>car</v>
      </c>
      <c r="K635">
        <v>3</v>
      </c>
      <c r="L635" t="s">
        <v>22</v>
      </c>
      <c r="M635" t="s">
        <v>32</v>
      </c>
      <c r="N635" t="str">
        <f t="shared" si="9"/>
        <v>Old</v>
      </c>
      <c r="O635" t="str" cm="1">
        <f t="array" ref="O635">_xlfn.IFS(
  BuyerTable[[#This Row],[Age]]&lt;25,"&lt;25",
  BuyerTable[[#This Row],[Age]]&lt;=34,"25-34",
  BuyerTable[[#This Row],[Age]]&lt;=44,"35-44",
  BuyerTable[[#This Row],[Age]]&lt;=54,"45-54",
  TRUE,"55+"
)</f>
        <v>55+</v>
      </c>
      <c r="P635">
        <v>60</v>
      </c>
      <c r="Q635">
        <f>IF(BuyerTable[[#This Row],[Purchased Bike]]="Yes",1,0)</f>
        <v>1</v>
      </c>
      <c r="R635" t="s">
        <v>15</v>
      </c>
      <c r="S635" s="8">
        <f>_xlfn.SWITCH(BuyerTable[[#This Row],[Commute Distance]],"0-1 Miles",1,"1-2 Miles",2,"2-5 Miles",5,"5-10 Miles",10,"More than 10 Miles",12)</f>
        <v>5</v>
      </c>
    </row>
    <row r="636" spans="1:19" x14ac:dyDescent="0.3">
      <c r="A636">
        <v>14493</v>
      </c>
      <c r="B636" t="s">
        <v>37</v>
      </c>
      <c r="C636" t="s">
        <v>39</v>
      </c>
      <c r="D636" t="str" cm="1">
        <f t="array" ref="D636">_xlfn.IFS(
  BuyerTable[[#This Row],[Income]]&lt;40000,"&lt;40k",
  BuyerTable[[#This Row],[Income]]&lt;80000,"40–80k",
  BuyerTable[[#This Row],[Income]]&lt;120000,"80–120k",
  TRUE,"120k+"
)</f>
        <v>40–80k</v>
      </c>
      <c r="E636" s="3">
        <v>70000</v>
      </c>
      <c r="F636">
        <v>3</v>
      </c>
      <c r="G636" t="s">
        <v>31</v>
      </c>
      <c r="H636" t="s">
        <v>28</v>
      </c>
      <c r="I636" t="s">
        <v>18</v>
      </c>
      <c r="J636" t="str">
        <f>IF(BuyerTable[[#This Row],[Cars]]&gt;0,"car","No cars")</f>
        <v>car</v>
      </c>
      <c r="K636">
        <v>2</v>
      </c>
      <c r="L636" t="s">
        <v>26</v>
      </c>
      <c r="M636" t="s">
        <v>32</v>
      </c>
      <c r="N636" t="str">
        <f t="shared" si="9"/>
        <v>Middle age</v>
      </c>
      <c r="O636" t="str" cm="1">
        <f t="array" ref="O636">_xlfn.IFS(
  BuyerTable[[#This Row],[Age]]&lt;25,"&lt;25",
  BuyerTable[[#This Row],[Age]]&lt;=34,"25-34",
  BuyerTable[[#This Row],[Age]]&lt;=44,"35-44",
  BuyerTable[[#This Row],[Age]]&lt;=54,"45-54",
  TRUE,"55+"
)</f>
        <v>45-54</v>
      </c>
      <c r="P636">
        <v>53</v>
      </c>
      <c r="Q636">
        <f>IF(BuyerTable[[#This Row],[Purchased Bike]]="Yes",1,0)</f>
        <v>0</v>
      </c>
      <c r="R636" t="s">
        <v>18</v>
      </c>
      <c r="S636" s="8">
        <f>_xlfn.SWITCH(BuyerTable[[#This Row],[Commute Distance]],"0-1 Miles",1,"1-2 Miles",2,"2-5 Miles",5,"5-10 Miles",10,"More than 10 Miles",12)</f>
        <v>2</v>
      </c>
    </row>
    <row r="637" spans="1:19" x14ac:dyDescent="0.3">
      <c r="A637">
        <v>16144</v>
      </c>
      <c r="B637" t="s">
        <v>36</v>
      </c>
      <c r="C637" t="s">
        <v>38</v>
      </c>
      <c r="D637" t="str" cm="1">
        <f t="array" ref="D637">_xlfn.IFS(
  BuyerTable[[#This Row],[Income]]&lt;40000,"&lt;40k",
  BuyerTable[[#This Row],[Income]]&lt;80000,"40–80k",
  BuyerTable[[#This Row],[Income]]&lt;120000,"80–120k",
  TRUE,"120k+"
)</f>
        <v>40–80k</v>
      </c>
      <c r="E637" s="3">
        <v>70000</v>
      </c>
      <c r="F637">
        <v>1</v>
      </c>
      <c r="G637" t="s">
        <v>31</v>
      </c>
      <c r="H637" t="s">
        <v>21</v>
      </c>
      <c r="I637" t="s">
        <v>15</v>
      </c>
      <c r="J637" t="str">
        <f>IF(BuyerTable[[#This Row],[Cars]]&gt;0,"car","No cars")</f>
        <v>car</v>
      </c>
      <c r="K637">
        <v>1</v>
      </c>
      <c r="L637" t="s">
        <v>16</v>
      </c>
      <c r="M637" t="s">
        <v>32</v>
      </c>
      <c r="N637" t="str">
        <f t="shared" si="9"/>
        <v>Middle age</v>
      </c>
      <c r="O637" t="str" cm="1">
        <f t="array" ref="O637">_xlfn.IFS(
  BuyerTable[[#This Row],[Age]]&lt;25,"&lt;25",
  BuyerTable[[#This Row],[Age]]&lt;=34,"25-34",
  BuyerTable[[#This Row],[Age]]&lt;=44,"35-44",
  BuyerTable[[#This Row],[Age]]&lt;=54,"45-54",
  TRUE,"55+"
)</f>
        <v>45-54</v>
      </c>
      <c r="P637">
        <v>46</v>
      </c>
      <c r="Q637">
        <f>IF(BuyerTable[[#This Row],[Purchased Bike]]="Yes",1,0)</f>
        <v>1</v>
      </c>
      <c r="R637" t="s">
        <v>15</v>
      </c>
      <c r="S637" s="8">
        <f>_xlfn.SWITCH(BuyerTable[[#This Row],[Commute Distance]],"0-1 Miles",1,"1-2 Miles",2,"2-5 Miles",5,"5-10 Miles",10,"More than 10 Miles",12)</f>
        <v>1</v>
      </c>
    </row>
    <row r="638" spans="1:19" x14ac:dyDescent="0.3">
      <c r="A638">
        <v>27731</v>
      </c>
      <c r="B638" t="s">
        <v>36</v>
      </c>
      <c r="C638" t="s">
        <v>38</v>
      </c>
      <c r="D638" t="str" cm="1">
        <f t="array" ref="D638">_xlfn.IFS(
  BuyerTable[[#This Row],[Income]]&lt;40000,"&lt;40k",
  BuyerTable[[#This Row],[Income]]&lt;80000,"40–80k",
  BuyerTable[[#This Row],[Income]]&lt;120000,"80–120k",
  TRUE,"120k+"
)</f>
        <v>40–80k</v>
      </c>
      <c r="E638" s="3">
        <v>40000</v>
      </c>
      <c r="F638">
        <v>0</v>
      </c>
      <c r="G638" t="s">
        <v>27</v>
      </c>
      <c r="H638" t="s">
        <v>14</v>
      </c>
      <c r="I638" t="s">
        <v>15</v>
      </c>
      <c r="J638" t="str">
        <f>IF(BuyerTable[[#This Row],[Cars]]&gt;0,"car","No cars")</f>
        <v>car</v>
      </c>
      <c r="K638">
        <v>2</v>
      </c>
      <c r="L638" t="s">
        <v>23</v>
      </c>
      <c r="M638" t="s">
        <v>32</v>
      </c>
      <c r="N638" t="str">
        <f t="shared" si="9"/>
        <v>Adolescent</v>
      </c>
      <c r="O638" t="str" cm="1">
        <f t="array" ref="O638">_xlfn.IFS(
  BuyerTable[[#This Row],[Age]]&lt;25,"&lt;25",
  BuyerTable[[#This Row],[Age]]&lt;=34,"25-34",
  BuyerTable[[#This Row],[Age]]&lt;=44,"35-44",
  BuyerTable[[#This Row],[Age]]&lt;=54,"45-54",
  TRUE,"55+"
)</f>
        <v>25-34</v>
      </c>
      <c r="P638">
        <v>27</v>
      </c>
      <c r="Q638">
        <f>IF(BuyerTable[[#This Row],[Purchased Bike]]="Yes",1,0)</f>
        <v>0</v>
      </c>
      <c r="R638" t="s">
        <v>18</v>
      </c>
      <c r="S638" s="8">
        <f>_xlfn.SWITCH(BuyerTable[[#This Row],[Commute Distance]],"0-1 Miles",1,"1-2 Miles",2,"2-5 Miles",5,"5-10 Miles",10,"More than 10 Miles",12)</f>
        <v>10</v>
      </c>
    </row>
    <row r="639" spans="1:19" x14ac:dyDescent="0.3">
      <c r="A639">
        <v>11886</v>
      </c>
      <c r="B639" t="s">
        <v>36</v>
      </c>
      <c r="C639" t="s">
        <v>39</v>
      </c>
      <c r="D639" t="str" cm="1">
        <f t="array" ref="D639">_xlfn.IFS(
  BuyerTable[[#This Row],[Income]]&lt;40000,"&lt;40k",
  BuyerTable[[#This Row],[Income]]&lt;80000,"40–80k",
  BuyerTable[[#This Row],[Income]]&lt;120000,"80–120k",
  TRUE,"120k+"
)</f>
        <v>40–80k</v>
      </c>
      <c r="E639" s="3">
        <v>60000</v>
      </c>
      <c r="F639">
        <v>3</v>
      </c>
      <c r="G639" t="s">
        <v>13</v>
      </c>
      <c r="H639" t="s">
        <v>21</v>
      </c>
      <c r="I639" t="s">
        <v>15</v>
      </c>
      <c r="J639" t="str">
        <f>IF(BuyerTable[[#This Row],[Cars]]&gt;0,"car","No cars")</f>
        <v>car</v>
      </c>
      <c r="K639">
        <v>1</v>
      </c>
      <c r="L639" t="s">
        <v>16</v>
      </c>
      <c r="M639" t="s">
        <v>32</v>
      </c>
      <c r="N639" t="str">
        <f t="shared" si="9"/>
        <v>Middle age</v>
      </c>
      <c r="O639" t="str" cm="1">
        <f t="array" ref="O639">_xlfn.IFS(
  BuyerTable[[#This Row],[Age]]&lt;25,"&lt;25",
  BuyerTable[[#This Row],[Age]]&lt;=34,"25-34",
  BuyerTable[[#This Row],[Age]]&lt;=44,"35-44",
  BuyerTable[[#This Row],[Age]]&lt;=54,"45-54",
  TRUE,"55+"
)</f>
        <v>45-54</v>
      </c>
      <c r="P639">
        <v>48</v>
      </c>
      <c r="Q639">
        <f>IF(BuyerTable[[#This Row],[Purchased Bike]]="Yes",1,0)</f>
        <v>1</v>
      </c>
      <c r="R639" t="s">
        <v>15</v>
      </c>
      <c r="S639" s="8">
        <f>_xlfn.SWITCH(BuyerTable[[#This Row],[Commute Distance]],"0-1 Miles",1,"1-2 Miles",2,"2-5 Miles",5,"5-10 Miles",10,"More than 10 Miles",12)</f>
        <v>1</v>
      </c>
    </row>
    <row r="640" spans="1:19" x14ac:dyDescent="0.3">
      <c r="A640">
        <v>24324</v>
      </c>
      <c r="B640" t="s">
        <v>37</v>
      </c>
      <c r="C640" t="s">
        <v>39</v>
      </c>
      <c r="D640" t="str" cm="1">
        <f t="array" ref="D640">_xlfn.IFS(
  BuyerTable[[#This Row],[Income]]&lt;40000,"&lt;40k",
  BuyerTable[[#This Row],[Income]]&lt;80000,"40–80k",
  BuyerTable[[#This Row],[Income]]&lt;120000,"80–120k",
  TRUE,"120k+"
)</f>
        <v>40–80k</v>
      </c>
      <c r="E640" s="3">
        <v>60000</v>
      </c>
      <c r="F640">
        <v>4</v>
      </c>
      <c r="G640" t="s">
        <v>13</v>
      </c>
      <c r="H640" t="s">
        <v>14</v>
      </c>
      <c r="I640" t="s">
        <v>15</v>
      </c>
      <c r="J640" t="str">
        <f>IF(BuyerTable[[#This Row],[Cars]]&gt;0,"car","No cars")</f>
        <v>car</v>
      </c>
      <c r="K640">
        <v>2</v>
      </c>
      <c r="L640" t="s">
        <v>22</v>
      </c>
      <c r="M640" t="s">
        <v>32</v>
      </c>
      <c r="N640" t="str">
        <f t="shared" si="9"/>
        <v>Middle age</v>
      </c>
      <c r="O640" t="str" cm="1">
        <f t="array" ref="O640">_xlfn.IFS(
  BuyerTable[[#This Row],[Age]]&lt;25,"&lt;25",
  BuyerTable[[#This Row],[Age]]&lt;=34,"25-34",
  BuyerTable[[#This Row],[Age]]&lt;=44,"35-44",
  BuyerTable[[#This Row],[Age]]&lt;=54,"45-54",
  TRUE,"55+"
)</f>
        <v>35-44</v>
      </c>
      <c r="P640">
        <v>41</v>
      </c>
      <c r="Q640">
        <f>IF(BuyerTable[[#This Row],[Purchased Bike]]="Yes",1,0)</f>
        <v>1</v>
      </c>
      <c r="R640" t="s">
        <v>15</v>
      </c>
      <c r="S640" s="8">
        <f>_xlfn.SWITCH(BuyerTable[[#This Row],[Commute Distance]],"0-1 Miles",1,"1-2 Miles",2,"2-5 Miles",5,"5-10 Miles",10,"More than 10 Miles",12)</f>
        <v>5</v>
      </c>
    </row>
    <row r="641" spans="1:19" x14ac:dyDescent="0.3">
      <c r="A641">
        <v>22220</v>
      </c>
      <c r="B641" t="s">
        <v>36</v>
      </c>
      <c r="C641" t="s">
        <v>38</v>
      </c>
      <c r="D641" t="str" cm="1">
        <f t="array" ref="D641">_xlfn.IFS(
  BuyerTable[[#This Row],[Income]]&lt;40000,"&lt;40k",
  BuyerTable[[#This Row],[Income]]&lt;80000,"40–80k",
  BuyerTable[[#This Row],[Income]]&lt;120000,"80–120k",
  TRUE,"120k+"
)</f>
        <v>40–80k</v>
      </c>
      <c r="E641" s="3">
        <v>60000</v>
      </c>
      <c r="F641">
        <v>2</v>
      </c>
      <c r="G641" t="s">
        <v>27</v>
      </c>
      <c r="H641" t="s">
        <v>21</v>
      </c>
      <c r="I641" t="s">
        <v>18</v>
      </c>
      <c r="J641" t="str">
        <f>IF(BuyerTable[[#This Row],[Cars]]&gt;0,"car","No cars")</f>
        <v>car</v>
      </c>
      <c r="K641">
        <v>2</v>
      </c>
      <c r="L641" t="s">
        <v>26</v>
      </c>
      <c r="M641" t="s">
        <v>32</v>
      </c>
      <c r="N641" t="str">
        <f t="shared" si="9"/>
        <v>Middle age</v>
      </c>
      <c r="O641" t="str" cm="1">
        <f t="array" ref="O641">_xlfn.IFS(
  BuyerTable[[#This Row],[Age]]&lt;25,"&lt;25",
  BuyerTable[[#This Row],[Age]]&lt;=34,"25-34",
  BuyerTable[[#This Row],[Age]]&lt;=44,"35-44",
  BuyerTable[[#This Row],[Age]]&lt;=54,"45-54",
  TRUE,"55+"
)</f>
        <v>45-54</v>
      </c>
      <c r="P641">
        <v>49</v>
      </c>
      <c r="Q641">
        <f>IF(BuyerTable[[#This Row],[Purchased Bike]]="Yes",1,0)</f>
        <v>1</v>
      </c>
      <c r="R641" t="s">
        <v>15</v>
      </c>
      <c r="S641" s="8">
        <f>_xlfn.SWITCH(BuyerTable[[#This Row],[Commute Distance]],"0-1 Miles",1,"1-2 Miles",2,"2-5 Miles",5,"5-10 Miles",10,"More than 10 Miles",12)</f>
        <v>2</v>
      </c>
    </row>
    <row r="642" spans="1:19" x14ac:dyDescent="0.3">
      <c r="A642">
        <v>26625</v>
      </c>
      <c r="B642" t="s">
        <v>37</v>
      </c>
      <c r="C642" t="s">
        <v>39</v>
      </c>
      <c r="D642" t="str" cm="1">
        <f t="array" ref="D642">_xlfn.IFS(
  BuyerTable[[#This Row],[Income]]&lt;40000,"&lt;40k",
  BuyerTable[[#This Row],[Income]]&lt;80000,"40–80k",
  BuyerTable[[#This Row],[Income]]&lt;120000,"80–120k",
  TRUE,"120k+"
)</f>
        <v>40–80k</v>
      </c>
      <c r="E642" s="3">
        <v>60000</v>
      </c>
      <c r="F642">
        <v>0</v>
      </c>
      <c r="G642" t="s">
        <v>31</v>
      </c>
      <c r="H642" t="s">
        <v>21</v>
      </c>
      <c r="I642" t="s">
        <v>15</v>
      </c>
      <c r="J642" t="str">
        <f>IF(BuyerTable[[#This Row],[Cars]]&gt;0,"car","No cars")</f>
        <v>car</v>
      </c>
      <c r="K642">
        <v>1</v>
      </c>
      <c r="L642" t="s">
        <v>22</v>
      </c>
      <c r="M642" t="s">
        <v>32</v>
      </c>
      <c r="N642" t="str">
        <f t="shared" ref="N642:N705" si="10">IF(P642&gt;54,"Old",IF(P642&gt;=31,"Middle age",IF(P642&lt;31,"Adolescent","Invalid")))</f>
        <v>Middle age</v>
      </c>
      <c r="O642" t="str" cm="1">
        <f t="array" ref="O642">_xlfn.IFS(
  BuyerTable[[#This Row],[Age]]&lt;25,"&lt;25",
  BuyerTable[[#This Row],[Age]]&lt;=34,"25-34",
  BuyerTable[[#This Row],[Age]]&lt;=44,"35-44",
  BuyerTable[[#This Row],[Age]]&lt;=54,"45-54",
  TRUE,"55+"
)</f>
        <v>35-44</v>
      </c>
      <c r="P642">
        <v>38</v>
      </c>
      <c r="Q642">
        <f>IF(BuyerTable[[#This Row],[Purchased Bike]]="Yes",1,0)</f>
        <v>1</v>
      </c>
      <c r="R642" t="s">
        <v>15</v>
      </c>
      <c r="S642" s="8">
        <f>_xlfn.SWITCH(BuyerTable[[#This Row],[Commute Distance]],"0-1 Miles",1,"1-2 Miles",2,"2-5 Miles",5,"5-10 Miles",10,"More than 10 Miles",12)</f>
        <v>5</v>
      </c>
    </row>
    <row r="643" spans="1:19" x14ac:dyDescent="0.3">
      <c r="A643">
        <v>19634</v>
      </c>
      <c r="B643" t="s">
        <v>36</v>
      </c>
      <c r="C643" t="s">
        <v>38</v>
      </c>
      <c r="D643" t="str" cm="1">
        <f t="array" ref="D643">_xlfn.IFS(
  BuyerTable[[#This Row],[Income]]&lt;40000,"&lt;40k",
  BuyerTable[[#This Row],[Income]]&lt;80000,"40–80k",
  BuyerTable[[#This Row],[Income]]&lt;120000,"80–120k",
  TRUE,"120k+"
)</f>
        <v>40–80k</v>
      </c>
      <c r="E643" s="3">
        <v>40000</v>
      </c>
      <c r="F643">
        <v>0</v>
      </c>
      <c r="G643" t="s">
        <v>27</v>
      </c>
      <c r="H643" t="s">
        <v>14</v>
      </c>
      <c r="I643" t="s">
        <v>15</v>
      </c>
      <c r="J643" t="str">
        <f>IF(BuyerTable[[#This Row],[Cars]]&gt;0,"car","No cars")</f>
        <v>car</v>
      </c>
      <c r="K643">
        <v>1</v>
      </c>
      <c r="L643" t="s">
        <v>23</v>
      </c>
      <c r="M643" t="s">
        <v>32</v>
      </c>
      <c r="N643" t="str">
        <f t="shared" si="10"/>
        <v>Middle age</v>
      </c>
      <c r="O643" t="str" cm="1">
        <f t="array" ref="O643">_xlfn.IFS(
  BuyerTable[[#This Row],[Age]]&lt;25,"&lt;25",
  BuyerTable[[#This Row],[Age]]&lt;=34,"25-34",
  BuyerTable[[#This Row],[Age]]&lt;=44,"35-44",
  BuyerTable[[#This Row],[Age]]&lt;=54,"45-54",
  TRUE,"55+"
)</f>
        <v>25-34</v>
      </c>
      <c r="P643">
        <v>31</v>
      </c>
      <c r="Q643">
        <f>IF(BuyerTable[[#This Row],[Purchased Bike]]="Yes",1,0)</f>
        <v>0</v>
      </c>
      <c r="R643" t="s">
        <v>18</v>
      </c>
      <c r="S643" s="8">
        <f>_xlfn.SWITCH(BuyerTable[[#This Row],[Commute Distance]],"0-1 Miles",1,"1-2 Miles",2,"2-5 Miles",5,"5-10 Miles",10,"More than 10 Miles",12)</f>
        <v>10</v>
      </c>
    </row>
    <row r="644" spans="1:19" x14ac:dyDescent="0.3">
      <c r="A644">
        <v>18504</v>
      </c>
      <c r="B644" t="s">
        <v>36</v>
      </c>
      <c r="C644" t="s">
        <v>38</v>
      </c>
      <c r="D644" t="str" cm="1">
        <f t="array" ref="D644">_xlfn.IFS(
  BuyerTable[[#This Row],[Income]]&lt;40000,"&lt;40k",
  BuyerTable[[#This Row],[Income]]&lt;80000,"40–80k",
  BuyerTable[[#This Row],[Income]]&lt;120000,"80–120k",
  TRUE,"120k+"
)</f>
        <v>40–80k</v>
      </c>
      <c r="E644" s="3">
        <v>70000</v>
      </c>
      <c r="F644">
        <v>2</v>
      </c>
      <c r="G644" t="s">
        <v>29</v>
      </c>
      <c r="H644" t="s">
        <v>14</v>
      </c>
      <c r="I644" t="s">
        <v>18</v>
      </c>
      <c r="J644" t="str">
        <f>IF(BuyerTable[[#This Row],[Cars]]&gt;0,"car","No cars")</f>
        <v>car</v>
      </c>
      <c r="K644">
        <v>2</v>
      </c>
      <c r="L644" t="s">
        <v>26</v>
      </c>
      <c r="M644" t="s">
        <v>32</v>
      </c>
      <c r="N644" t="str">
        <f t="shared" si="10"/>
        <v>Middle age</v>
      </c>
      <c r="O644" t="str" cm="1">
        <f t="array" ref="O644">_xlfn.IFS(
  BuyerTable[[#This Row],[Age]]&lt;25,"&lt;25",
  BuyerTable[[#This Row],[Age]]&lt;=34,"25-34",
  BuyerTable[[#This Row],[Age]]&lt;=44,"35-44",
  BuyerTable[[#This Row],[Age]]&lt;=54,"45-54",
  TRUE,"55+"
)</f>
        <v>45-54</v>
      </c>
      <c r="P644">
        <v>49</v>
      </c>
      <c r="Q644">
        <f>IF(BuyerTable[[#This Row],[Purchased Bike]]="Yes",1,0)</f>
        <v>0</v>
      </c>
      <c r="R644" t="s">
        <v>18</v>
      </c>
      <c r="S644" s="8">
        <f>_xlfn.SWITCH(BuyerTable[[#This Row],[Commute Distance]],"0-1 Miles",1,"1-2 Miles",2,"2-5 Miles",5,"5-10 Miles",10,"More than 10 Miles",12)</f>
        <v>2</v>
      </c>
    </row>
    <row r="645" spans="1:19" x14ac:dyDescent="0.3">
      <c r="A645">
        <v>28799</v>
      </c>
      <c r="B645" t="s">
        <v>37</v>
      </c>
      <c r="C645" t="s">
        <v>39</v>
      </c>
      <c r="D645" t="str" cm="1">
        <f t="array" ref="D645">_xlfn.IFS(
  BuyerTable[[#This Row],[Income]]&lt;40000,"&lt;40k",
  BuyerTable[[#This Row],[Income]]&lt;80000,"40–80k",
  BuyerTable[[#This Row],[Income]]&lt;120000,"80–120k",
  TRUE,"120k+"
)</f>
        <v>40–80k</v>
      </c>
      <c r="E645" s="3">
        <v>40000</v>
      </c>
      <c r="F645">
        <v>2</v>
      </c>
      <c r="G645" t="s">
        <v>19</v>
      </c>
      <c r="H645" t="s">
        <v>20</v>
      </c>
      <c r="I645" t="s">
        <v>18</v>
      </c>
      <c r="J645" t="str">
        <f>IF(BuyerTable[[#This Row],[Cars]]&gt;0,"car","No cars")</f>
        <v>car</v>
      </c>
      <c r="K645">
        <v>1</v>
      </c>
      <c r="L645" t="s">
        <v>26</v>
      </c>
      <c r="M645" t="s">
        <v>32</v>
      </c>
      <c r="N645" t="str">
        <f t="shared" si="10"/>
        <v>Middle age</v>
      </c>
      <c r="O645" t="str" cm="1">
        <f t="array" ref="O645">_xlfn.IFS(
  BuyerTable[[#This Row],[Age]]&lt;25,"&lt;25",
  BuyerTable[[#This Row],[Age]]&lt;=34,"25-34",
  BuyerTable[[#This Row],[Age]]&lt;=44,"35-44",
  BuyerTable[[#This Row],[Age]]&lt;=54,"45-54",
  TRUE,"55+"
)</f>
        <v>45-54</v>
      </c>
      <c r="P645">
        <v>47</v>
      </c>
      <c r="Q645">
        <f>IF(BuyerTable[[#This Row],[Purchased Bike]]="Yes",1,0)</f>
        <v>1</v>
      </c>
      <c r="R645" t="s">
        <v>15</v>
      </c>
      <c r="S645" s="8">
        <f>_xlfn.SWITCH(BuyerTable[[#This Row],[Commute Distance]],"0-1 Miles",1,"1-2 Miles",2,"2-5 Miles",5,"5-10 Miles",10,"More than 10 Miles",12)</f>
        <v>2</v>
      </c>
    </row>
    <row r="646" spans="1:19" x14ac:dyDescent="0.3">
      <c r="A646">
        <v>11225</v>
      </c>
      <c r="B646" t="s">
        <v>36</v>
      </c>
      <c r="C646" t="s">
        <v>39</v>
      </c>
      <c r="D646" t="str" cm="1">
        <f t="array" ref="D646">_xlfn.IFS(
  BuyerTable[[#This Row],[Income]]&lt;40000,"&lt;40k",
  BuyerTable[[#This Row],[Income]]&lt;80000,"40–80k",
  BuyerTable[[#This Row],[Income]]&lt;120000,"80–120k",
  TRUE,"120k+"
)</f>
        <v>40–80k</v>
      </c>
      <c r="E646" s="3">
        <v>60000</v>
      </c>
      <c r="F646">
        <v>2</v>
      </c>
      <c r="G646" t="s">
        <v>19</v>
      </c>
      <c r="H646" t="s">
        <v>21</v>
      </c>
      <c r="I646" t="s">
        <v>15</v>
      </c>
      <c r="J646" t="str">
        <f>IF(BuyerTable[[#This Row],[Cars]]&gt;0,"car","No cars")</f>
        <v>car</v>
      </c>
      <c r="K646">
        <v>1</v>
      </c>
      <c r="L646" t="s">
        <v>41</v>
      </c>
      <c r="M646" t="s">
        <v>32</v>
      </c>
      <c r="N646" t="str">
        <f t="shared" si="10"/>
        <v>Old</v>
      </c>
      <c r="O646" t="str" cm="1">
        <f t="array" ref="O646">_xlfn.IFS(
  BuyerTable[[#This Row],[Age]]&lt;25,"&lt;25",
  BuyerTable[[#This Row],[Age]]&lt;=34,"25-34",
  BuyerTable[[#This Row],[Age]]&lt;=44,"35-44",
  BuyerTable[[#This Row],[Age]]&lt;=54,"45-54",
  TRUE,"55+"
)</f>
        <v>55+</v>
      </c>
      <c r="P646">
        <v>55</v>
      </c>
      <c r="Q646">
        <f>IF(BuyerTable[[#This Row],[Purchased Bike]]="Yes",1,0)</f>
        <v>0</v>
      </c>
      <c r="R646" t="s">
        <v>18</v>
      </c>
      <c r="S646" s="8">
        <f>_xlfn.SWITCH(BuyerTable[[#This Row],[Commute Distance]],"0-1 Miles",1,"1-2 Miles",2,"2-5 Miles",5,"5-10 Miles",10,"More than 10 Miles",12)</f>
        <v>12</v>
      </c>
    </row>
    <row r="647" spans="1:19" x14ac:dyDescent="0.3">
      <c r="A647">
        <v>17657</v>
      </c>
      <c r="B647" t="s">
        <v>36</v>
      </c>
      <c r="C647" t="s">
        <v>38</v>
      </c>
      <c r="D647" t="str" cm="1">
        <f t="array" ref="D647">_xlfn.IFS(
  BuyerTable[[#This Row],[Income]]&lt;40000,"&lt;40k",
  BuyerTable[[#This Row],[Income]]&lt;80000,"40–80k",
  BuyerTable[[#This Row],[Income]]&lt;120000,"80–120k",
  TRUE,"120k+"
)</f>
        <v>40–80k</v>
      </c>
      <c r="E647" s="3">
        <v>40000</v>
      </c>
      <c r="F647">
        <v>4</v>
      </c>
      <c r="G647" t="s">
        <v>19</v>
      </c>
      <c r="H647" t="s">
        <v>20</v>
      </c>
      <c r="I647" t="s">
        <v>18</v>
      </c>
      <c r="J647" t="str">
        <f>IF(BuyerTable[[#This Row],[Cars]]&gt;0,"car","No cars")</f>
        <v>No cars</v>
      </c>
      <c r="K647">
        <v>0</v>
      </c>
      <c r="L647" t="s">
        <v>16</v>
      </c>
      <c r="M647" t="s">
        <v>32</v>
      </c>
      <c r="N647" t="str">
        <f t="shared" si="10"/>
        <v>Adolescent</v>
      </c>
      <c r="O647" t="str" cm="1">
        <f t="array" ref="O647">_xlfn.IFS(
  BuyerTable[[#This Row],[Age]]&lt;25,"&lt;25",
  BuyerTable[[#This Row],[Age]]&lt;=34,"25-34",
  BuyerTable[[#This Row],[Age]]&lt;=44,"35-44",
  BuyerTable[[#This Row],[Age]]&lt;=54,"45-54",
  TRUE,"55+"
)</f>
        <v>25-34</v>
      </c>
      <c r="P647">
        <v>30</v>
      </c>
      <c r="Q647">
        <f>IF(BuyerTable[[#This Row],[Purchased Bike]]="Yes",1,0)</f>
        <v>0</v>
      </c>
      <c r="R647" t="s">
        <v>18</v>
      </c>
      <c r="S647" s="8">
        <f>_xlfn.SWITCH(BuyerTable[[#This Row],[Commute Distance]],"0-1 Miles",1,"1-2 Miles",2,"2-5 Miles",5,"5-10 Miles",10,"More than 10 Miles",12)</f>
        <v>1</v>
      </c>
    </row>
    <row r="648" spans="1:19" x14ac:dyDescent="0.3">
      <c r="A648">
        <v>14913</v>
      </c>
      <c r="B648" t="s">
        <v>36</v>
      </c>
      <c r="C648" t="s">
        <v>39</v>
      </c>
      <c r="D648" t="str" cm="1">
        <f t="array" ref="D648">_xlfn.IFS(
  BuyerTable[[#This Row],[Income]]&lt;40000,"&lt;40k",
  BuyerTable[[#This Row],[Income]]&lt;80000,"40–80k",
  BuyerTable[[#This Row],[Income]]&lt;120000,"80–120k",
  TRUE,"120k+"
)</f>
        <v>40–80k</v>
      </c>
      <c r="E648" s="3">
        <v>40000</v>
      </c>
      <c r="F648">
        <v>1</v>
      </c>
      <c r="G648" t="s">
        <v>19</v>
      </c>
      <c r="H648" t="s">
        <v>20</v>
      </c>
      <c r="I648" t="s">
        <v>15</v>
      </c>
      <c r="J648" t="str">
        <f>IF(BuyerTable[[#This Row],[Cars]]&gt;0,"car","No cars")</f>
        <v>car</v>
      </c>
      <c r="K648">
        <v>1</v>
      </c>
      <c r="L648" t="s">
        <v>26</v>
      </c>
      <c r="M648" t="s">
        <v>32</v>
      </c>
      <c r="N648" t="str">
        <f t="shared" si="10"/>
        <v>Middle age</v>
      </c>
      <c r="O648" t="str" cm="1">
        <f t="array" ref="O648">_xlfn.IFS(
  BuyerTable[[#This Row],[Age]]&lt;25,"&lt;25",
  BuyerTable[[#This Row],[Age]]&lt;=34,"25-34",
  BuyerTable[[#This Row],[Age]]&lt;=44,"35-44",
  BuyerTable[[#This Row],[Age]]&lt;=54,"45-54",
  TRUE,"55+"
)</f>
        <v>45-54</v>
      </c>
      <c r="P648">
        <v>48</v>
      </c>
      <c r="Q648">
        <f>IF(BuyerTable[[#This Row],[Purchased Bike]]="Yes",1,0)</f>
        <v>1</v>
      </c>
      <c r="R648" t="s">
        <v>15</v>
      </c>
      <c r="S648" s="8">
        <f>_xlfn.SWITCH(BuyerTable[[#This Row],[Commute Distance]],"0-1 Miles",1,"1-2 Miles",2,"2-5 Miles",5,"5-10 Miles",10,"More than 10 Miles",12)</f>
        <v>2</v>
      </c>
    </row>
    <row r="649" spans="1:19" x14ac:dyDescent="0.3">
      <c r="A649">
        <v>20535</v>
      </c>
      <c r="B649" t="s">
        <v>36</v>
      </c>
      <c r="C649" t="s">
        <v>39</v>
      </c>
      <c r="D649" t="str" cm="1">
        <f t="array" ref="D649">_xlfn.IFS(
  BuyerTable[[#This Row],[Income]]&lt;40000,"&lt;40k",
  BuyerTable[[#This Row],[Income]]&lt;80000,"40–80k",
  BuyerTable[[#This Row],[Income]]&lt;120000,"80–120k",
  TRUE,"120k+"
)</f>
        <v>40–80k</v>
      </c>
      <c r="E649" s="3">
        <v>70000</v>
      </c>
      <c r="F649">
        <v>4</v>
      </c>
      <c r="G649" t="s">
        <v>19</v>
      </c>
      <c r="H649" t="s">
        <v>21</v>
      </c>
      <c r="I649" t="s">
        <v>15</v>
      </c>
      <c r="J649" t="str">
        <f>IF(BuyerTable[[#This Row],[Cars]]&gt;0,"car","No cars")</f>
        <v>car</v>
      </c>
      <c r="K649">
        <v>1</v>
      </c>
      <c r="L649" t="s">
        <v>41</v>
      </c>
      <c r="M649" t="s">
        <v>32</v>
      </c>
      <c r="N649" t="str">
        <f t="shared" si="10"/>
        <v>Old</v>
      </c>
      <c r="O649" t="str" cm="1">
        <f t="array" ref="O649">_xlfn.IFS(
  BuyerTable[[#This Row],[Age]]&lt;25,"&lt;25",
  BuyerTable[[#This Row],[Age]]&lt;=34,"25-34",
  BuyerTable[[#This Row],[Age]]&lt;=44,"35-44",
  BuyerTable[[#This Row],[Age]]&lt;=54,"45-54",
  TRUE,"55+"
)</f>
        <v>55+</v>
      </c>
      <c r="P649">
        <v>56</v>
      </c>
      <c r="Q649">
        <f>IF(BuyerTable[[#This Row],[Purchased Bike]]="Yes",1,0)</f>
        <v>0</v>
      </c>
      <c r="R649" t="s">
        <v>18</v>
      </c>
      <c r="S649" s="8">
        <f>_xlfn.SWITCH(BuyerTable[[#This Row],[Commute Distance]],"0-1 Miles",1,"1-2 Miles",2,"2-5 Miles",5,"5-10 Miles",10,"More than 10 Miles",12)</f>
        <v>12</v>
      </c>
    </row>
    <row r="650" spans="1:19" x14ac:dyDescent="0.3">
      <c r="A650">
        <v>12452</v>
      </c>
      <c r="B650" t="s">
        <v>36</v>
      </c>
      <c r="C650" t="s">
        <v>38</v>
      </c>
      <c r="D650" t="str" cm="1">
        <f t="array" ref="D650">_xlfn.IFS(
  BuyerTable[[#This Row],[Income]]&lt;40000,"&lt;40k",
  BuyerTable[[#This Row],[Income]]&lt;80000,"40–80k",
  BuyerTable[[#This Row],[Income]]&lt;120000,"80–120k",
  TRUE,"120k+"
)</f>
        <v>40–80k</v>
      </c>
      <c r="E650" s="3">
        <v>60000</v>
      </c>
      <c r="F650">
        <v>4</v>
      </c>
      <c r="G650" t="s">
        <v>31</v>
      </c>
      <c r="H650" t="s">
        <v>14</v>
      </c>
      <c r="I650" t="s">
        <v>15</v>
      </c>
      <c r="J650" t="str">
        <f>IF(BuyerTable[[#This Row],[Cars]]&gt;0,"car","No cars")</f>
        <v>No cars</v>
      </c>
      <c r="K650">
        <v>0</v>
      </c>
      <c r="L650" t="s">
        <v>26</v>
      </c>
      <c r="M650" t="s">
        <v>32</v>
      </c>
      <c r="N650" t="str">
        <f t="shared" si="10"/>
        <v>Middle age</v>
      </c>
      <c r="O650" t="str" cm="1">
        <f t="array" ref="O650">_xlfn.IFS(
  BuyerTable[[#This Row],[Age]]&lt;25,"&lt;25",
  BuyerTable[[#This Row],[Age]]&lt;=34,"25-34",
  BuyerTable[[#This Row],[Age]]&lt;=44,"35-44",
  BuyerTable[[#This Row],[Age]]&lt;=54,"45-54",
  TRUE,"55+"
)</f>
        <v>45-54</v>
      </c>
      <c r="P650">
        <v>47</v>
      </c>
      <c r="Q650">
        <f>IF(BuyerTable[[#This Row],[Purchased Bike]]="Yes",1,0)</f>
        <v>1</v>
      </c>
      <c r="R650" t="s">
        <v>15</v>
      </c>
      <c r="S650" s="8">
        <f>_xlfn.SWITCH(BuyerTable[[#This Row],[Commute Distance]],"0-1 Miles",1,"1-2 Miles",2,"2-5 Miles",5,"5-10 Miles",10,"More than 10 Miles",12)</f>
        <v>2</v>
      </c>
    </row>
    <row r="651" spans="1:19" x14ac:dyDescent="0.3">
      <c r="A651">
        <v>28043</v>
      </c>
      <c r="B651" t="s">
        <v>36</v>
      </c>
      <c r="C651" t="s">
        <v>39</v>
      </c>
      <c r="D651" t="str" cm="1">
        <f t="array" ref="D651">_xlfn.IFS(
  BuyerTable[[#This Row],[Income]]&lt;40000,"&lt;40k",
  BuyerTable[[#This Row],[Income]]&lt;80000,"40–80k",
  BuyerTable[[#This Row],[Income]]&lt;120000,"80–120k",
  TRUE,"120k+"
)</f>
        <v>40–80k</v>
      </c>
      <c r="E651" s="3">
        <v>60000</v>
      </c>
      <c r="F651">
        <v>2</v>
      </c>
      <c r="G651" t="s">
        <v>13</v>
      </c>
      <c r="H651" t="s">
        <v>28</v>
      </c>
      <c r="I651" t="s">
        <v>15</v>
      </c>
      <c r="J651" t="str">
        <f>IF(BuyerTable[[#This Row],[Cars]]&gt;0,"car","No cars")</f>
        <v>No cars</v>
      </c>
      <c r="K651">
        <v>0</v>
      </c>
      <c r="L651" t="s">
        <v>41</v>
      </c>
      <c r="M651" t="s">
        <v>32</v>
      </c>
      <c r="N651" t="str">
        <f t="shared" si="10"/>
        <v>Old</v>
      </c>
      <c r="O651" t="str" cm="1">
        <f t="array" ref="O651">_xlfn.IFS(
  BuyerTable[[#This Row],[Age]]&lt;25,"&lt;25",
  BuyerTable[[#This Row],[Age]]&lt;=34,"25-34",
  BuyerTable[[#This Row],[Age]]&lt;=44,"35-44",
  BuyerTable[[#This Row],[Age]]&lt;=54,"45-54",
  TRUE,"55+"
)</f>
        <v>55+</v>
      </c>
      <c r="P651">
        <v>56</v>
      </c>
      <c r="Q651">
        <f>IF(BuyerTable[[#This Row],[Purchased Bike]]="Yes",1,0)</f>
        <v>0</v>
      </c>
      <c r="R651" t="s">
        <v>18</v>
      </c>
      <c r="S651" s="8">
        <f>_xlfn.SWITCH(BuyerTable[[#This Row],[Commute Distance]],"0-1 Miles",1,"1-2 Miles",2,"2-5 Miles",5,"5-10 Miles",10,"More than 10 Miles",12)</f>
        <v>12</v>
      </c>
    </row>
    <row r="652" spans="1:19" x14ac:dyDescent="0.3">
      <c r="A652">
        <v>12957</v>
      </c>
      <c r="B652" t="s">
        <v>37</v>
      </c>
      <c r="C652" t="s">
        <v>39</v>
      </c>
      <c r="D652" t="str" cm="1">
        <f t="array" ref="D652">_xlfn.IFS(
  BuyerTable[[#This Row],[Income]]&lt;40000,"&lt;40k",
  BuyerTable[[#This Row],[Income]]&lt;80000,"40–80k",
  BuyerTable[[#This Row],[Income]]&lt;120000,"80–120k",
  TRUE,"120k+"
)</f>
        <v>40–80k</v>
      </c>
      <c r="E652" s="3">
        <v>70000</v>
      </c>
      <c r="F652">
        <v>1</v>
      </c>
      <c r="G652" t="s">
        <v>13</v>
      </c>
      <c r="H652" t="s">
        <v>21</v>
      </c>
      <c r="I652" t="s">
        <v>18</v>
      </c>
      <c r="J652" t="str">
        <f>IF(BuyerTable[[#This Row],[Cars]]&gt;0,"car","No cars")</f>
        <v>car</v>
      </c>
      <c r="K652">
        <v>1</v>
      </c>
      <c r="L652" t="s">
        <v>16</v>
      </c>
      <c r="M652" t="s">
        <v>32</v>
      </c>
      <c r="N652" t="str">
        <f t="shared" si="10"/>
        <v>Middle age</v>
      </c>
      <c r="O652" t="str" cm="1">
        <f t="array" ref="O652">_xlfn.IFS(
  BuyerTable[[#This Row],[Age]]&lt;25,"&lt;25",
  BuyerTable[[#This Row],[Age]]&lt;=34,"25-34",
  BuyerTable[[#This Row],[Age]]&lt;=44,"35-44",
  BuyerTable[[#This Row],[Age]]&lt;=54,"45-54",
  TRUE,"55+"
)</f>
        <v>35-44</v>
      </c>
      <c r="P652">
        <v>44</v>
      </c>
      <c r="Q652">
        <f>IF(BuyerTable[[#This Row],[Purchased Bike]]="Yes",1,0)</f>
        <v>0</v>
      </c>
      <c r="R652" t="s">
        <v>18</v>
      </c>
      <c r="S652" s="8">
        <f>_xlfn.SWITCH(BuyerTable[[#This Row],[Commute Distance]],"0-1 Miles",1,"1-2 Miles",2,"2-5 Miles",5,"5-10 Miles",10,"More than 10 Miles",12)</f>
        <v>1</v>
      </c>
    </row>
    <row r="653" spans="1:19" x14ac:dyDescent="0.3">
      <c r="A653">
        <v>20514</v>
      </c>
      <c r="B653" t="s">
        <v>36</v>
      </c>
      <c r="C653" t="s">
        <v>39</v>
      </c>
      <c r="D653" t="str" cm="1">
        <f t="array" ref="D653">_xlfn.IFS(
  BuyerTable[[#This Row],[Income]]&lt;40000,"&lt;40k",
  BuyerTable[[#This Row],[Income]]&lt;80000,"40–80k",
  BuyerTable[[#This Row],[Income]]&lt;120000,"80–120k",
  TRUE,"120k+"
)</f>
        <v>40–80k</v>
      </c>
      <c r="E653" s="3">
        <v>70000</v>
      </c>
      <c r="F653">
        <v>2</v>
      </c>
      <c r="G653" t="s">
        <v>19</v>
      </c>
      <c r="H653" t="s">
        <v>21</v>
      </c>
      <c r="I653" t="s">
        <v>15</v>
      </c>
      <c r="J653" t="str">
        <f>IF(BuyerTable[[#This Row],[Cars]]&gt;0,"car","No cars")</f>
        <v>car</v>
      </c>
      <c r="K653">
        <v>1</v>
      </c>
      <c r="L653" t="s">
        <v>22</v>
      </c>
      <c r="M653" t="s">
        <v>32</v>
      </c>
      <c r="N653" t="str">
        <f t="shared" si="10"/>
        <v>Old</v>
      </c>
      <c r="O653" t="str" cm="1">
        <f t="array" ref="O653">_xlfn.IFS(
  BuyerTable[[#This Row],[Age]]&lt;25,"&lt;25",
  BuyerTable[[#This Row],[Age]]&lt;=34,"25-34",
  BuyerTable[[#This Row],[Age]]&lt;=44,"35-44",
  BuyerTable[[#This Row],[Age]]&lt;=54,"45-54",
  TRUE,"55+"
)</f>
        <v>55+</v>
      </c>
      <c r="P653">
        <v>59</v>
      </c>
      <c r="Q653">
        <f>IF(BuyerTable[[#This Row],[Purchased Bike]]="Yes",1,0)</f>
        <v>0</v>
      </c>
      <c r="R653" t="s">
        <v>18</v>
      </c>
      <c r="S653" s="8">
        <f>_xlfn.SWITCH(BuyerTable[[#This Row],[Commute Distance]],"0-1 Miles",1,"1-2 Miles",2,"2-5 Miles",5,"5-10 Miles",10,"More than 10 Miles",12)</f>
        <v>5</v>
      </c>
    </row>
    <row r="654" spans="1:19" x14ac:dyDescent="0.3">
      <c r="A654">
        <v>11801</v>
      </c>
      <c r="B654" t="s">
        <v>36</v>
      </c>
      <c r="C654" t="s">
        <v>38</v>
      </c>
      <c r="D654" t="str" cm="1">
        <f t="array" ref="D654">_xlfn.IFS(
  BuyerTable[[#This Row],[Income]]&lt;40000,"&lt;40k",
  BuyerTable[[#This Row],[Income]]&lt;80000,"40–80k",
  BuyerTable[[#This Row],[Income]]&lt;120000,"80–120k",
  TRUE,"120k+"
)</f>
        <v>40–80k</v>
      </c>
      <c r="E654" s="3">
        <v>60000</v>
      </c>
      <c r="F654">
        <v>1</v>
      </c>
      <c r="G654" t="s">
        <v>31</v>
      </c>
      <c r="H654" t="s">
        <v>21</v>
      </c>
      <c r="I654" t="s">
        <v>15</v>
      </c>
      <c r="J654" t="str">
        <f>IF(BuyerTable[[#This Row],[Cars]]&gt;0,"car","No cars")</f>
        <v>No cars</v>
      </c>
      <c r="K654">
        <v>0</v>
      </c>
      <c r="L654" t="s">
        <v>22</v>
      </c>
      <c r="M654" t="s">
        <v>32</v>
      </c>
      <c r="N654" t="str">
        <f t="shared" si="10"/>
        <v>Middle age</v>
      </c>
      <c r="O654" t="str" cm="1">
        <f t="array" ref="O654">_xlfn.IFS(
  BuyerTable[[#This Row],[Age]]&lt;25,"&lt;25",
  BuyerTable[[#This Row],[Age]]&lt;=34,"25-34",
  BuyerTable[[#This Row],[Age]]&lt;=44,"35-44",
  BuyerTable[[#This Row],[Age]]&lt;=54,"45-54",
  TRUE,"55+"
)</f>
        <v>35-44</v>
      </c>
      <c r="P654">
        <v>36</v>
      </c>
      <c r="Q654">
        <f>IF(BuyerTable[[#This Row],[Purchased Bike]]="Yes",1,0)</f>
        <v>0</v>
      </c>
      <c r="R654" t="s">
        <v>18</v>
      </c>
      <c r="S654" s="8">
        <f>_xlfn.SWITCH(BuyerTable[[#This Row],[Commute Distance]],"0-1 Miles",1,"1-2 Miles",2,"2-5 Miles",5,"5-10 Miles",10,"More than 10 Miles",12)</f>
        <v>5</v>
      </c>
    </row>
    <row r="655" spans="1:19" x14ac:dyDescent="0.3">
      <c r="A655">
        <v>22211</v>
      </c>
      <c r="B655" t="s">
        <v>36</v>
      </c>
      <c r="C655" t="s">
        <v>38</v>
      </c>
      <c r="D655" t="str" cm="1">
        <f t="array" ref="D655">_xlfn.IFS(
  BuyerTable[[#This Row],[Income]]&lt;40000,"&lt;40k",
  BuyerTable[[#This Row],[Income]]&lt;80000,"40–80k",
  BuyerTable[[#This Row],[Income]]&lt;120000,"80–120k",
  TRUE,"120k+"
)</f>
        <v>40–80k</v>
      </c>
      <c r="E655" s="3">
        <v>60000</v>
      </c>
      <c r="F655">
        <v>0</v>
      </c>
      <c r="G655" t="s">
        <v>19</v>
      </c>
      <c r="H655" t="s">
        <v>21</v>
      </c>
      <c r="I655" t="s">
        <v>15</v>
      </c>
      <c r="J655" t="str">
        <f>IF(BuyerTable[[#This Row],[Cars]]&gt;0,"car","No cars")</f>
        <v>car</v>
      </c>
      <c r="K655">
        <v>2</v>
      </c>
      <c r="L655" t="s">
        <v>23</v>
      </c>
      <c r="M655" t="s">
        <v>32</v>
      </c>
      <c r="N655" t="str">
        <f t="shared" si="10"/>
        <v>Middle age</v>
      </c>
      <c r="O655" t="str" cm="1">
        <f t="array" ref="O655">_xlfn.IFS(
  BuyerTable[[#This Row],[Age]]&lt;25,"&lt;25",
  BuyerTable[[#This Row],[Age]]&lt;=34,"25-34",
  BuyerTable[[#This Row],[Age]]&lt;=44,"35-44",
  BuyerTable[[#This Row],[Age]]&lt;=54,"45-54",
  TRUE,"55+"
)</f>
        <v>25-34</v>
      </c>
      <c r="P655">
        <v>32</v>
      </c>
      <c r="Q655">
        <f>IF(BuyerTable[[#This Row],[Purchased Bike]]="Yes",1,0)</f>
        <v>0</v>
      </c>
      <c r="R655" t="s">
        <v>18</v>
      </c>
      <c r="S655" s="8">
        <f>_xlfn.SWITCH(BuyerTable[[#This Row],[Commute Distance]],"0-1 Miles",1,"1-2 Miles",2,"2-5 Miles",5,"5-10 Miles",10,"More than 10 Miles",12)</f>
        <v>10</v>
      </c>
    </row>
    <row r="656" spans="1:19" x14ac:dyDescent="0.3">
      <c r="A656">
        <v>28087</v>
      </c>
      <c r="B656" t="s">
        <v>37</v>
      </c>
      <c r="C656" t="s">
        <v>39</v>
      </c>
      <c r="D656" t="str" cm="1">
        <f t="array" ref="D656">_xlfn.IFS(
  BuyerTable[[#This Row],[Income]]&lt;40000,"&lt;40k",
  BuyerTable[[#This Row],[Income]]&lt;80000,"40–80k",
  BuyerTable[[#This Row],[Income]]&lt;120000,"80–120k",
  TRUE,"120k+"
)</f>
        <v>40–80k</v>
      </c>
      <c r="E656" s="3">
        <v>40000</v>
      </c>
      <c r="F656">
        <v>0</v>
      </c>
      <c r="G656" t="s">
        <v>19</v>
      </c>
      <c r="H656" t="s">
        <v>14</v>
      </c>
      <c r="I656" t="s">
        <v>18</v>
      </c>
      <c r="J656" t="str">
        <f>IF(BuyerTable[[#This Row],[Cars]]&gt;0,"car","No cars")</f>
        <v>car</v>
      </c>
      <c r="K656">
        <v>1</v>
      </c>
      <c r="L656" t="s">
        <v>26</v>
      </c>
      <c r="M656" t="s">
        <v>32</v>
      </c>
      <c r="N656" t="str">
        <f t="shared" si="10"/>
        <v>Adolescent</v>
      </c>
      <c r="O656" t="str" cm="1">
        <f t="array" ref="O656">_xlfn.IFS(
  BuyerTable[[#This Row],[Age]]&lt;25,"&lt;25",
  BuyerTable[[#This Row],[Age]]&lt;=34,"25-34",
  BuyerTable[[#This Row],[Age]]&lt;=44,"35-44",
  BuyerTable[[#This Row],[Age]]&lt;=54,"45-54",
  TRUE,"55+"
)</f>
        <v>25-34</v>
      </c>
      <c r="P656">
        <v>27</v>
      </c>
      <c r="Q656">
        <f>IF(BuyerTable[[#This Row],[Purchased Bike]]="Yes",1,0)</f>
        <v>0</v>
      </c>
      <c r="R656" t="s">
        <v>18</v>
      </c>
      <c r="S656" s="8">
        <f>_xlfn.SWITCH(BuyerTable[[#This Row],[Commute Distance]],"0-1 Miles",1,"1-2 Miles",2,"2-5 Miles",5,"5-10 Miles",10,"More than 10 Miles",12)</f>
        <v>2</v>
      </c>
    </row>
    <row r="657" spans="1:19" x14ac:dyDescent="0.3">
      <c r="A657">
        <v>23668</v>
      </c>
      <c r="B657" t="s">
        <v>36</v>
      </c>
      <c r="C657" t="s">
        <v>39</v>
      </c>
      <c r="D657" t="str" cm="1">
        <f t="array" ref="D657">_xlfn.IFS(
  BuyerTable[[#This Row],[Income]]&lt;40000,"&lt;40k",
  BuyerTable[[#This Row],[Income]]&lt;80000,"40–80k",
  BuyerTable[[#This Row],[Income]]&lt;120000,"80–120k",
  TRUE,"120k+"
)</f>
        <v>40–80k</v>
      </c>
      <c r="E657" s="3">
        <v>40000</v>
      </c>
      <c r="F657">
        <v>4</v>
      </c>
      <c r="G657" t="s">
        <v>27</v>
      </c>
      <c r="H657" t="s">
        <v>21</v>
      </c>
      <c r="I657" t="s">
        <v>15</v>
      </c>
      <c r="J657" t="str">
        <f>IF(BuyerTable[[#This Row],[Cars]]&gt;0,"car","No cars")</f>
        <v>car</v>
      </c>
      <c r="K657">
        <v>2</v>
      </c>
      <c r="L657" t="s">
        <v>23</v>
      </c>
      <c r="M657" t="s">
        <v>32</v>
      </c>
      <c r="N657" t="str">
        <f t="shared" si="10"/>
        <v>Old</v>
      </c>
      <c r="O657" t="str" cm="1">
        <f t="array" ref="O657">_xlfn.IFS(
  BuyerTable[[#This Row],[Age]]&lt;25,"&lt;25",
  BuyerTable[[#This Row],[Age]]&lt;=34,"25-34",
  BuyerTable[[#This Row],[Age]]&lt;=44,"35-44",
  BuyerTable[[#This Row],[Age]]&lt;=54,"45-54",
  TRUE,"55+"
)</f>
        <v>55+</v>
      </c>
      <c r="P657">
        <v>59</v>
      </c>
      <c r="Q657">
        <f>IF(BuyerTable[[#This Row],[Purchased Bike]]="Yes",1,0)</f>
        <v>1</v>
      </c>
      <c r="R657" t="s">
        <v>15</v>
      </c>
      <c r="S657" s="8">
        <f>_xlfn.SWITCH(BuyerTable[[#This Row],[Commute Distance]],"0-1 Miles",1,"1-2 Miles",2,"2-5 Miles",5,"5-10 Miles",10,"More than 10 Miles",12)</f>
        <v>10</v>
      </c>
    </row>
    <row r="658" spans="1:19" x14ac:dyDescent="0.3">
      <c r="A658">
        <v>27441</v>
      </c>
      <c r="B658" t="s">
        <v>36</v>
      </c>
      <c r="C658" t="s">
        <v>38</v>
      </c>
      <c r="D658" t="str" cm="1">
        <f t="array" ref="D658">_xlfn.IFS(
  BuyerTable[[#This Row],[Income]]&lt;40000,"&lt;40k",
  BuyerTable[[#This Row],[Income]]&lt;80000,"40–80k",
  BuyerTable[[#This Row],[Income]]&lt;120000,"80–120k",
  TRUE,"120k+"
)</f>
        <v>40–80k</v>
      </c>
      <c r="E658" s="3">
        <v>60000</v>
      </c>
      <c r="F658">
        <v>3</v>
      </c>
      <c r="G658" t="s">
        <v>27</v>
      </c>
      <c r="H658" t="s">
        <v>21</v>
      </c>
      <c r="I658" t="s">
        <v>18</v>
      </c>
      <c r="J658" t="str">
        <f>IF(BuyerTable[[#This Row],[Cars]]&gt;0,"car","No cars")</f>
        <v>car</v>
      </c>
      <c r="K658">
        <v>2</v>
      </c>
      <c r="L658" t="s">
        <v>22</v>
      </c>
      <c r="M658" t="s">
        <v>32</v>
      </c>
      <c r="N658" t="str">
        <f t="shared" si="10"/>
        <v>Middle age</v>
      </c>
      <c r="O658" t="str" cm="1">
        <f t="array" ref="O658">_xlfn.IFS(
  BuyerTable[[#This Row],[Age]]&lt;25,"&lt;25",
  BuyerTable[[#This Row],[Age]]&lt;=34,"25-34",
  BuyerTable[[#This Row],[Age]]&lt;=44,"35-44",
  BuyerTable[[#This Row],[Age]]&lt;=54,"45-54",
  TRUE,"55+"
)</f>
        <v>45-54</v>
      </c>
      <c r="P658">
        <v>53</v>
      </c>
      <c r="Q658">
        <f>IF(BuyerTable[[#This Row],[Purchased Bike]]="Yes",1,0)</f>
        <v>0</v>
      </c>
      <c r="R658" t="s">
        <v>18</v>
      </c>
      <c r="S658" s="8">
        <f>_xlfn.SWITCH(BuyerTable[[#This Row],[Commute Distance]],"0-1 Miles",1,"1-2 Miles",2,"2-5 Miles",5,"5-10 Miles",10,"More than 10 Miles",12)</f>
        <v>5</v>
      </c>
    </row>
    <row r="659" spans="1:19" x14ac:dyDescent="0.3">
      <c r="A659">
        <v>27261</v>
      </c>
      <c r="B659" t="s">
        <v>36</v>
      </c>
      <c r="C659" t="s">
        <v>38</v>
      </c>
      <c r="D659" t="str" cm="1">
        <f t="array" ref="D659">_xlfn.IFS(
  BuyerTable[[#This Row],[Income]]&lt;40000,"&lt;40k",
  BuyerTable[[#This Row],[Income]]&lt;80000,"40–80k",
  BuyerTable[[#This Row],[Income]]&lt;120000,"80–120k",
  TRUE,"120k+"
)</f>
        <v>40–80k</v>
      </c>
      <c r="E659" s="3">
        <v>40000</v>
      </c>
      <c r="F659">
        <v>1</v>
      </c>
      <c r="G659" t="s">
        <v>13</v>
      </c>
      <c r="H659" t="s">
        <v>14</v>
      </c>
      <c r="I659" t="s">
        <v>18</v>
      </c>
      <c r="J659" t="str">
        <f>IF(BuyerTable[[#This Row],[Cars]]&gt;0,"car","No cars")</f>
        <v>car</v>
      </c>
      <c r="K659">
        <v>1</v>
      </c>
      <c r="L659" t="s">
        <v>16</v>
      </c>
      <c r="M659" t="s">
        <v>32</v>
      </c>
      <c r="N659" t="str">
        <f t="shared" si="10"/>
        <v>Middle age</v>
      </c>
      <c r="O659" t="str" cm="1">
        <f t="array" ref="O659">_xlfn.IFS(
  BuyerTable[[#This Row],[Age]]&lt;25,"&lt;25",
  BuyerTable[[#This Row],[Age]]&lt;=34,"25-34",
  BuyerTable[[#This Row],[Age]]&lt;=44,"35-44",
  BuyerTable[[#This Row],[Age]]&lt;=54,"45-54",
  TRUE,"55+"
)</f>
        <v>35-44</v>
      </c>
      <c r="P659">
        <v>36</v>
      </c>
      <c r="Q659">
        <f>IF(BuyerTable[[#This Row],[Purchased Bike]]="Yes",1,0)</f>
        <v>1</v>
      </c>
      <c r="R659" t="s">
        <v>15</v>
      </c>
      <c r="S659" s="8">
        <f>_xlfn.SWITCH(BuyerTable[[#This Row],[Commute Distance]],"0-1 Miles",1,"1-2 Miles",2,"2-5 Miles",5,"5-10 Miles",10,"More than 10 Miles",12)</f>
        <v>1</v>
      </c>
    </row>
    <row r="660" spans="1:19" x14ac:dyDescent="0.3">
      <c r="A660">
        <v>23217</v>
      </c>
      <c r="B660" t="s">
        <v>37</v>
      </c>
      <c r="C660" t="s">
        <v>39</v>
      </c>
      <c r="D660" t="str" cm="1">
        <f t="array" ref="D660">_xlfn.IFS(
  BuyerTable[[#This Row],[Income]]&lt;40000,"&lt;40k",
  BuyerTable[[#This Row],[Income]]&lt;80000,"40–80k",
  BuyerTable[[#This Row],[Income]]&lt;120000,"80–120k",
  TRUE,"120k+"
)</f>
        <v>40–80k</v>
      </c>
      <c r="E660" s="3">
        <v>60000</v>
      </c>
      <c r="F660">
        <v>3</v>
      </c>
      <c r="G660" t="s">
        <v>31</v>
      </c>
      <c r="H660" t="s">
        <v>21</v>
      </c>
      <c r="I660" t="s">
        <v>15</v>
      </c>
      <c r="J660" t="str">
        <f>IF(BuyerTable[[#This Row],[Cars]]&gt;0,"car","No cars")</f>
        <v>No cars</v>
      </c>
      <c r="K660">
        <v>0</v>
      </c>
      <c r="L660" t="s">
        <v>22</v>
      </c>
      <c r="M660" t="s">
        <v>32</v>
      </c>
      <c r="N660" t="str">
        <f t="shared" si="10"/>
        <v>Middle age</v>
      </c>
      <c r="O660" t="str" cm="1">
        <f t="array" ref="O660">_xlfn.IFS(
  BuyerTable[[#This Row],[Age]]&lt;25,"&lt;25",
  BuyerTable[[#This Row],[Age]]&lt;=34,"25-34",
  BuyerTable[[#This Row],[Age]]&lt;=44,"35-44",
  BuyerTable[[#This Row],[Age]]&lt;=54,"45-54",
  TRUE,"55+"
)</f>
        <v>35-44</v>
      </c>
      <c r="P660">
        <v>43</v>
      </c>
      <c r="Q660">
        <f>IF(BuyerTable[[#This Row],[Purchased Bike]]="Yes",1,0)</f>
        <v>1</v>
      </c>
      <c r="R660" t="s">
        <v>15</v>
      </c>
      <c r="S660" s="8">
        <f>_xlfn.SWITCH(BuyerTable[[#This Row],[Commute Distance]],"0-1 Miles",1,"1-2 Miles",2,"2-5 Miles",5,"5-10 Miles",10,"More than 10 Miles",12)</f>
        <v>5</v>
      </c>
    </row>
    <row r="661" spans="1:19" x14ac:dyDescent="0.3">
      <c r="A661">
        <v>13216</v>
      </c>
      <c r="B661" t="s">
        <v>36</v>
      </c>
      <c r="C661" t="s">
        <v>39</v>
      </c>
      <c r="D661" t="str" cm="1">
        <f t="array" ref="D661">_xlfn.IFS(
  BuyerTable[[#This Row],[Income]]&lt;40000,"&lt;40k",
  BuyerTable[[#This Row],[Income]]&lt;80000,"40–80k",
  BuyerTable[[#This Row],[Income]]&lt;120000,"80–120k",
  TRUE,"120k+"
)</f>
        <v>40–80k</v>
      </c>
      <c r="E661" s="3">
        <v>60000</v>
      </c>
      <c r="F661">
        <v>5</v>
      </c>
      <c r="G661" t="s">
        <v>13</v>
      </c>
      <c r="H661" t="s">
        <v>28</v>
      </c>
      <c r="I661" t="s">
        <v>15</v>
      </c>
      <c r="J661" t="str">
        <f>IF(BuyerTable[[#This Row],[Cars]]&gt;0,"car","No cars")</f>
        <v>car</v>
      </c>
      <c r="K661">
        <v>3</v>
      </c>
      <c r="L661" t="s">
        <v>41</v>
      </c>
      <c r="M661" t="s">
        <v>32</v>
      </c>
      <c r="N661" t="str">
        <f t="shared" si="10"/>
        <v>Old</v>
      </c>
      <c r="O661" t="str" cm="1">
        <f t="array" ref="O661">_xlfn.IFS(
  BuyerTable[[#This Row],[Age]]&lt;25,"&lt;25",
  BuyerTable[[#This Row],[Age]]&lt;=34,"25-34",
  BuyerTable[[#This Row],[Age]]&lt;=44,"35-44",
  BuyerTable[[#This Row],[Age]]&lt;=54,"45-54",
  TRUE,"55+"
)</f>
        <v>55+</v>
      </c>
      <c r="P661">
        <v>59</v>
      </c>
      <c r="Q661">
        <f>IF(BuyerTable[[#This Row],[Purchased Bike]]="Yes",1,0)</f>
        <v>0</v>
      </c>
      <c r="R661" t="s">
        <v>18</v>
      </c>
      <c r="S661" s="8">
        <f>_xlfn.SWITCH(BuyerTable[[#This Row],[Commute Distance]],"0-1 Miles",1,"1-2 Miles",2,"2-5 Miles",5,"5-10 Miles",10,"More than 10 Miles",12)</f>
        <v>12</v>
      </c>
    </row>
    <row r="662" spans="1:19" x14ac:dyDescent="0.3">
      <c r="A662">
        <v>20657</v>
      </c>
      <c r="B662" t="s">
        <v>37</v>
      </c>
      <c r="C662" t="s">
        <v>38</v>
      </c>
      <c r="D662" t="str" cm="1">
        <f t="array" ref="D662">_xlfn.IFS(
  BuyerTable[[#This Row],[Income]]&lt;40000,"&lt;40k",
  BuyerTable[[#This Row],[Income]]&lt;80000,"40–80k",
  BuyerTable[[#This Row],[Income]]&lt;120000,"80–120k",
  TRUE,"120k+"
)</f>
        <v>40–80k</v>
      </c>
      <c r="E662" s="3">
        <v>50000</v>
      </c>
      <c r="F662">
        <v>2</v>
      </c>
      <c r="G662" t="s">
        <v>13</v>
      </c>
      <c r="H662" t="s">
        <v>14</v>
      </c>
      <c r="I662" t="s">
        <v>15</v>
      </c>
      <c r="J662" t="str">
        <f>IF(BuyerTable[[#This Row],[Cars]]&gt;0,"car","No cars")</f>
        <v>No cars</v>
      </c>
      <c r="K662">
        <v>0</v>
      </c>
      <c r="L662" t="s">
        <v>22</v>
      </c>
      <c r="M662" t="s">
        <v>32</v>
      </c>
      <c r="N662" t="str">
        <f t="shared" si="10"/>
        <v>Middle age</v>
      </c>
      <c r="O662" t="str" cm="1">
        <f t="array" ref="O662">_xlfn.IFS(
  BuyerTable[[#This Row],[Age]]&lt;25,"&lt;25",
  BuyerTable[[#This Row],[Age]]&lt;=34,"25-34",
  BuyerTable[[#This Row],[Age]]&lt;=44,"35-44",
  BuyerTable[[#This Row],[Age]]&lt;=54,"45-54",
  TRUE,"55+"
)</f>
        <v>35-44</v>
      </c>
      <c r="P662">
        <v>37</v>
      </c>
      <c r="Q662">
        <f>IF(BuyerTable[[#This Row],[Purchased Bike]]="Yes",1,0)</f>
        <v>1</v>
      </c>
      <c r="R662" t="s">
        <v>15</v>
      </c>
      <c r="S662" s="8">
        <f>_xlfn.SWITCH(BuyerTable[[#This Row],[Commute Distance]],"0-1 Miles",1,"1-2 Miles",2,"2-5 Miles",5,"5-10 Miles",10,"More than 10 Miles",12)</f>
        <v>5</v>
      </c>
    </row>
    <row r="663" spans="1:19" x14ac:dyDescent="0.3">
      <c r="A663">
        <v>12882</v>
      </c>
      <c r="B663" t="s">
        <v>36</v>
      </c>
      <c r="C663" t="s">
        <v>38</v>
      </c>
      <c r="D663" t="str" cm="1">
        <f t="array" ref="D663">_xlfn.IFS(
  BuyerTable[[#This Row],[Income]]&lt;40000,"&lt;40k",
  BuyerTable[[#This Row],[Income]]&lt;80000,"40–80k",
  BuyerTable[[#This Row],[Income]]&lt;120000,"80–120k",
  TRUE,"120k+"
)</f>
        <v>40–80k</v>
      </c>
      <c r="E663" s="3">
        <v>50000</v>
      </c>
      <c r="F663">
        <v>1</v>
      </c>
      <c r="G663" t="s">
        <v>31</v>
      </c>
      <c r="H663" t="s">
        <v>14</v>
      </c>
      <c r="I663" t="s">
        <v>15</v>
      </c>
      <c r="J663" t="str">
        <f>IF(BuyerTable[[#This Row],[Cars]]&gt;0,"car","No cars")</f>
        <v>No cars</v>
      </c>
      <c r="K663">
        <v>0</v>
      </c>
      <c r="L663" t="s">
        <v>16</v>
      </c>
      <c r="M663" t="s">
        <v>32</v>
      </c>
      <c r="N663" t="str">
        <f t="shared" si="10"/>
        <v>Middle age</v>
      </c>
      <c r="O663" t="str" cm="1">
        <f t="array" ref="O663">_xlfn.IFS(
  BuyerTable[[#This Row],[Age]]&lt;25,"&lt;25",
  BuyerTable[[#This Row],[Age]]&lt;=34,"25-34",
  BuyerTable[[#This Row],[Age]]&lt;=44,"35-44",
  BuyerTable[[#This Row],[Age]]&lt;=54,"45-54",
  TRUE,"55+"
)</f>
        <v>25-34</v>
      </c>
      <c r="P663">
        <v>33</v>
      </c>
      <c r="Q663">
        <f>IF(BuyerTable[[#This Row],[Purchased Bike]]="Yes",1,0)</f>
        <v>1</v>
      </c>
      <c r="R663" t="s">
        <v>15</v>
      </c>
      <c r="S663" s="8">
        <f>_xlfn.SWITCH(BuyerTable[[#This Row],[Commute Distance]],"0-1 Miles",1,"1-2 Miles",2,"2-5 Miles",5,"5-10 Miles",10,"More than 10 Miles",12)</f>
        <v>1</v>
      </c>
    </row>
    <row r="664" spans="1:19" x14ac:dyDescent="0.3">
      <c r="A664">
        <v>25908</v>
      </c>
      <c r="B664" t="s">
        <v>36</v>
      </c>
      <c r="C664" t="s">
        <v>39</v>
      </c>
      <c r="D664" t="str" cm="1">
        <f t="array" ref="D664">_xlfn.IFS(
  BuyerTable[[#This Row],[Income]]&lt;40000,"&lt;40k",
  BuyerTable[[#This Row],[Income]]&lt;80000,"40–80k",
  BuyerTable[[#This Row],[Income]]&lt;120000,"80–120k",
  TRUE,"120k+"
)</f>
        <v>40–80k</v>
      </c>
      <c r="E664" s="3">
        <v>60000</v>
      </c>
      <c r="F664">
        <v>0</v>
      </c>
      <c r="G664" t="s">
        <v>19</v>
      </c>
      <c r="H664" t="s">
        <v>14</v>
      </c>
      <c r="I664" t="s">
        <v>18</v>
      </c>
      <c r="J664" t="str">
        <f>IF(BuyerTable[[#This Row],[Cars]]&gt;0,"car","No cars")</f>
        <v>car</v>
      </c>
      <c r="K664">
        <v>1</v>
      </c>
      <c r="L664" t="s">
        <v>26</v>
      </c>
      <c r="M664" t="s">
        <v>32</v>
      </c>
      <c r="N664" t="str">
        <f t="shared" si="10"/>
        <v>Adolescent</v>
      </c>
      <c r="O664" t="str" cm="1">
        <f t="array" ref="O664">_xlfn.IFS(
  BuyerTable[[#This Row],[Age]]&lt;25,"&lt;25",
  BuyerTable[[#This Row],[Age]]&lt;=34,"25-34",
  BuyerTable[[#This Row],[Age]]&lt;=44,"35-44",
  BuyerTable[[#This Row],[Age]]&lt;=54,"45-54",
  TRUE,"55+"
)</f>
        <v>25-34</v>
      </c>
      <c r="P664">
        <v>27</v>
      </c>
      <c r="Q664">
        <f>IF(BuyerTable[[#This Row],[Purchased Bike]]="Yes",1,0)</f>
        <v>0</v>
      </c>
      <c r="R664" t="s">
        <v>18</v>
      </c>
      <c r="S664" s="8">
        <f>_xlfn.SWITCH(BuyerTable[[#This Row],[Commute Distance]],"0-1 Miles",1,"1-2 Miles",2,"2-5 Miles",5,"5-10 Miles",10,"More than 10 Miles",12)</f>
        <v>2</v>
      </c>
    </row>
    <row r="665" spans="1:19" x14ac:dyDescent="0.3">
      <c r="A665">
        <v>16753</v>
      </c>
      <c r="B665" t="s">
        <v>37</v>
      </c>
      <c r="C665" t="s">
        <v>39</v>
      </c>
      <c r="D665" t="str" cm="1">
        <f t="array" ref="D665">_xlfn.IFS(
  BuyerTable[[#This Row],[Income]]&lt;40000,"&lt;40k",
  BuyerTable[[#This Row],[Income]]&lt;80000,"40–80k",
  BuyerTable[[#This Row],[Income]]&lt;120000,"80–120k",
  TRUE,"120k+"
)</f>
        <v>40–80k</v>
      </c>
      <c r="E665" s="3">
        <v>70000</v>
      </c>
      <c r="F665">
        <v>0</v>
      </c>
      <c r="G665" t="s">
        <v>19</v>
      </c>
      <c r="H665" t="s">
        <v>14</v>
      </c>
      <c r="I665" t="s">
        <v>15</v>
      </c>
      <c r="J665" t="str">
        <f>IF(BuyerTable[[#This Row],[Cars]]&gt;0,"car","No cars")</f>
        <v>car</v>
      </c>
      <c r="K665">
        <v>2</v>
      </c>
      <c r="L665" t="s">
        <v>23</v>
      </c>
      <c r="M665" t="s">
        <v>32</v>
      </c>
      <c r="N665" t="str">
        <f t="shared" si="10"/>
        <v>Middle age</v>
      </c>
      <c r="O665" t="str" cm="1">
        <f t="array" ref="O665">_xlfn.IFS(
  BuyerTable[[#This Row],[Age]]&lt;25,"&lt;25",
  BuyerTable[[#This Row],[Age]]&lt;=34,"25-34",
  BuyerTable[[#This Row],[Age]]&lt;=44,"35-44",
  BuyerTable[[#This Row],[Age]]&lt;=54,"45-54",
  TRUE,"55+"
)</f>
        <v>25-34</v>
      </c>
      <c r="P665">
        <v>34</v>
      </c>
      <c r="Q665">
        <f>IF(BuyerTable[[#This Row],[Purchased Bike]]="Yes",1,0)</f>
        <v>1</v>
      </c>
      <c r="R665" t="s">
        <v>15</v>
      </c>
      <c r="S665" s="8">
        <f>_xlfn.SWITCH(BuyerTable[[#This Row],[Commute Distance]],"0-1 Miles",1,"1-2 Miles",2,"2-5 Miles",5,"5-10 Miles",10,"More than 10 Miles",12)</f>
        <v>10</v>
      </c>
    </row>
    <row r="666" spans="1:19" x14ac:dyDescent="0.3">
      <c r="A666">
        <v>14608</v>
      </c>
      <c r="B666" t="s">
        <v>36</v>
      </c>
      <c r="C666" t="s">
        <v>38</v>
      </c>
      <c r="D666" t="str" cm="1">
        <f t="array" ref="D666">_xlfn.IFS(
  BuyerTable[[#This Row],[Income]]&lt;40000,"&lt;40k",
  BuyerTable[[#This Row],[Income]]&lt;80000,"40–80k",
  BuyerTable[[#This Row],[Income]]&lt;120000,"80–120k",
  TRUE,"120k+"
)</f>
        <v>40–80k</v>
      </c>
      <c r="E666" s="3">
        <v>50000</v>
      </c>
      <c r="F666">
        <v>4</v>
      </c>
      <c r="G666" t="s">
        <v>13</v>
      </c>
      <c r="H666" t="s">
        <v>14</v>
      </c>
      <c r="I666" t="s">
        <v>15</v>
      </c>
      <c r="J666" t="str">
        <f>IF(BuyerTable[[#This Row],[Cars]]&gt;0,"car","No cars")</f>
        <v>car</v>
      </c>
      <c r="K666">
        <v>3</v>
      </c>
      <c r="L666" t="s">
        <v>41</v>
      </c>
      <c r="M666" t="s">
        <v>32</v>
      </c>
      <c r="N666" t="str">
        <f t="shared" si="10"/>
        <v>Middle age</v>
      </c>
      <c r="O666" t="str" cm="1">
        <f t="array" ref="O666">_xlfn.IFS(
  BuyerTable[[#This Row],[Age]]&lt;25,"&lt;25",
  BuyerTable[[#This Row],[Age]]&lt;=34,"25-34",
  BuyerTable[[#This Row],[Age]]&lt;=44,"35-44",
  BuyerTable[[#This Row],[Age]]&lt;=54,"45-54",
  TRUE,"55+"
)</f>
        <v>35-44</v>
      </c>
      <c r="P666">
        <v>42</v>
      </c>
      <c r="Q666">
        <f>IF(BuyerTable[[#This Row],[Purchased Bike]]="Yes",1,0)</f>
        <v>0</v>
      </c>
      <c r="R666" t="s">
        <v>18</v>
      </c>
      <c r="S666" s="8">
        <f>_xlfn.SWITCH(BuyerTable[[#This Row],[Commute Distance]],"0-1 Miles",1,"1-2 Miles",2,"2-5 Miles",5,"5-10 Miles",10,"More than 10 Miles",12)</f>
        <v>12</v>
      </c>
    </row>
    <row r="667" spans="1:19" x14ac:dyDescent="0.3">
      <c r="A667">
        <v>24979</v>
      </c>
      <c r="B667" t="s">
        <v>36</v>
      </c>
      <c r="C667" t="s">
        <v>39</v>
      </c>
      <c r="D667" t="str" cm="1">
        <f t="array" ref="D667">_xlfn.IFS(
  BuyerTable[[#This Row],[Income]]&lt;40000,"&lt;40k",
  BuyerTable[[#This Row],[Income]]&lt;80000,"40–80k",
  BuyerTable[[#This Row],[Income]]&lt;120000,"80–120k",
  TRUE,"120k+"
)</f>
        <v>40–80k</v>
      </c>
      <c r="E667" s="3">
        <v>60000</v>
      </c>
      <c r="F667">
        <v>2</v>
      </c>
      <c r="G667" t="s">
        <v>19</v>
      </c>
      <c r="H667" t="s">
        <v>21</v>
      </c>
      <c r="I667" t="s">
        <v>15</v>
      </c>
      <c r="J667" t="str">
        <f>IF(BuyerTable[[#This Row],[Cars]]&gt;0,"car","No cars")</f>
        <v>car</v>
      </c>
      <c r="K667">
        <v>2</v>
      </c>
      <c r="L667" t="s">
        <v>22</v>
      </c>
      <c r="M667" t="s">
        <v>32</v>
      </c>
      <c r="N667" t="str">
        <f t="shared" si="10"/>
        <v>Old</v>
      </c>
      <c r="O667" t="str" cm="1">
        <f t="array" ref="O667">_xlfn.IFS(
  BuyerTable[[#This Row],[Age]]&lt;25,"&lt;25",
  BuyerTable[[#This Row],[Age]]&lt;=34,"25-34",
  BuyerTable[[#This Row],[Age]]&lt;=44,"35-44",
  BuyerTable[[#This Row],[Age]]&lt;=54,"45-54",
  TRUE,"55+"
)</f>
        <v>55+</v>
      </c>
      <c r="P667">
        <v>57</v>
      </c>
      <c r="Q667">
        <f>IF(BuyerTable[[#This Row],[Purchased Bike]]="Yes",1,0)</f>
        <v>1</v>
      </c>
      <c r="R667" t="s">
        <v>15</v>
      </c>
      <c r="S667" s="8">
        <f>_xlfn.SWITCH(BuyerTable[[#This Row],[Commute Distance]],"0-1 Miles",1,"1-2 Miles",2,"2-5 Miles",5,"5-10 Miles",10,"More than 10 Miles",12)</f>
        <v>5</v>
      </c>
    </row>
    <row r="668" spans="1:19" x14ac:dyDescent="0.3">
      <c r="A668">
        <v>17699</v>
      </c>
      <c r="B668" t="s">
        <v>36</v>
      </c>
      <c r="C668" t="s">
        <v>38</v>
      </c>
      <c r="D668" t="str" cm="1">
        <f t="array" ref="D668">_xlfn.IFS(
  BuyerTable[[#This Row],[Income]]&lt;40000,"&lt;40k",
  BuyerTable[[#This Row],[Income]]&lt;80000,"40–80k",
  BuyerTable[[#This Row],[Income]]&lt;120000,"80–120k",
  TRUE,"120k+"
)</f>
        <v>40–80k</v>
      </c>
      <c r="E668" s="3">
        <v>60000</v>
      </c>
      <c r="F668">
        <v>1</v>
      </c>
      <c r="G668" t="s">
        <v>31</v>
      </c>
      <c r="H668" t="s">
        <v>14</v>
      </c>
      <c r="I668" t="s">
        <v>18</v>
      </c>
      <c r="J668" t="str">
        <f>IF(BuyerTable[[#This Row],[Cars]]&gt;0,"car","No cars")</f>
        <v>No cars</v>
      </c>
      <c r="K668">
        <v>0</v>
      </c>
      <c r="L668" t="s">
        <v>16</v>
      </c>
      <c r="M668" t="s">
        <v>32</v>
      </c>
      <c r="N668" t="str">
        <f t="shared" si="10"/>
        <v>Old</v>
      </c>
      <c r="O668" t="str" cm="1">
        <f t="array" ref="O668">_xlfn.IFS(
  BuyerTable[[#This Row],[Age]]&lt;25,"&lt;25",
  BuyerTable[[#This Row],[Age]]&lt;=34,"25-34",
  BuyerTable[[#This Row],[Age]]&lt;=44,"35-44",
  BuyerTable[[#This Row],[Age]]&lt;=54,"45-54",
  TRUE,"55+"
)</f>
        <v>55+</v>
      </c>
      <c r="P668">
        <v>55</v>
      </c>
      <c r="Q668">
        <f>IF(BuyerTable[[#This Row],[Purchased Bike]]="Yes",1,0)</f>
        <v>0</v>
      </c>
      <c r="R668" t="s">
        <v>18</v>
      </c>
      <c r="S668" s="8">
        <f>_xlfn.SWITCH(BuyerTable[[#This Row],[Commute Distance]],"0-1 Miles",1,"1-2 Miles",2,"2-5 Miles",5,"5-10 Miles",10,"More than 10 Miles",12)</f>
        <v>1</v>
      </c>
    </row>
    <row r="669" spans="1:19" x14ac:dyDescent="0.3">
      <c r="A669">
        <v>11540</v>
      </c>
      <c r="B669" t="s">
        <v>37</v>
      </c>
      <c r="C669" t="s">
        <v>38</v>
      </c>
      <c r="D669" t="str" cm="1">
        <f t="array" ref="D669">_xlfn.IFS(
  BuyerTable[[#This Row],[Income]]&lt;40000,"&lt;40k",
  BuyerTable[[#This Row],[Income]]&lt;80000,"40–80k",
  BuyerTable[[#This Row],[Income]]&lt;120000,"80–120k",
  TRUE,"120k+"
)</f>
        <v>40–80k</v>
      </c>
      <c r="E669" s="3">
        <v>60000</v>
      </c>
      <c r="F669">
        <v>4</v>
      </c>
      <c r="G669" t="s">
        <v>31</v>
      </c>
      <c r="H669" t="s">
        <v>14</v>
      </c>
      <c r="I669" t="s">
        <v>15</v>
      </c>
      <c r="J669" t="str">
        <f>IF(BuyerTable[[#This Row],[Cars]]&gt;0,"car","No cars")</f>
        <v>No cars</v>
      </c>
      <c r="K669">
        <v>0</v>
      </c>
      <c r="L669" t="s">
        <v>26</v>
      </c>
      <c r="M669" t="s">
        <v>32</v>
      </c>
      <c r="N669" t="str">
        <f t="shared" si="10"/>
        <v>Middle age</v>
      </c>
      <c r="O669" t="str" cm="1">
        <f t="array" ref="O669">_xlfn.IFS(
  BuyerTable[[#This Row],[Age]]&lt;25,"&lt;25",
  BuyerTable[[#This Row],[Age]]&lt;=34,"25-34",
  BuyerTable[[#This Row],[Age]]&lt;=44,"35-44",
  BuyerTable[[#This Row],[Age]]&lt;=54,"45-54",
  TRUE,"55+"
)</f>
        <v>45-54</v>
      </c>
      <c r="P669">
        <v>47</v>
      </c>
      <c r="Q669">
        <f>IF(BuyerTable[[#This Row],[Purchased Bike]]="Yes",1,0)</f>
        <v>1</v>
      </c>
      <c r="R669" t="s">
        <v>15</v>
      </c>
      <c r="S669" s="8">
        <f>_xlfn.SWITCH(BuyerTable[[#This Row],[Commute Distance]],"0-1 Miles",1,"1-2 Miles",2,"2-5 Miles",5,"5-10 Miles",10,"More than 10 Miles",12)</f>
        <v>2</v>
      </c>
    </row>
    <row r="670" spans="1:19" x14ac:dyDescent="0.3">
      <c r="A670">
        <v>11783</v>
      </c>
      <c r="B670" t="s">
        <v>36</v>
      </c>
      <c r="C670" t="s">
        <v>39</v>
      </c>
      <c r="D670" t="str" cm="1">
        <f t="array" ref="D670">_xlfn.IFS(
  BuyerTable[[#This Row],[Income]]&lt;40000,"&lt;40k",
  BuyerTable[[#This Row],[Income]]&lt;80000,"40–80k",
  BuyerTable[[#This Row],[Income]]&lt;120000,"80–120k",
  TRUE,"120k+"
)</f>
        <v>40–80k</v>
      </c>
      <c r="E670" s="3">
        <v>60000</v>
      </c>
      <c r="F670">
        <v>1</v>
      </c>
      <c r="G670" t="s">
        <v>31</v>
      </c>
      <c r="H670" t="s">
        <v>14</v>
      </c>
      <c r="I670" t="s">
        <v>15</v>
      </c>
      <c r="J670" t="str">
        <f>IF(BuyerTable[[#This Row],[Cars]]&gt;0,"car","No cars")</f>
        <v>No cars</v>
      </c>
      <c r="K670">
        <v>0</v>
      </c>
      <c r="L670" t="s">
        <v>16</v>
      </c>
      <c r="M670" t="s">
        <v>32</v>
      </c>
      <c r="N670" t="str">
        <f t="shared" si="10"/>
        <v>Middle age</v>
      </c>
      <c r="O670" t="str" cm="1">
        <f t="array" ref="O670">_xlfn.IFS(
  BuyerTable[[#This Row],[Age]]&lt;25,"&lt;25",
  BuyerTable[[#This Row],[Age]]&lt;=34,"25-34",
  BuyerTable[[#This Row],[Age]]&lt;=44,"35-44",
  BuyerTable[[#This Row],[Age]]&lt;=54,"45-54",
  TRUE,"55+"
)</f>
        <v>25-34</v>
      </c>
      <c r="P670">
        <v>34</v>
      </c>
      <c r="Q670">
        <f>IF(BuyerTable[[#This Row],[Purchased Bike]]="Yes",1,0)</f>
        <v>0</v>
      </c>
      <c r="R670" t="s">
        <v>18</v>
      </c>
      <c r="S670" s="8">
        <f>_xlfn.SWITCH(BuyerTable[[#This Row],[Commute Distance]],"0-1 Miles",1,"1-2 Miles",2,"2-5 Miles",5,"5-10 Miles",10,"More than 10 Miles",12)</f>
        <v>1</v>
      </c>
    </row>
    <row r="671" spans="1:19" x14ac:dyDescent="0.3">
      <c r="A671">
        <v>29030</v>
      </c>
      <c r="B671" t="s">
        <v>36</v>
      </c>
      <c r="C671" t="s">
        <v>38</v>
      </c>
      <c r="D671" t="str" cm="1">
        <f t="array" ref="D671">_xlfn.IFS(
  BuyerTable[[#This Row],[Income]]&lt;40000,"&lt;40k",
  BuyerTable[[#This Row],[Income]]&lt;80000,"40–80k",
  BuyerTable[[#This Row],[Income]]&lt;120000,"80–120k",
  TRUE,"120k+"
)</f>
        <v>40–80k</v>
      </c>
      <c r="E671" s="3">
        <v>70000</v>
      </c>
      <c r="F671">
        <v>2</v>
      </c>
      <c r="G671" t="s">
        <v>29</v>
      </c>
      <c r="H671" t="s">
        <v>14</v>
      </c>
      <c r="I671" t="s">
        <v>15</v>
      </c>
      <c r="J671" t="str">
        <f>IF(BuyerTable[[#This Row],[Cars]]&gt;0,"car","No cars")</f>
        <v>car</v>
      </c>
      <c r="K671">
        <v>2</v>
      </c>
      <c r="L671" t="s">
        <v>41</v>
      </c>
      <c r="M671" t="s">
        <v>32</v>
      </c>
      <c r="N671" t="str">
        <f t="shared" si="10"/>
        <v>Middle age</v>
      </c>
      <c r="O671" t="str" cm="1">
        <f t="array" ref="O671">_xlfn.IFS(
  BuyerTable[[#This Row],[Age]]&lt;25,"&lt;25",
  BuyerTable[[#This Row],[Age]]&lt;=34,"25-34",
  BuyerTable[[#This Row],[Age]]&lt;=44,"35-44",
  BuyerTable[[#This Row],[Age]]&lt;=54,"45-54",
  TRUE,"55+"
)</f>
        <v>45-54</v>
      </c>
      <c r="P671">
        <v>54</v>
      </c>
      <c r="Q671">
        <f>IF(BuyerTable[[#This Row],[Purchased Bike]]="Yes",1,0)</f>
        <v>0</v>
      </c>
      <c r="R671" t="s">
        <v>18</v>
      </c>
      <c r="S671" s="8">
        <f>_xlfn.SWITCH(BuyerTable[[#This Row],[Commute Distance]],"0-1 Miles",1,"1-2 Miles",2,"2-5 Miles",5,"5-10 Miles",10,"More than 10 Miles",12)</f>
        <v>12</v>
      </c>
    </row>
    <row r="672" spans="1:19" x14ac:dyDescent="0.3">
      <c r="A672">
        <v>26490</v>
      </c>
      <c r="B672" t="s">
        <v>37</v>
      </c>
      <c r="C672" t="s">
        <v>38</v>
      </c>
      <c r="D672" t="str" cm="1">
        <f t="array" ref="D672">_xlfn.IFS(
  BuyerTable[[#This Row],[Income]]&lt;40000,"&lt;40k",
  BuyerTable[[#This Row],[Income]]&lt;80000,"40–80k",
  BuyerTable[[#This Row],[Income]]&lt;120000,"80–120k",
  TRUE,"120k+"
)</f>
        <v>40–80k</v>
      </c>
      <c r="E672" s="3">
        <v>70000</v>
      </c>
      <c r="F672">
        <v>2</v>
      </c>
      <c r="G672" t="s">
        <v>13</v>
      </c>
      <c r="H672" t="s">
        <v>28</v>
      </c>
      <c r="I672" t="s">
        <v>18</v>
      </c>
      <c r="J672" t="str">
        <f>IF(BuyerTable[[#This Row],[Cars]]&gt;0,"car","No cars")</f>
        <v>car</v>
      </c>
      <c r="K672">
        <v>1</v>
      </c>
      <c r="L672" t="s">
        <v>22</v>
      </c>
      <c r="M672" t="s">
        <v>32</v>
      </c>
      <c r="N672" t="str">
        <f t="shared" si="10"/>
        <v>Old</v>
      </c>
      <c r="O672" t="str" cm="1">
        <f t="array" ref="O672">_xlfn.IFS(
  BuyerTable[[#This Row],[Age]]&lt;25,"&lt;25",
  BuyerTable[[#This Row],[Age]]&lt;=34,"25-34",
  BuyerTable[[#This Row],[Age]]&lt;=44,"35-44",
  BuyerTable[[#This Row],[Age]]&lt;=54,"45-54",
  TRUE,"55+"
)</f>
        <v>55+</v>
      </c>
      <c r="P672">
        <v>59</v>
      </c>
      <c r="Q672">
        <f>IF(BuyerTable[[#This Row],[Purchased Bike]]="Yes",1,0)</f>
        <v>1</v>
      </c>
      <c r="R672" t="s">
        <v>15</v>
      </c>
      <c r="S672" s="8">
        <f>_xlfn.SWITCH(BuyerTable[[#This Row],[Commute Distance]],"0-1 Miles",1,"1-2 Miles",2,"2-5 Miles",5,"5-10 Miles",10,"More than 10 Miles",12)</f>
        <v>5</v>
      </c>
    </row>
    <row r="673" spans="1:19" x14ac:dyDescent="0.3">
      <c r="A673">
        <v>13151</v>
      </c>
      <c r="B673" t="s">
        <v>37</v>
      </c>
      <c r="C673" t="s">
        <v>38</v>
      </c>
      <c r="D673" t="str" cm="1">
        <f t="array" ref="D673">_xlfn.IFS(
  BuyerTable[[#This Row],[Income]]&lt;40000,"&lt;40k",
  BuyerTable[[#This Row],[Income]]&lt;80000,"40–80k",
  BuyerTable[[#This Row],[Income]]&lt;120000,"80–120k",
  TRUE,"120k+"
)</f>
        <v>40–80k</v>
      </c>
      <c r="E673" s="3">
        <v>40000</v>
      </c>
      <c r="F673">
        <v>0</v>
      </c>
      <c r="G673" t="s">
        <v>27</v>
      </c>
      <c r="H673" t="s">
        <v>14</v>
      </c>
      <c r="I673" t="s">
        <v>15</v>
      </c>
      <c r="J673" t="str">
        <f>IF(BuyerTable[[#This Row],[Cars]]&gt;0,"car","No cars")</f>
        <v>car</v>
      </c>
      <c r="K673">
        <v>2</v>
      </c>
      <c r="L673" t="s">
        <v>23</v>
      </c>
      <c r="M673" t="s">
        <v>32</v>
      </c>
      <c r="N673" t="str">
        <f t="shared" si="10"/>
        <v>Adolescent</v>
      </c>
      <c r="O673" t="str" cm="1">
        <f t="array" ref="O673">_xlfn.IFS(
  BuyerTable[[#This Row],[Age]]&lt;25,"&lt;25",
  BuyerTable[[#This Row],[Age]]&lt;=34,"25-34",
  BuyerTable[[#This Row],[Age]]&lt;=44,"35-44",
  BuyerTable[[#This Row],[Age]]&lt;=54,"45-54",
  TRUE,"55+"
)</f>
        <v>25-34</v>
      </c>
      <c r="P673">
        <v>27</v>
      </c>
      <c r="Q673">
        <f>IF(BuyerTable[[#This Row],[Purchased Bike]]="Yes",1,0)</f>
        <v>0</v>
      </c>
      <c r="R673" t="s">
        <v>18</v>
      </c>
      <c r="S673" s="8">
        <f>_xlfn.SWITCH(BuyerTable[[#This Row],[Commute Distance]],"0-1 Miles",1,"1-2 Miles",2,"2-5 Miles",5,"5-10 Miles",10,"More than 10 Miles",12)</f>
        <v>10</v>
      </c>
    </row>
    <row r="674" spans="1:19" x14ac:dyDescent="0.3">
      <c r="A674">
        <v>18105</v>
      </c>
      <c r="B674" t="s">
        <v>36</v>
      </c>
      <c r="C674" t="s">
        <v>39</v>
      </c>
      <c r="D674" t="str" cm="1">
        <f t="array" ref="D674">_xlfn.IFS(
  BuyerTable[[#This Row],[Income]]&lt;40000,"&lt;40k",
  BuyerTable[[#This Row],[Income]]&lt;80000,"40–80k",
  BuyerTable[[#This Row],[Income]]&lt;120000,"80–120k",
  TRUE,"120k+"
)</f>
        <v>40–80k</v>
      </c>
      <c r="E674" s="3">
        <v>60000</v>
      </c>
      <c r="F674">
        <v>2</v>
      </c>
      <c r="G674" t="s">
        <v>19</v>
      </c>
      <c r="H674" t="s">
        <v>21</v>
      </c>
      <c r="I674" t="s">
        <v>15</v>
      </c>
      <c r="J674" t="str">
        <f>IF(BuyerTable[[#This Row],[Cars]]&gt;0,"car","No cars")</f>
        <v>car</v>
      </c>
      <c r="K674">
        <v>1</v>
      </c>
      <c r="L674" t="s">
        <v>41</v>
      </c>
      <c r="M674" t="s">
        <v>32</v>
      </c>
      <c r="N674" t="str">
        <f t="shared" si="10"/>
        <v>Old</v>
      </c>
      <c r="O674" t="str" cm="1">
        <f t="array" ref="O674">_xlfn.IFS(
  BuyerTable[[#This Row],[Age]]&lt;25,"&lt;25",
  BuyerTable[[#This Row],[Age]]&lt;=34,"25-34",
  BuyerTable[[#This Row],[Age]]&lt;=44,"35-44",
  BuyerTable[[#This Row],[Age]]&lt;=54,"45-54",
  TRUE,"55+"
)</f>
        <v>55+</v>
      </c>
      <c r="P674">
        <v>55</v>
      </c>
      <c r="Q674">
        <f>IF(BuyerTable[[#This Row],[Purchased Bike]]="Yes",1,0)</f>
        <v>0</v>
      </c>
      <c r="R674" t="s">
        <v>18</v>
      </c>
      <c r="S674" s="8">
        <f>_xlfn.SWITCH(BuyerTable[[#This Row],[Commute Distance]],"0-1 Miles",1,"1-2 Miles",2,"2-5 Miles",5,"5-10 Miles",10,"More than 10 Miles",12)</f>
        <v>12</v>
      </c>
    </row>
    <row r="675" spans="1:19" x14ac:dyDescent="0.3">
      <c r="A675">
        <v>16112</v>
      </c>
      <c r="B675" t="s">
        <v>37</v>
      </c>
      <c r="C675" t="s">
        <v>38</v>
      </c>
      <c r="D675" t="str" cm="1">
        <f t="array" ref="D675">_xlfn.IFS(
  BuyerTable[[#This Row],[Income]]&lt;40000,"&lt;40k",
  BuyerTable[[#This Row],[Income]]&lt;80000,"40–80k",
  BuyerTable[[#This Row],[Income]]&lt;120000,"80–120k",
  TRUE,"120k+"
)</f>
        <v>40–80k</v>
      </c>
      <c r="E675" s="3">
        <v>70000</v>
      </c>
      <c r="F675">
        <v>4</v>
      </c>
      <c r="G675" t="s">
        <v>13</v>
      </c>
      <c r="H675" t="s">
        <v>21</v>
      </c>
      <c r="I675" t="s">
        <v>15</v>
      </c>
      <c r="J675" t="str">
        <f>IF(BuyerTable[[#This Row],[Cars]]&gt;0,"car","No cars")</f>
        <v>car</v>
      </c>
      <c r="K675">
        <v>2</v>
      </c>
      <c r="L675" t="s">
        <v>22</v>
      </c>
      <c r="M675" t="s">
        <v>32</v>
      </c>
      <c r="N675" t="str">
        <f t="shared" si="10"/>
        <v>Middle age</v>
      </c>
      <c r="O675" t="str" cm="1">
        <f t="array" ref="O675">_xlfn.IFS(
  BuyerTable[[#This Row],[Age]]&lt;25,"&lt;25",
  BuyerTable[[#This Row],[Age]]&lt;=34,"25-34",
  BuyerTable[[#This Row],[Age]]&lt;=44,"35-44",
  BuyerTable[[#This Row],[Age]]&lt;=54,"45-54",
  TRUE,"55+"
)</f>
        <v>35-44</v>
      </c>
      <c r="P675">
        <v>43</v>
      </c>
      <c r="Q675">
        <f>IF(BuyerTable[[#This Row],[Purchased Bike]]="Yes",1,0)</f>
        <v>1</v>
      </c>
      <c r="R675" t="s">
        <v>15</v>
      </c>
      <c r="S675" s="8">
        <f>_xlfn.SWITCH(BuyerTable[[#This Row],[Commute Distance]],"0-1 Miles",1,"1-2 Miles",2,"2-5 Miles",5,"5-10 Miles",10,"More than 10 Miles",12)</f>
        <v>5</v>
      </c>
    </row>
    <row r="676" spans="1:19" x14ac:dyDescent="0.3">
      <c r="A676">
        <v>20698</v>
      </c>
      <c r="B676" t="s">
        <v>36</v>
      </c>
      <c r="C676" t="s">
        <v>38</v>
      </c>
      <c r="D676" t="str" cm="1">
        <f t="array" ref="D676">_xlfn.IFS(
  BuyerTable[[#This Row],[Income]]&lt;40000,"&lt;40k",
  BuyerTable[[#This Row],[Income]]&lt;80000,"40–80k",
  BuyerTable[[#This Row],[Income]]&lt;120000,"80–120k",
  TRUE,"120k+"
)</f>
        <v>40–80k</v>
      </c>
      <c r="E676" s="3">
        <v>60000</v>
      </c>
      <c r="F676">
        <v>4</v>
      </c>
      <c r="G676" t="s">
        <v>13</v>
      </c>
      <c r="H676" t="s">
        <v>14</v>
      </c>
      <c r="I676" t="s">
        <v>15</v>
      </c>
      <c r="J676" t="str">
        <f>IF(BuyerTable[[#This Row],[Cars]]&gt;0,"car","No cars")</f>
        <v>car</v>
      </c>
      <c r="K676">
        <v>3</v>
      </c>
      <c r="L676" t="s">
        <v>23</v>
      </c>
      <c r="M676" t="s">
        <v>32</v>
      </c>
      <c r="N676" t="str">
        <f t="shared" si="10"/>
        <v>Middle age</v>
      </c>
      <c r="O676" t="str" cm="1">
        <f t="array" ref="O676">_xlfn.IFS(
  BuyerTable[[#This Row],[Age]]&lt;25,"&lt;25",
  BuyerTable[[#This Row],[Age]]&lt;=34,"25-34",
  BuyerTable[[#This Row],[Age]]&lt;=44,"35-44",
  BuyerTable[[#This Row],[Age]]&lt;=54,"45-54",
  TRUE,"55+"
)</f>
        <v>35-44</v>
      </c>
      <c r="P676">
        <v>42</v>
      </c>
      <c r="Q676">
        <f>IF(BuyerTable[[#This Row],[Purchased Bike]]="Yes",1,0)</f>
        <v>0</v>
      </c>
      <c r="R676" t="s">
        <v>18</v>
      </c>
      <c r="S676" s="8">
        <f>_xlfn.SWITCH(BuyerTable[[#This Row],[Commute Distance]],"0-1 Miles",1,"1-2 Miles",2,"2-5 Miles",5,"5-10 Miles",10,"More than 10 Miles",12)</f>
        <v>10</v>
      </c>
    </row>
    <row r="677" spans="1:19" x14ac:dyDescent="0.3">
      <c r="A677">
        <v>24496</v>
      </c>
      <c r="B677" t="s">
        <v>37</v>
      </c>
      <c r="C677" t="s">
        <v>39</v>
      </c>
      <c r="D677" t="str" cm="1">
        <f t="array" ref="D677">_xlfn.IFS(
  BuyerTable[[#This Row],[Income]]&lt;40000,"&lt;40k",
  BuyerTable[[#This Row],[Income]]&lt;80000,"40–80k",
  BuyerTable[[#This Row],[Income]]&lt;120000,"80–120k",
  TRUE,"120k+"
)</f>
        <v>40–80k</v>
      </c>
      <c r="E677" s="3">
        <v>40000</v>
      </c>
      <c r="F677">
        <v>0</v>
      </c>
      <c r="G677" t="s">
        <v>27</v>
      </c>
      <c r="H677" t="s">
        <v>14</v>
      </c>
      <c r="I677" t="s">
        <v>18</v>
      </c>
      <c r="J677" t="str">
        <f>IF(BuyerTable[[#This Row],[Cars]]&gt;0,"car","No cars")</f>
        <v>car</v>
      </c>
      <c r="K677">
        <v>2</v>
      </c>
      <c r="L677" t="s">
        <v>16</v>
      </c>
      <c r="M677" t="s">
        <v>32</v>
      </c>
      <c r="N677" t="str">
        <f t="shared" si="10"/>
        <v>Adolescent</v>
      </c>
      <c r="O677" t="str" cm="1">
        <f t="array" ref="O677">_xlfn.IFS(
  BuyerTable[[#This Row],[Age]]&lt;25,"&lt;25",
  BuyerTable[[#This Row],[Age]]&lt;=34,"25-34",
  BuyerTable[[#This Row],[Age]]&lt;=44,"35-44",
  BuyerTable[[#This Row],[Age]]&lt;=54,"45-54",
  TRUE,"55+"
)</f>
        <v>25-34</v>
      </c>
      <c r="P677">
        <v>28</v>
      </c>
      <c r="Q677">
        <f>IF(BuyerTable[[#This Row],[Purchased Bike]]="Yes",1,0)</f>
        <v>1</v>
      </c>
      <c r="R677" t="s">
        <v>15</v>
      </c>
      <c r="S677" s="8">
        <f>_xlfn.SWITCH(BuyerTable[[#This Row],[Commute Distance]],"0-1 Miles",1,"1-2 Miles",2,"2-5 Miles",5,"5-10 Miles",10,"More than 10 Miles",12)</f>
        <v>1</v>
      </c>
    </row>
    <row r="678" spans="1:19" x14ac:dyDescent="0.3">
      <c r="A678">
        <v>15468</v>
      </c>
      <c r="B678" t="s">
        <v>36</v>
      </c>
      <c r="C678" t="s">
        <v>39</v>
      </c>
      <c r="D678" t="str" cm="1">
        <f t="array" ref="D678">_xlfn.IFS(
  BuyerTable[[#This Row],[Income]]&lt;40000,"&lt;40k",
  BuyerTable[[#This Row],[Income]]&lt;80000,"40–80k",
  BuyerTable[[#This Row],[Income]]&lt;120000,"80–120k",
  TRUE,"120k+"
)</f>
        <v>40–80k</v>
      </c>
      <c r="E678" s="3">
        <v>50000</v>
      </c>
      <c r="F678">
        <v>1</v>
      </c>
      <c r="G678" t="s">
        <v>13</v>
      </c>
      <c r="H678" t="s">
        <v>14</v>
      </c>
      <c r="I678" t="s">
        <v>15</v>
      </c>
      <c r="J678" t="str">
        <f>IF(BuyerTable[[#This Row],[Cars]]&gt;0,"car","No cars")</f>
        <v>car</v>
      </c>
      <c r="K678">
        <v>1</v>
      </c>
      <c r="L678" t="s">
        <v>16</v>
      </c>
      <c r="M678" t="s">
        <v>32</v>
      </c>
      <c r="N678" t="str">
        <f t="shared" si="10"/>
        <v>Middle age</v>
      </c>
      <c r="O678" t="str" cm="1">
        <f t="array" ref="O678">_xlfn.IFS(
  BuyerTable[[#This Row],[Age]]&lt;25,"&lt;25",
  BuyerTable[[#This Row],[Age]]&lt;=34,"25-34",
  BuyerTable[[#This Row],[Age]]&lt;=44,"35-44",
  BuyerTable[[#This Row],[Age]]&lt;=54,"45-54",
  TRUE,"55+"
)</f>
        <v>35-44</v>
      </c>
      <c r="P678">
        <v>35</v>
      </c>
      <c r="Q678">
        <f>IF(BuyerTable[[#This Row],[Purchased Bike]]="Yes",1,0)</f>
        <v>0</v>
      </c>
      <c r="R678" t="s">
        <v>18</v>
      </c>
      <c r="S678" s="8">
        <f>_xlfn.SWITCH(BuyerTable[[#This Row],[Commute Distance]],"0-1 Miles",1,"1-2 Miles",2,"2-5 Miles",5,"5-10 Miles",10,"More than 10 Miles",12)</f>
        <v>1</v>
      </c>
    </row>
    <row r="679" spans="1:19" x14ac:dyDescent="0.3">
      <c r="A679">
        <v>28031</v>
      </c>
      <c r="B679" t="s">
        <v>37</v>
      </c>
      <c r="C679" t="s">
        <v>39</v>
      </c>
      <c r="D679" t="str" cm="1">
        <f t="array" ref="D679">_xlfn.IFS(
  BuyerTable[[#This Row],[Income]]&lt;40000,"&lt;40k",
  BuyerTable[[#This Row],[Income]]&lt;80000,"40–80k",
  BuyerTable[[#This Row],[Income]]&lt;120000,"80–120k",
  TRUE,"120k+"
)</f>
        <v>40–80k</v>
      </c>
      <c r="E679" s="3">
        <v>70000</v>
      </c>
      <c r="F679">
        <v>2</v>
      </c>
      <c r="G679" t="s">
        <v>13</v>
      </c>
      <c r="H679" t="s">
        <v>28</v>
      </c>
      <c r="I679" t="s">
        <v>18</v>
      </c>
      <c r="J679" t="str">
        <f>IF(BuyerTable[[#This Row],[Cars]]&gt;0,"car","No cars")</f>
        <v>car</v>
      </c>
      <c r="K679">
        <v>1</v>
      </c>
      <c r="L679" t="s">
        <v>22</v>
      </c>
      <c r="M679" t="s">
        <v>32</v>
      </c>
      <c r="N679" t="str">
        <f t="shared" si="10"/>
        <v>Old</v>
      </c>
      <c r="O679" t="str" cm="1">
        <f t="array" ref="O679">_xlfn.IFS(
  BuyerTable[[#This Row],[Age]]&lt;25,"&lt;25",
  BuyerTable[[#This Row],[Age]]&lt;=34,"25-34",
  BuyerTable[[#This Row],[Age]]&lt;=44,"35-44",
  BuyerTable[[#This Row],[Age]]&lt;=54,"45-54",
  TRUE,"55+"
)</f>
        <v>55+</v>
      </c>
      <c r="P679">
        <v>59</v>
      </c>
      <c r="Q679">
        <f>IF(BuyerTable[[#This Row],[Purchased Bike]]="Yes",1,0)</f>
        <v>1</v>
      </c>
      <c r="R679" t="s">
        <v>15</v>
      </c>
      <c r="S679" s="8">
        <f>_xlfn.SWITCH(BuyerTable[[#This Row],[Commute Distance]],"0-1 Miles",1,"1-2 Miles",2,"2-5 Miles",5,"5-10 Miles",10,"More than 10 Miles",12)</f>
        <v>5</v>
      </c>
    </row>
    <row r="680" spans="1:19" x14ac:dyDescent="0.3">
      <c r="A680">
        <v>22221</v>
      </c>
      <c r="B680" t="s">
        <v>36</v>
      </c>
      <c r="C680" t="s">
        <v>38</v>
      </c>
      <c r="D680" t="str" cm="1">
        <f t="array" ref="D680">_xlfn.IFS(
  BuyerTable[[#This Row],[Income]]&lt;40000,"&lt;40k",
  BuyerTable[[#This Row],[Income]]&lt;80000,"40–80k",
  BuyerTable[[#This Row],[Income]]&lt;120000,"80–120k",
  TRUE,"120k+"
)</f>
        <v>40–80k</v>
      </c>
      <c r="E680" s="3">
        <v>60000</v>
      </c>
      <c r="F680">
        <v>2</v>
      </c>
      <c r="G680" t="s">
        <v>27</v>
      </c>
      <c r="H680" t="s">
        <v>21</v>
      </c>
      <c r="I680" t="s">
        <v>18</v>
      </c>
      <c r="J680" t="str">
        <f>IF(BuyerTable[[#This Row],[Cars]]&gt;0,"car","No cars")</f>
        <v>car</v>
      </c>
      <c r="K680">
        <v>2</v>
      </c>
      <c r="L680" t="s">
        <v>26</v>
      </c>
      <c r="M680" t="s">
        <v>32</v>
      </c>
      <c r="N680" t="str">
        <f t="shared" si="10"/>
        <v>Middle age</v>
      </c>
      <c r="O680" t="str" cm="1">
        <f t="array" ref="O680">_xlfn.IFS(
  BuyerTable[[#This Row],[Age]]&lt;25,"&lt;25",
  BuyerTable[[#This Row],[Age]]&lt;=34,"25-34",
  BuyerTable[[#This Row],[Age]]&lt;=44,"35-44",
  BuyerTable[[#This Row],[Age]]&lt;=54,"45-54",
  TRUE,"55+"
)</f>
        <v>45-54</v>
      </c>
      <c r="P680">
        <v>48</v>
      </c>
      <c r="Q680">
        <f>IF(BuyerTable[[#This Row],[Purchased Bike]]="Yes",1,0)</f>
        <v>1</v>
      </c>
      <c r="R680" t="s">
        <v>15</v>
      </c>
      <c r="S680" s="8">
        <f>_xlfn.SWITCH(BuyerTable[[#This Row],[Commute Distance]],"0-1 Miles",1,"1-2 Miles",2,"2-5 Miles",5,"5-10 Miles",10,"More than 10 Miles",12)</f>
        <v>2</v>
      </c>
    </row>
    <row r="681" spans="1:19" x14ac:dyDescent="0.3">
      <c r="A681">
        <v>18363</v>
      </c>
      <c r="B681" t="s">
        <v>36</v>
      </c>
      <c r="C681" t="s">
        <v>38</v>
      </c>
      <c r="D681" t="str" cm="1">
        <f t="array" ref="D681">_xlfn.IFS(
  BuyerTable[[#This Row],[Income]]&lt;40000,"&lt;40k",
  BuyerTable[[#This Row],[Income]]&lt;80000,"40–80k",
  BuyerTable[[#This Row],[Income]]&lt;120000,"80–120k",
  TRUE,"120k+"
)</f>
        <v>40–80k</v>
      </c>
      <c r="E681" s="3">
        <v>40000</v>
      </c>
      <c r="F681">
        <v>0</v>
      </c>
      <c r="G681" t="s">
        <v>27</v>
      </c>
      <c r="H681" t="s">
        <v>14</v>
      </c>
      <c r="I681" t="s">
        <v>15</v>
      </c>
      <c r="J681" t="str">
        <f>IF(BuyerTable[[#This Row],[Cars]]&gt;0,"car","No cars")</f>
        <v>car</v>
      </c>
      <c r="K681">
        <v>2</v>
      </c>
      <c r="L681" t="s">
        <v>23</v>
      </c>
      <c r="M681" t="s">
        <v>32</v>
      </c>
      <c r="N681" t="str">
        <f t="shared" si="10"/>
        <v>Adolescent</v>
      </c>
      <c r="O681" t="str" cm="1">
        <f t="array" ref="O681">_xlfn.IFS(
  BuyerTable[[#This Row],[Age]]&lt;25,"&lt;25",
  BuyerTable[[#This Row],[Age]]&lt;=34,"25-34",
  BuyerTable[[#This Row],[Age]]&lt;=44,"35-44",
  BuyerTable[[#This Row],[Age]]&lt;=54,"45-54",
  TRUE,"55+"
)</f>
        <v>25-34</v>
      </c>
      <c r="P681">
        <v>28</v>
      </c>
      <c r="Q681">
        <f>IF(BuyerTable[[#This Row],[Purchased Bike]]="Yes",1,0)</f>
        <v>1</v>
      </c>
      <c r="R681" t="s">
        <v>15</v>
      </c>
      <c r="S681" s="8">
        <f>_xlfn.SWITCH(BuyerTable[[#This Row],[Commute Distance]],"0-1 Miles",1,"1-2 Miles",2,"2-5 Miles",5,"5-10 Miles",10,"More than 10 Miles",12)</f>
        <v>10</v>
      </c>
    </row>
    <row r="682" spans="1:19" x14ac:dyDescent="0.3">
      <c r="A682">
        <v>20361</v>
      </c>
      <c r="B682" t="s">
        <v>36</v>
      </c>
      <c r="C682" t="s">
        <v>38</v>
      </c>
      <c r="D682" t="str" cm="1">
        <f t="array" ref="D682">_xlfn.IFS(
  BuyerTable[[#This Row],[Income]]&lt;40000,"&lt;40k",
  BuyerTable[[#This Row],[Income]]&lt;80000,"40–80k",
  BuyerTable[[#This Row],[Income]]&lt;120000,"80–120k",
  TRUE,"120k+"
)</f>
        <v>40–80k</v>
      </c>
      <c r="E682" s="3">
        <v>50000</v>
      </c>
      <c r="F682">
        <v>2</v>
      </c>
      <c r="G682" t="s">
        <v>31</v>
      </c>
      <c r="H682" t="s">
        <v>28</v>
      </c>
      <c r="I682" t="s">
        <v>15</v>
      </c>
      <c r="J682" t="str">
        <f>IF(BuyerTable[[#This Row],[Cars]]&gt;0,"car","No cars")</f>
        <v>car</v>
      </c>
      <c r="K682">
        <v>2</v>
      </c>
      <c r="L682" t="s">
        <v>23</v>
      </c>
      <c r="M682" t="s">
        <v>32</v>
      </c>
      <c r="N682" t="str">
        <f t="shared" si="10"/>
        <v>Old</v>
      </c>
      <c r="O682" t="str" cm="1">
        <f t="array" ref="O682">_xlfn.IFS(
  BuyerTable[[#This Row],[Age]]&lt;25,"&lt;25",
  BuyerTable[[#This Row],[Age]]&lt;=34,"25-34",
  BuyerTable[[#This Row],[Age]]&lt;=44,"35-44",
  BuyerTable[[#This Row],[Age]]&lt;=54,"45-54",
  TRUE,"55+"
)</f>
        <v>55+</v>
      </c>
      <c r="P682">
        <v>69</v>
      </c>
      <c r="Q682">
        <f>IF(BuyerTable[[#This Row],[Purchased Bike]]="Yes",1,0)</f>
        <v>0</v>
      </c>
      <c r="R682" t="s">
        <v>18</v>
      </c>
      <c r="S682" s="8">
        <f>_xlfn.SWITCH(BuyerTable[[#This Row],[Commute Distance]],"0-1 Miles",1,"1-2 Miles",2,"2-5 Miles",5,"5-10 Miles",10,"More than 10 Miles",12)</f>
        <v>10</v>
      </c>
    </row>
    <row r="683" spans="1:19" x14ac:dyDescent="0.3">
      <c r="A683">
        <v>21306</v>
      </c>
      <c r="B683" t="s">
        <v>37</v>
      </c>
      <c r="C683" t="s">
        <v>38</v>
      </c>
      <c r="D683" t="str" cm="1">
        <f t="array" ref="D683">_xlfn.IFS(
  BuyerTable[[#This Row],[Income]]&lt;40000,"&lt;40k",
  BuyerTable[[#This Row],[Income]]&lt;80000,"40–80k",
  BuyerTable[[#This Row],[Income]]&lt;120000,"80–120k",
  TRUE,"120k+"
)</f>
        <v>40–80k</v>
      </c>
      <c r="E683" s="3">
        <v>60000</v>
      </c>
      <c r="F683">
        <v>2</v>
      </c>
      <c r="G683" t="s">
        <v>27</v>
      </c>
      <c r="H683" t="s">
        <v>21</v>
      </c>
      <c r="I683" t="s">
        <v>15</v>
      </c>
      <c r="J683" t="str">
        <f>IF(BuyerTable[[#This Row],[Cars]]&gt;0,"car","No cars")</f>
        <v>car</v>
      </c>
      <c r="K683">
        <v>2</v>
      </c>
      <c r="L683" t="s">
        <v>23</v>
      </c>
      <c r="M683" t="s">
        <v>32</v>
      </c>
      <c r="N683" t="str">
        <f t="shared" si="10"/>
        <v>Middle age</v>
      </c>
      <c r="O683" t="str" cm="1">
        <f t="array" ref="O683">_xlfn.IFS(
  BuyerTable[[#This Row],[Age]]&lt;25,"&lt;25",
  BuyerTable[[#This Row],[Age]]&lt;=34,"25-34",
  BuyerTable[[#This Row],[Age]]&lt;=44,"35-44",
  BuyerTable[[#This Row],[Age]]&lt;=54,"45-54",
  TRUE,"55+"
)</f>
        <v>45-54</v>
      </c>
      <c r="P683">
        <v>51</v>
      </c>
      <c r="Q683">
        <f>IF(BuyerTable[[#This Row],[Purchased Bike]]="Yes",1,0)</f>
        <v>0</v>
      </c>
      <c r="R683" t="s">
        <v>18</v>
      </c>
      <c r="S683" s="8">
        <f>_xlfn.SWITCH(BuyerTable[[#This Row],[Commute Distance]],"0-1 Miles",1,"1-2 Miles",2,"2-5 Miles",5,"5-10 Miles",10,"More than 10 Miles",12)</f>
        <v>10</v>
      </c>
    </row>
    <row r="684" spans="1:19" x14ac:dyDescent="0.3">
      <c r="A684">
        <v>13382</v>
      </c>
      <c r="B684" t="s">
        <v>36</v>
      </c>
      <c r="C684" t="s">
        <v>38</v>
      </c>
      <c r="D684" t="str" cm="1">
        <f t="array" ref="D684">_xlfn.IFS(
  BuyerTable[[#This Row],[Income]]&lt;40000,"&lt;40k",
  BuyerTable[[#This Row],[Income]]&lt;80000,"40–80k",
  BuyerTable[[#This Row],[Income]]&lt;120000,"80–120k",
  TRUE,"120k+"
)</f>
        <v>40–80k</v>
      </c>
      <c r="E684" s="3">
        <v>70000</v>
      </c>
      <c r="F684">
        <v>5</v>
      </c>
      <c r="G684" t="s">
        <v>19</v>
      </c>
      <c r="H684" t="s">
        <v>21</v>
      </c>
      <c r="I684" t="s">
        <v>15</v>
      </c>
      <c r="J684" t="str">
        <f>IF(BuyerTable[[#This Row],[Cars]]&gt;0,"car","No cars")</f>
        <v>car</v>
      </c>
      <c r="K684">
        <v>2</v>
      </c>
      <c r="L684" t="s">
        <v>26</v>
      </c>
      <c r="M684" t="s">
        <v>32</v>
      </c>
      <c r="N684" t="str">
        <f t="shared" si="10"/>
        <v>Old</v>
      </c>
      <c r="O684" t="str" cm="1">
        <f t="array" ref="O684">_xlfn.IFS(
  BuyerTable[[#This Row],[Age]]&lt;25,"&lt;25",
  BuyerTable[[#This Row],[Age]]&lt;=34,"25-34",
  BuyerTable[[#This Row],[Age]]&lt;=44,"35-44",
  BuyerTable[[#This Row],[Age]]&lt;=54,"45-54",
  TRUE,"55+"
)</f>
        <v>55+</v>
      </c>
      <c r="P684">
        <v>57</v>
      </c>
      <c r="Q684">
        <f>IF(BuyerTable[[#This Row],[Purchased Bike]]="Yes",1,0)</f>
        <v>1</v>
      </c>
      <c r="R684" t="s">
        <v>15</v>
      </c>
      <c r="S684" s="8">
        <f>_xlfn.SWITCH(BuyerTable[[#This Row],[Commute Distance]],"0-1 Miles",1,"1-2 Miles",2,"2-5 Miles",5,"5-10 Miles",10,"More than 10 Miles",12)</f>
        <v>2</v>
      </c>
    </row>
    <row r="685" spans="1:19" x14ac:dyDescent="0.3">
      <c r="A685">
        <v>20310</v>
      </c>
      <c r="B685" t="s">
        <v>37</v>
      </c>
      <c r="C685" t="s">
        <v>38</v>
      </c>
      <c r="D685" t="str" cm="1">
        <f t="array" ref="D685">_xlfn.IFS(
  BuyerTable[[#This Row],[Income]]&lt;40000,"&lt;40k",
  BuyerTable[[#This Row],[Income]]&lt;80000,"40–80k",
  BuyerTable[[#This Row],[Income]]&lt;120000,"80–120k",
  TRUE,"120k+"
)</f>
        <v>40–80k</v>
      </c>
      <c r="E685" s="3">
        <v>60000</v>
      </c>
      <c r="F685">
        <v>0</v>
      </c>
      <c r="G685" t="s">
        <v>19</v>
      </c>
      <c r="H685" t="s">
        <v>14</v>
      </c>
      <c r="I685" t="s">
        <v>15</v>
      </c>
      <c r="J685" t="str">
        <f>IF(BuyerTable[[#This Row],[Cars]]&gt;0,"car","No cars")</f>
        <v>car</v>
      </c>
      <c r="K685">
        <v>1</v>
      </c>
      <c r="L685" t="s">
        <v>23</v>
      </c>
      <c r="M685" t="s">
        <v>32</v>
      </c>
      <c r="N685" t="str">
        <f t="shared" si="10"/>
        <v>Adolescent</v>
      </c>
      <c r="O685" t="str" cm="1">
        <f t="array" ref="O685">_xlfn.IFS(
  BuyerTable[[#This Row],[Age]]&lt;25,"&lt;25",
  BuyerTable[[#This Row],[Age]]&lt;=34,"25-34",
  BuyerTable[[#This Row],[Age]]&lt;=44,"35-44",
  BuyerTable[[#This Row],[Age]]&lt;=54,"45-54",
  TRUE,"55+"
)</f>
        <v>25-34</v>
      </c>
      <c r="P685">
        <v>27</v>
      </c>
      <c r="Q685">
        <f>IF(BuyerTable[[#This Row],[Purchased Bike]]="Yes",1,0)</f>
        <v>1</v>
      </c>
      <c r="R685" t="s">
        <v>15</v>
      </c>
      <c r="S685" s="8">
        <f>_xlfn.SWITCH(BuyerTable[[#This Row],[Commute Distance]],"0-1 Miles",1,"1-2 Miles",2,"2-5 Miles",5,"5-10 Miles",10,"More than 10 Miles",12)</f>
        <v>10</v>
      </c>
    </row>
    <row r="686" spans="1:19" x14ac:dyDescent="0.3">
      <c r="A686">
        <v>15287</v>
      </c>
      <c r="B686" t="s">
        <v>37</v>
      </c>
      <c r="C686" t="s">
        <v>39</v>
      </c>
      <c r="D686" t="str" cm="1">
        <f t="array" ref="D686">_xlfn.IFS(
  BuyerTable[[#This Row],[Income]]&lt;40000,"&lt;40k",
  BuyerTable[[#This Row],[Income]]&lt;80000,"40–80k",
  BuyerTable[[#This Row],[Income]]&lt;120000,"80–120k",
  TRUE,"120k+"
)</f>
        <v>40–80k</v>
      </c>
      <c r="E686" s="3">
        <v>50000</v>
      </c>
      <c r="F686">
        <v>1</v>
      </c>
      <c r="G686" t="s">
        <v>31</v>
      </c>
      <c r="H686" t="s">
        <v>14</v>
      </c>
      <c r="I686" t="s">
        <v>15</v>
      </c>
      <c r="J686" t="str">
        <f>IF(BuyerTable[[#This Row],[Cars]]&gt;0,"car","No cars")</f>
        <v>No cars</v>
      </c>
      <c r="K686">
        <v>0</v>
      </c>
      <c r="L686" t="s">
        <v>26</v>
      </c>
      <c r="M686" t="s">
        <v>32</v>
      </c>
      <c r="N686" t="str">
        <f t="shared" si="10"/>
        <v>Middle age</v>
      </c>
      <c r="O686" t="str" cm="1">
        <f t="array" ref="O686">_xlfn.IFS(
  BuyerTable[[#This Row],[Age]]&lt;25,"&lt;25",
  BuyerTable[[#This Row],[Age]]&lt;=34,"25-34",
  BuyerTable[[#This Row],[Age]]&lt;=44,"35-44",
  BuyerTable[[#This Row],[Age]]&lt;=54,"45-54",
  TRUE,"55+"
)</f>
        <v>25-34</v>
      </c>
      <c r="P686">
        <v>33</v>
      </c>
      <c r="Q686">
        <f>IF(BuyerTable[[#This Row],[Purchased Bike]]="Yes",1,0)</f>
        <v>1</v>
      </c>
      <c r="R686" t="s">
        <v>15</v>
      </c>
      <c r="S686" s="8">
        <f>_xlfn.SWITCH(BuyerTable[[#This Row],[Commute Distance]],"0-1 Miles",1,"1-2 Miles",2,"2-5 Miles",5,"5-10 Miles",10,"More than 10 Miles",12)</f>
        <v>2</v>
      </c>
    </row>
    <row r="687" spans="1:19" x14ac:dyDescent="0.3">
      <c r="A687">
        <v>15532</v>
      </c>
      <c r="B687" t="s">
        <v>37</v>
      </c>
      <c r="C687" t="s">
        <v>38</v>
      </c>
      <c r="D687" t="str" cm="1">
        <f t="array" ref="D687">_xlfn.IFS(
  BuyerTable[[#This Row],[Income]]&lt;40000,"&lt;40k",
  BuyerTable[[#This Row],[Income]]&lt;80000,"40–80k",
  BuyerTable[[#This Row],[Income]]&lt;120000,"80–120k",
  TRUE,"120k+"
)</f>
        <v>40–80k</v>
      </c>
      <c r="E687" s="3">
        <v>60000</v>
      </c>
      <c r="F687">
        <v>4</v>
      </c>
      <c r="G687" t="s">
        <v>13</v>
      </c>
      <c r="H687" t="s">
        <v>21</v>
      </c>
      <c r="I687" t="s">
        <v>15</v>
      </c>
      <c r="J687" t="str">
        <f>IF(BuyerTable[[#This Row],[Cars]]&gt;0,"car","No cars")</f>
        <v>car</v>
      </c>
      <c r="K687">
        <v>2</v>
      </c>
      <c r="L687" t="s">
        <v>22</v>
      </c>
      <c r="M687" t="s">
        <v>32</v>
      </c>
      <c r="N687" t="str">
        <f t="shared" si="10"/>
        <v>Middle age</v>
      </c>
      <c r="O687" t="str" cm="1">
        <f t="array" ref="O687">_xlfn.IFS(
  BuyerTable[[#This Row],[Age]]&lt;25,"&lt;25",
  BuyerTable[[#This Row],[Age]]&lt;=34,"25-34",
  BuyerTable[[#This Row],[Age]]&lt;=44,"35-44",
  BuyerTable[[#This Row],[Age]]&lt;=54,"45-54",
  TRUE,"55+"
)</f>
        <v>35-44</v>
      </c>
      <c r="P687">
        <v>43</v>
      </c>
      <c r="Q687">
        <f>IF(BuyerTable[[#This Row],[Purchased Bike]]="Yes",1,0)</f>
        <v>1</v>
      </c>
      <c r="R687" t="s">
        <v>15</v>
      </c>
      <c r="S687" s="8">
        <f>_xlfn.SWITCH(BuyerTable[[#This Row],[Commute Distance]],"0-1 Miles",1,"1-2 Miles",2,"2-5 Miles",5,"5-10 Miles",10,"More than 10 Miles",12)</f>
        <v>5</v>
      </c>
    </row>
    <row r="688" spans="1:19" x14ac:dyDescent="0.3">
      <c r="A688">
        <v>11255</v>
      </c>
      <c r="B688" t="s">
        <v>36</v>
      </c>
      <c r="C688" t="s">
        <v>38</v>
      </c>
      <c r="D688" t="str" cm="1">
        <f t="array" ref="D688">_xlfn.IFS(
  BuyerTable[[#This Row],[Income]]&lt;40000,"&lt;40k",
  BuyerTable[[#This Row],[Income]]&lt;80000,"40–80k",
  BuyerTable[[#This Row],[Income]]&lt;120000,"80–120k",
  TRUE,"120k+"
)</f>
        <v>40–80k</v>
      </c>
      <c r="E688" s="3">
        <v>70000</v>
      </c>
      <c r="F688">
        <v>4</v>
      </c>
      <c r="G688" t="s">
        <v>31</v>
      </c>
      <c r="H688" t="s">
        <v>28</v>
      </c>
      <c r="I688" t="s">
        <v>15</v>
      </c>
      <c r="J688" t="str">
        <f>IF(BuyerTable[[#This Row],[Cars]]&gt;0,"car","No cars")</f>
        <v>car</v>
      </c>
      <c r="K688">
        <v>2</v>
      </c>
      <c r="L688" t="s">
        <v>23</v>
      </c>
      <c r="M688" t="s">
        <v>32</v>
      </c>
      <c r="N688" t="str">
        <f t="shared" si="10"/>
        <v>Old</v>
      </c>
      <c r="O688" t="str" cm="1">
        <f t="array" ref="O688">_xlfn.IFS(
  BuyerTable[[#This Row],[Age]]&lt;25,"&lt;25",
  BuyerTable[[#This Row],[Age]]&lt;=34,"25-34",
  BuyerTable[[#This Row],[Age]]&lt;=44,"35-44",
  BuyerTable[[#This Row],[Age]]&lt;=54,"45-54",
  TRUE,"55+"
)</f>
        <v>55+</v>
      </c>
      <c r="P688">
        <v>73</v>
      </c>
      <c r="Q688">
        <f>IF(BuyerTable[[#This Row],[Purchased Bike]]="Yes",1,0)</f>
        <v>0</v>
      </c>
      <c r="R688" t="s">
        <v>18</v>
      </c>
      <c r="S688" s="8">
        <f>_xlfn.SWITCH(BuyerTable[[#This Row],[Commute Distance]],"0-1 Miles",1,"1-2 Miles",2,"2-5 Miles",5,"5-10 Miles",10,"More than 10 Miles",12)</f>
        <v>10</v>
      </c>
    </row>
    <row r="689" spans="1:19" x14ac:dyDescent="0.3">
      <c r="A689">
        <v>28090</v>
      </c>
      <c r="B689" t="s">
        <v>36</v>
      </c>
      <c r="C689" t="s">
        <v>38</v>
      </c>
      <c r="D689" t="str" cm="1">
        <f t="array" ref="D689">_xlfn.IFS(
  BuyerTable[[#This Row],[Income]]&lt;40000,"&lt;40k",
  BuyerTable[[#This Row],[Income]]&lt;80000,"40–80k",
  BuyerTable[[#This Row],[Income]]&lt;120000,"80–120k",
  TRUE,"120k+"
)</f>
        <v>40–80k</v>
      </c>
      <c r="E689" s="3">
        <v>40000</v>
      </c>
      <c r="F689">
        <v>0</v>
      </c>
      <c r="G689" t="s">
        <v>19</v>
      </c>
      <c r="H689" t="s">
        <v>14</v>
      </c>
      <c r="I689" t="s">
        <v>15</v>
      </c>
      <c r="J689" t="str">
        <f>IF(BuyerTable[[#This Row],[Cars]]&gt;0,"car","No cars")</f>
        <v>car</v>
      </c>
      <c r="K689">
        <v>1</v>
      </c>
      <c r="L689" t="s">
        <v>23</v>
      </c>
      <c r="M689" t="s">
        <v>32</v>
      </c>
      <c r="N689" t="str">
        <f t="shared" si="10"/>
        <v>Adolescent</v>
      </c>
      <c r="O689" t="str" cm="1">
        <f t="array" ref="O689">_xlfn.IFS(
  BuyerTable[[#This Row],[Age]]&lt;25,"&lt;25",
  BuyerTable[[#This Row],[Age]]&lt;=34,"25-34",
  BuyerTable[[#This Row],[Age]]&lt;=44,"35-44",
  BuyerTable[[#This Row],[Age]]&lt;=54,"45-54",
  TRUE,"55+"
)</f>
        <v>25-34</v>
      </c>
      <c r="P689">
        <v>27</v>
      </c>
      <c r="Q689">
        <f>IF(BuyerTable[[#This Row],[Purchased Bike]]="Yes",1,0)</f>
        <v>0</v>
      </c>
      <c r="R689" t="s">
        <v>18</v>
      </c>
      <c r="S689" s="8">
        <f>_xlfn.SWITCH(BuyerTable[[#This Row],[Commute Distance]],"0-1 Miles",1,"1-2 Miles",2,"2-5 Miles",5,"5-10 Miles",10,"More than 10 Miles",12)</f>
        <v>10</v>
      </c>
    </row>
    <row r="690" spans="1:19" x14ac:dyDescent="0.3">
      <c r="A690">
        <v>15255</v>
      </c>
      <c r="B690" t="s">
        <v>36</v>
      </c>
      <c r="C690" t="s">
        <v>38</v>
      </c>
      <c r="D690" t="str" cm="1">
        <f t="array" ref="D690">_xlfn.IFS(
  BuyerTable[[#This Row],[Income]]&lt;40000,"&lt;40k",
  BuyerTable[[#This Row],[Income]]&lt;80000,"40–80k",
  BuyerTable[[#This Row],[Income]]&lt;120000,"80–120k",
  TRUE,"120k+"
)</f>
        <v>40–80k</v>
      </c>
      <c r="E690" s="3">
        <v>40000</v>
      </c>
      <c r="F690">
        <v>0</v>
      </c>
      <c r="G690" t="s">
        <v>27</v>
      </c>
      <c r="H690" t="s">
        <v>14</v>
      </c>
      <c r="I690" t="s">
        <v>15</v>
      </c>
      <c r="J690" t="str">
        <f>IF(BuyerTable[[#This Row],[Cars]]&gt;0,"car","No cars")</f>
        <v>car</v>
      </c>
      <c r="K690">
        <v>2</v>
      </c>
      <c r="L690" t="s">
        <v>23</v>
      </c>
      <c r="M690" t="s">
        <v>32</v>
      </c>
      <c r="N690" t="str">
        <f t="shared" si="10"/>
        <v>Adolescent</v>
      </c>
      <c r="O690" t="str" cm="1">
        <f t="array" ref="O690">_xlfn.IFS(
  BuyerTable[[#This Row],[Age]]&lt;25,"&lt;25",
  BuyerTable[[#This Row],[Age]]&lt;=34,"25-34",
  BuyerTable[[#This Row],[Age]]&lt;=44,"35-44",
  BuyerTable[[#This Row],[Age]]&lt;=54,"45-54",
  TRUE,"55+"
)</f>
        <v>25-34</v>
      </c>
      <c r="P690">
        <v>28</v>
      </c>
      <c r="Q690">
        <f>IF(BuyerTable[[#This Row],[Purchased Bike]]="Yes",1,0)</f>
        <v>1</v>
      </c>
      <c r="R690" t="s">
        <v>15</v>
      </c>
      <c r="S690" s="8">
        <f>_xlfn.SWITCH(BuyerTable[[#This Row],[Commute Distance]],"0-1 Miles",1,"1-2 Miles",2,"2-5 Miles",5,"5-10 Miles",10,"More than 10 Miles",12)</f>
        <v>10</v>
      </c>
    </row>
    <row r="691" spans="1:19" x14ac:dyDescent="0.3">
      <c r="A691">
        <v>13154</v>
      </c>
      <c r="B691" t="s">
        <v>36</v>
      </c>
      <c r="C691" t="s">
        <v>38</v>
      </c>
      <c r="D691" t="str" cm="1">
        <f t="array" ref="D691">_xlfn.IFS(
  BuyerTable[[#This Row],[Income]]&lt;40000,"&lt;40k",
  BuyerTable[[#This Row],[Income]]&lt;80000,"40–80k",
  BuyerTable[[#This Row],[Income]]&lt;120000,"80–120k",
  TRUE,"120k+"
)</f>
        <v>40–80k</v>
      </c>
      <c r="E691" s="3">
        <v>40000</v>
      </c>
      <c r="F691">
        <v>0</v>
      </c>
      <c r="G691" t="s">
        <v>27</v>
      </c>
      <c r="H691" t="s">
        <v>14</v>
      </c>
      <c r="I691" t="s">
        <v>18</v>
      </c>
      <c r="J691" t="str">
        <f>IF(BuyerTable[[#This Row],[Cars]]&gt;0,"car","No cars")</f>
        <v>car</v>
      </c>
      <c r="K691">
        <v>2</v>
      </c>
      <c r="L691" t="s">
        <v>16</v>
      </c>
      <c r="M691" t="s">
        <v>32</v>
      </c>
      <c r="N691" t="str">
        <f t="shared" si="10"/>
        <v>Adolescent</v>
      </c>
      <c r="O691" t="str" cm="1">
        <f t="array" ref="O691">_xlfn.IFS(
  BuyerTable[[#This Row],[Age]]&lt;25,"&lt;25",
  BuyerTable[[#This Row],[Age]]&lt;=34,"25-34",
  BuyerTable[[#This Row],[Age]]&lt;=44,"35-44",
  BuyerTable[[#This Row],[Age]]&lt;=54,"45-54",
  TRUE,"55+"
)</f>
        <v>25-34</v>
      </c>
      <c r="P691">
        <v>27</v>
      </c>
      <c r="Q691">
        <f>IF(BuyerTable[[#This Row],[Purchased Bike]]="Yes",1,0)</f>
        <v>1</v>
      </c>
      <c r="R691" t="s">
        <v>15</v>
      </c>
      <c r="S691" s="8">
        <f>_xlfn.SWITCH(BuyerTable[[#This Row],[Commute Distance]],"0-1 Miles",1,"1-2 Miles",2,"2-5 Miles",5,"5-10 Miles",10,"More than 10 Miles",12)</f>
        <v>1</v>
      </c>
    </row>
    <row r="692" spans="1:19" x14ac:dyDescent="0.3">
      <c r="A692">
        <v>26778</v>
      </c>
      <c r="B692" t="s">
        <v>37</v>
      </c>
      <c r="C692" t="s">
        <v>39</v>
      </c>
      <c r="D692" t="str" cm="1">
        <f t="array" ref="D692">_xlfn.IFS(
  BuyerTable[[#This Row],[Income]]&lt;40000,"&lt;40k",
  BuyerTable[[#This Row],[Income]]&lt;80000,"40–80k",
  BuyerTable[[#This Row],[Income]]&lt;120000,"80–120k",
  TRUE,"120k+"
)</f>
        <v>40–80k</v>
      </c>
      <c r="E692" s="3">
        <v>40000</v>
      </c>
      <c r="F692">
        <v>0</v>
      </c>
      <c r="G692" t="s">
        <v>27</v>
      </c>
      <c r="H692" t="s">
        <v>14</v>
      </c>
      <c r="I692" t="s">
        <v>15</v>
      </c>
      <c r="J692" t="str">
        <f>IF(BuyerTable[[#This Row],[Cars]]&gt;0,"car","No cars")</f>
        <v>car</v>
      </c>
      <c r="K692">
        <v>2</v>
      </c>
      <c r="L692" t="s">
        <v>23</v>
      </c>
      <c r="M692" t="s">
        <v>32</v>
      </c>
      <c r="N692" t="str">
        <f t="shared" si="10"/>
        <v>Middle age</v>
      </c>
      <c r="O692" t="str" cm="1">
        <f t="array" ref="O692">_xlfn.IFS(
  BuyerTable[[#This Row],[Age]]&lt;25,"&lt;25",
  BuyerTable[[#This Row],[Age]]&lt;=34,"25-34",
  BuyerTable[[#This Row],[Age]]&lt;=44,"35-44",
  BuyerTable[[#This Row],[Age]]&lt;=54,"45-54",
  TRUE,"55+"
)</f>
        <v>25-34</v>
      </c>
      <c r="P692">
        <v>31</v>
      </c>
      <c r="Q692">
        <f>IF(BuyerTable[[#This Row],[Purchased Bike]]="Yes",1,0)</f>
        <v>0</v>
      </c>
      <c r="R692" t="s">
        <v>18</v>
      </c>
      <c r="S692" s="8">
        <f>_xlfn.SWITCH(BuyerTable[[#This Row],[Commute Distance]],"0-1 Miles",1,"1-2 Miles",2,"2-5 Miles",5,"5-10 Miles",10,"More than 10 Miles",12)</f>
        <v>10</v>
      </c>
    </row>
    <row r="693" spans="1:19" x14ac:dyDescent="0.3">
      <c r="A693">
        <v>21417</v>
      </c>
      <c r="B693" t="s">
        <v>37</v>
      </c>
      <c r="C693" t="s">
        <v>39</v>
      </c>
      <c r="D693" t="str" cm="1">
        <f t="array" ref="D693">_xlfn.IFS(
  BuyerTable[[#This Row],[Income]]&lt;40000,"&lt;40k",
  BuyerTable[[#This Row],[Income]]&lt;80000,"40–80k",
  BuyerTable[[#This Row],[Income]]&lt;120000,"80–120k",
  TRUE,"120k+"
)</f>
        <v>40–80k</v>
      </c>
      <c r="E693" s="3">
        <v>60000</v>
      </c>
      <c r="F693">
        <v>0</v>
      </c>
      <c r="G693" t="s">
        <v>19</v>
      </c>
      <c r="H693" t="s">
        <v>21</v>
      </c>
      <c r="I693" t="s">
        <v>18</v>
      </c>
      <c r="J693" t="str">
        <f>IF(BuyerTable[[#This Row],[Cars]]&gt;0,"car","No cars")</f>
        <v>car</v>
      </c>
      <c r="K693">
        <v>2</v>
      </c>
      <c r="L693" t="s">
        <v>26</v>
      </c>
      <c r="M693" t="s">
        <v>32</v>
      </c>
      <c r="N693" t="str">
        <f t="shared" si="10"/>
        <v>Middle age</v>
      </c>
      <c r="O693" t="str" cm="1">
        <f t="array" ref="O693">_xlfn.IFS(
  BuyerTable[[#This Row],[Age]]&lt;25,"&lt;25",
  BuyerTable[[#This Row],[Age]]&lt;=34,"25-34",
  BuyerTable[[#This Row],[Age]]&lt;=44,"35-44",
  BuyerTable[[#This Row],[Age]]&lt;=54,"45-54",
  TRUE,"55+"
)</f>
        <v>25-34</v>
      </c>
      <c r="P693">
        <v>32</v>
      </c>
      <c r="Q693">
        <f>IF(BuyerTable[[#This Row],[Purchased Bike]]="Yes",1,0)</f>
        <v>1</v>
      </c>
      <c r="R693" t="s">
        <v>15</v>
      </c>
      <c r="S693" s="8">
        <f>_xlfn.SWITCH(BuyerTable[[#This Row],[Commute Distance]],"0-1 Miles",1,"1-2 Miles",2,"2-5 Miles",5,"5-10 Miles",10,"More than 10 Miles",12)</f>
        <v>2</v>
      </c>
    </row>
    <row r="694" spans="1:19" x14ac:dyDescent="0.3">
      <c r="A694">
        <v>27994</v>
      </c>
      <c r="B694" t="s">
        <v>36</v>
      </c>
      <c r="C694" t="s">
        <v>39</v>
      </c>
      <c r="D694" t="str" cm="1">
        <f t="array" ref="D694">_xlfn.IFS(
  BuyerTable[[#This Row],[Income]]&lt;40000,"&lt;40k",
  BuyerTable[[#This Row],[Income]]&lt;80000,"40–80k",
  BuyerTable[[#This Row],[Income]]&lt;120000,"80–120k",
  TRUE,"120k+"
)</f>
        <v>40–80k</v>
      </c>
      <c r="E694" s="3">
        <v>40000</v>
      </c>
      <c r="F694">
        <v>4</v>
      </c>
      <c r="G694" t="s">
        <v>27</v>
      </c>
      <c r="H694" t="s">
        <v>21</v>
      </c>
      <c r="I694" t="s">
        <v>15</v>
      </c>
      <c r="J694" t="str">
        <f>IF(BuyerTable[[#This Row],[Cars]]&gt;0,"car","No cars")</f>
        <v>car</v>
      </c>
      <c r="K694">
        <v>2</v>
      </c>
      <c r="L694" t="s">
        <v>23</v>
      </c>
      <c r="M694" t="s">
        <v>32</v>
      </c>
      <c r="N694" t="str">
        <f t="shared" si="10"/>
        <v>Old</v>
      </c>
      <c r="O694" t="str" cm="1">
        <f t="array" ref="O694">_xlfn.IFS(
  BuyerTable[[#This Row],[Age]]&lt;25,"&lt;25",
  BuyerTable[[#This Row],[Age]]&lt;=34,"25-34",
  BuyerTable[[#This Row],[Age]]&lt;=44,"35-44",
  BuyerTable[[#This Row],[Age]]&lt;=54,"45-54",
  TRUE,"55+"
)</f>
        <v>55+</v>
      </c>
      <c r="P694">
        <v>69</v>
      </c>
      <c r="Q694">
        <f>IF(BuyerTable[[#This Row],[Purchased Bike]]="Yes",1,0)</f>
        <v>0</v>
      </c>
      <c r="R694" t="s">
        <v>18</v>
      </c>
      <c r="S694" s="8">
        <f>_xlfn.SWITCH(BuyerTable[[#This Row],[Commute Distance]],"0-1 Miles",1,"1-2 Miles",2,"2-5 Miles",5,"5-10 Miles",10,"More than 10 Miles",12)</f>
        <v>10</v>
      </c>
    </row>
    <row r="695" spans="1:19" x14ac:dyDescent="0.3">
      <c r="A695">
        <v>20376</v>
      </c>
      <c r="B695" t="s">
        <v>37</v>
      </c>
      <c r="C695" t="s">
        <v>39</v>
      </c>
      <c r="D695" t="str" cm="1">
        <f t="array" ref="D695">_xlfn.IFS(
  BuyerTable[[#This Row],[Income]]&lt;40000,"&lt;40k",
  BuyerTable[[#This Row],[Income]]&lt;80000,"40–80k",
  BuyerTable[[#This Row],[Income]]&lt;120000,"80–120k",
  TRUE,"120k+"
)</f>
        <v>40–80k</v>
      </c>
      <c r="E695" s="3">
        <v>70000</v>
      </c>
      <c r="F695">
        <v>3</v>
      </c>
      <c r="G695" t="s">
        <v>31</v>
      </c>
      <c r="H695" t="s">
        <v>28</v>
      </c>
      <c r="I695" t="s">
        <v>15</v>
      </c>
      <c r="J695" t="str">
        <f>IF(BuyerTable[[#This Row],[Cars]]&gt;0,"car","No cars")</f>
        <v>car</v>
      </c>
      <c r="K695">
        <v>2</v>
      </c>
      <c r="L695" t="s">
        <v>23</v>
      </c>
      <c r="M695" t="s">
        <v>32</v>
      </c>
      <c r="N695" t="str">
        <f t="shared" si="10"/>
        <v>Middle age</v>
      </c>
      <c r="O695" t="str" cm="1">
        <f t="array" ref="O695">_xlfn.IFS(
  BuyerTable[[#This Row],[Age]]&lt;25,"&lt;25",
  BuyerTable[[#This Row],[Age]]&lt;=34,"25-34",
  BuyerTable[[#This Row],[Age]]&lt;=44,"35-44",
  BuyerTable[[#This Row],[Age]]&lt;=54,"45-54",
  TRUE,"55+"
)</f>
        <v>45-54</v>
      </c>
      <c r="P695">
        <v>52</v>
      </c>
      <c r="Q695">
        <f>IF(BuyerTable[[#This Row],[Purchased Bike]]="Yes",1,0)</f>
        <v>1</v>
      </c>
      <c r="R695" t="s">
        <v>15</v>
      </c>
      <c r="S695" s="8">
        <f>_xlfn.SWITCH(BuyerTable[[#This Row],[Commute Distance]],"0-1 Miles",1,"1-2 Miles",2,"2-5 Miles",5,"5-10 Miles",10,"More than 10 Miles",12)</f>
        <v>10</v>
      </c>
    </row>
    <row r="696" spans="1:19" x14ac:dyDescent="0.3">
      <c r="A696">
        <v>25954</v>
      </c>
      <c r="B696" t="s">
        <v>36</v>
      </c>
      <c r="C696" t="s">
        <v>38</v>
      </c>
      <c r="D696" t="str" cm="1">
        <f t="array" ref="D696">_xlfn.IFS(
  BuyerTable[[#This Row],[Income]]&lt;40000,"&lt;40k",
  BuyerTable[[#This Row],[Income]]&lt;80000,"40–80k",
  BuyerTable[[#This Row],[Income]]&lt;120000,"80–120k",
  TRUE,"120k+"
)</f>
        <v>40–80k</v>
      </c>
      <c r="E696" s="3">
        <v>60000</v>
      </c>
      <c r="F696">
        <v>0</v>
      </c>
      <c r="G696" t="s">
        <v>19</v>
      </c>
      <c r="H696" t="s">
        <v>14</v>
      </c>
      <c r="I696" t="s">
        <v>18</v>
      </c>
      <c r="J696" t="str">
        <f>IF(BuyerTable[[#This Row],[Cars]]&gt;0,"car","No cars")</f>
        <v>car</v>
      </c>
      <c r="K696">
        <v>2</v>
      </c>
      <c r="L696" t="s">
        <v>26</v>
      </c>
      <c r="M696" t="s">
        <v>32</v>
      </c>
      <c r="N696" t="str">
        <f t="shared" si="10"/>
        <v>Middle age</v>
      </c>
      <c r="O696" t="str" cm="1">
        <f t="array" ref="O696">_xlfn.IFS(
  BuyerTable[[#This Row],[Age]]&lt;25,"&lt;25",
  BuyerTable[[#This Row],[Age]]&lt;=34,"25-34",
  BuyerTable[[#This Row],[Age]]&lt;=44,"35-44",
  BuyerTable[[#This Row],[Age]]&lt;=54,"45-54",
  TRUE,"55+"
)</f>
        <v>25-34</v>
      </c>
      <c r="P696">
        <v>31</v>
      </c>
      <c r="Q696">
        <f>IF(BuyerTable[[#This Row],[Purchased Bike]]="Yes",1,0)</f>
        <v>0</v>
      </c>
      <c r="R696" t="s">
        <v>18</v>
      </c>
      <c r="S696" s="8">
        <f>_xlfn.SWITCH(BuyerTable[[#This Row],[Commute Distance]],"0-1 Miles",1,"1-2 Miles",2,"2-5 Miles",5,"5-10 Miles",10,"More than 10 Miles",12)</f>
        <v>2</v>
      </c>
    </row>
    <row r="697" spans="1:19" x14ac:dyDescent="0.3">
      <c r="A697">
        <v>15749</v>
      </c>
      <c r="B697" t="s">
        <v>37</v>
      </c>
      <c r="C697" t="s">
        <v>39</v>
      </c>
      <c r="D697" t="str" cm="1">
        <f t="array" ref="D697">_xlfn.IFS(
  BuyerTable[[#This Row],[Income]]&lt;40000,"&lt;40k",
  BuyerTable[[#This Row],[Income]]&lt;80000,"40–80k",
  BuyerTable[[#This Row],[Income]]&lt;120000,"80–120k",
  TRUE,"120k+"
)</f>
        <v>40–80k</v>
      </c>
      <c r="E697" s="3">
        <v>70000</v>
      </c>
      <c r="F697">
        <v>4</v>
      </c>
      <c r="G697" t="s">
        <v>13</v>
      </c>
      <c r="H697" t="s">
        <v>28</v>
      </c>
      <c r="I697" t="s">
        <v>15</v>
      </c>
      <c r="J697" t="str">
        <f>IF(BuyerTable[[#This Row],[Cars]]&gt;0,"car","No cars")</f>
        <v>car</v>
      </c>
      <c r="K697">
        <v>2</v>
      </c>
      <c r="L697" t="s">
        <v>41</v>
      </c>
      <c r="M697" t="s">
        <v>32</v>
      </c>
      <c r="N697" t="str">
        <f t="shared" si="10"/>
        <v>Old</v>
      </c>
      <c r="O697" t="str" cm="1">
        <f t="array" ref="O697">_xlfn.IFS(
  BuyerTable[[#This Row],[Age]]&lt;25,"&lt;25",
  BuyerTable[[#This Row],[Age]]&lt;=34,"25-34",
  BuyerTable[[#This Row],[Age]]&lt;=44,"35-44",
  BuyerTable[[#This Row],[Age]]&lt;=54,"45-54",
  TRUE,"55+"
)</f>
        <v>55+</v>
      </c>
      <c r="P697">
        <v>61</v>
      </c>
      <c r="Q697">
        <f>IF(BuyerTable[[#This Row],[Purchased Bike]]="Yes",1,0)</f>
        <v>0</v>
      </c>
      <c r="R697" t="s">
        <v>18</v>
      </c>
      <c r="S697" s="8">
        <f>_xlfn.SWITCH(BuyerTable[[#This Row],[Commute Distance]],"0-1 Miles",1,"1-2 Miles",2,"2-5 Miles",5,"5-10 Miles",10,"More than 10 Miles",12)</f>
        <v>12</v>
      </c>
    </row>
    <row r="698" spans="1:19" x14ac:dyDescent="0.3">
      <c r="A698">
        <v>25899</v>
      </c>
      <c r="B698" t="s">
        <v>36</v>
      </c>
      <c r="C698" t="s">
        <v>39</v>
      </c>
      <c r="D698" t="str" cm="1">
        <f t="array" ref="D698">_xlfn.IFS(
  BuyerTable[[#This Row],[Income]]&lt;40000,"&lt;40k",
  BuyerTable[[#This Row],[Income]]&lt;80000,"40–80k",
  BuyerTable[[#This Row],[Income]]&lt;120000,"80–120k",
  TRUE,"120k+"
)</f>
        <v>40–80k</v>
      </c>
      <c r="E698" s="3">
        <v>70000</v>
      </c>
      <c r="F698">
        <v>2</v>
      </c>
      <c r="G698" t="s">
        <v>27</v>
      </c>
      <c r="H698" t="s">
        <v>21</v>
      </c>
      <c r="I698" t="s">
        <v>15</v>
      </c>
      <c r="J698" t="str">
        <f>IF(BuyerTable[[#This Row],[Cars]]&gt;0,"car","No cars")</f>
        <v>car</v>
      </c>
      <c r="K698">
        <v>2</v>
      </c>
      <c r="L698" t="s">
        <v>41</v>
      </c>
      <c r="M698" t="s">
        <v>32</v>
      </c>
      <c r="N698" t="str">
        <f t="shared" si="10"/>
        <v>Middle age</v>
      </c>
      <c r="O698" t="str" cm="1">
        <f t="array" ref="O698">_xlfn.IFS(
  BuyerTable[[#This Row],[Age]]&lt;25,"&lt;25",
  BuyerTable[[#This Row],[Age]]&lt;=34,"25-34",
  BuyerTable[[#This Row],[Age]]&lt;=44,"35-44",
  BuyerTable[[#This Row],[Age]]&lt;=54,"45-54",
  TRUE,"55+"
)</f>
        <v>45-54</v>
      </c>
      <c r="P698">
        <v>53</v>
      </c>
      <c r="Q698">
        <f>IF(BuyerTable[[#This Row],[Purchased Bike]]="Yes",1,0)</f>
        <v>0</v>
      </c>
      <c r="R698" t="s">
        <v>18</v>
      </c>
      <c r="S698" s="8">
        <f>_xlfn.SWITCH(BuyerTable[[#This Row],[Commute Distance]],"0-1 Miles",1,"1-2 Miles",2,"2-5 Miles",5,"5-10 Miles",10,"More than 10 Miles",12)</f>
        <v>12</v>
      </c>
    </row>
    <row r="699" spans="1:19" x14ac:dyDescent="0.3">
      <c r="A699">
        <v>13351</v>
      </c>
      <c r="B699" t="s">
        <v>37</v>
      </c>
      <c r="C699" t="s">
        <v>39</v>
      </c>
      <c r="D699" t="str" cm="1">
        <f t="array" ref="D699">_xlfn.IFS(
  BuyerTable[[#This Row],[Income]]&lt;40000,"&lt;40k",
  BuyerTable[[#This Row],[Income]]&lt;80000,"40–80k",
  BuyerTable[[#This Row],[Income]]&lt;120000,"80–120k",
  TRUE,"120k+"
)</f>
        <v>40–80k</v>
      </c>
      <c r="E699" s="3">
        <v>70000</v>
      </c>
      <c r="F699">
        <v>4</v>
      </c>
      <c r="G699" t="s">
        <v>13</v>
      </c>
      <c r="H699" t="s">
        <v>28</v>
      </c>
      <c r="I699" t="s">
        <v>15</v>
      </c>
      <c r="J699" t="str">
        <f>IF(BuyerTable[[#This Row],[Cars]]&gt;0,"car","No cars")</f>
        <v>car</v>
      </c>
      <c r="K699">
        <v>2</v>
      </c>
      <c r="L699" t="s">
        <v>26</v>
      </c>
      <c r="M699" t="s">
        <v>32</v>
      </c>
      <c r="N699" t="str">
        <f t="shared" si="10"/>
        <v>Old</v>
      </c>
      <c r="O699" t="str" cm="1">
        <f t="array" ref="O699">_xlfn.IFS(
  BuyerTable[[#This Row],[Age]]&lt;25,"&lt;25",
  BuyerTable[[#This Row],[Age]]&lt;=34,"25-34",
  BuyerTable[[#This Row],[Age]]&lt;=44,"35-44",
  BuyerTable[[#This Row],[Age]]&lt;=54,"45-54",
  TRUE,"55+"
)</f>
        <v>55+</v>
      </c>
      <c r="P699">
        <v>62</v>
      </c>
      <c r="Q699">
        <f>IF(BuyerTable[[#This Row],[Purchased Bike]]="Yes",1,0)</f>
        <v>1</v>
      </c>
      <c r="R699" t="s">
        <v>15</v>
      </c>
      <c r="S699" s="8">
        <f>_xlfn.SWITCH(BuyerTable[[#This Row],[Commute Distance]],"0-1 Miles",1,"1-2 Miles",2,"2-5 Miles",5,"5-10 Miles",10,"More than 10 Miles",12)</f>
        <v>2</v>
      </c>
    </row>
    <row r="700" spans="1:19" x14ac:dyDescent="0.3">
      <c r="A700">
        <v>23333</v>
      </c>
      <c r="B700" t="s">
        <v>36</v>
      </c>
      <c r="C700" t="s">
        <v>38</v>
      </c>
      <c r="D700" t="str" cm="1">
        <f t="array" ref="D700">_xlfn.IFS(
  BuyerTable[[#This Row],[Income]]&lt;40000,"&lt;40k",
  BuyerTable[[#This Row],[Income]]&lt;80000,"40–80k",
  BuyerTable[[#This Row],[Income]]&lt;120000,"80–120k",
  TRUE,"120k+"
)</f>
        <v>40–80k</v>
      </c>
      <c r="E700" s="3">
        <v>40000</v>
      </c>
      <c r="F700">
        <v>0</v>
      </c>
      <c r="G700" t="s">
        <v>19</v>
      </c>
      <c r="H700" t="s">
        <v>14</v>
      </c>
      <c r="I700" t="s">
        <v>18</v>
      </c>
      <c r="J700" t="str">
        <f>IF(BuyerTable[[#This Row],[Cars]]&gt;0,"car","No cars")</f>
        <v>car</v>
      </c>
      <c r="K700">
        <v>2</v>
      </c>
      <c r="L700" t="s">
        <v>26</v>
      </c>
      <c r="M700" t="s">
        <v>32</v>
      </c>
      <c r="N700" t="str">
        <f t="shared" si="10"/>
        <v>Adolescent</v>
      </c>
      <c r="O700" t="str" cm="1">
        <f t="array" ref="O700">_xlfn.IFS(
  BuyerTable[[#This Row],[Age]]&lt;25,"&lt;25",
  BuyerTable[[#This Row],[Age]]&lt;=34,"25-34",
  BuyerTable[[#This Row],[Age]]&lt;=44,"35-44",
  BuyerTable[[#This Row],[Age]]&lt;=54,"45-54",
  TRUE,"55+"
)</f>
        <v>25-34</v>
      </c>
      <c r="P700">
        <v>30</v>
      </c>
      <c r="Q700">
        <f>IF(BuyerTable[[#This Row],[Purchased Bike]]="Yes",1,0)</f>
        <v>0</v>
      </c>
      <c r="R700" t="s">
        <v>18</v>
      </c>
      <c r="S700" s="8">
        <f>_xlfn.SWITCH(BuyerTable[[#This Row],[Commute Distance]],"0-1 Miles",1,"1-2 Miles",2,"2-5 Miles",5,"5-10 Miles",10,"More than 10 Miles",12)</f>
        <v>2</v>
      </c>
    </row>
    <row r="701" spans="1:19" x14ac:dyDescent="0.3">
      <c r="A701">
        <v>21660</v>
      </c>
      <c r="B701" t="s">
        <v>36</v>
      </c>
      <c r="C701" t="s">
        <v>39</v>
      </c>
      <c r="D701" t="str" cm="1">
        <f t="array" ref="D701">_xlfn.IFS(
  BuyerTable[[#This Row],[Income]]&lt;40000,"&lt;40k",
  BuyerTable[[#This Row],[Income]]&lt;80000,"40–80k",
  BuyerTable[[#This Row],[Income]]&lt;120000,"80–120k",
  TRUE,"120k+"
)</f>
        <v>40–80k</v>
      </c>
      <c r="E701" s="3">
        <v>60000</v>
      </c>
      <c r="F701">
        <v>3</v>
      </c>
      <c r="G701" t="s">
        <v>31</v>
      </c>
      <c r="H701" t="s">
        <v>21</v>
      </c>
      <c r="I701" t="s">
        <v>15</v>
      </c>
      <c r="J701" t="str">
        <f>IF(BuyerTable[[#This Row],[Cars]]&gt;0,"car","No cars")</f>
        <v>No cars</v>
      </c>
      <c r="K701">
        <v>0</v>
      </c>
      <c r="L701" t="s">
        <v>22</v>
      </c>
      <c r="M701" t="s">
        <v>32</v>
      </c>
      <c r="N701" t="str">
        <f t="shared" si="10"/>
        <v>Middle age</v>
      </c>
      <c r="O701" t="str" cm="1">
        <f t="array" ref="O701">_xlfn.IFS(
  BuyerTable[[#This Row],[Age]]&lt;25,"&lt;25",
  BuyerTable[[#This Row],[Age]]&lt;=34,"25-34",
  BuyerTable[[#This Row],[Age]]&lt;=44,"35-44",
  BuyerTable[[#This Row],[Age]]&lt;=54,"45-54",
  TRUE,"55+"
)</f>
        <v>35-44</v>
      </c>
      <c r="P701">
        <v>43</v>
      </c>
      <c r="Q701">
        <f>IF(BuyerTable[[#This Row],[Purchased Bike]]="Yes",1,0)</f>
        <v>1</v>
      </c>
      <c r="R701" t="s">
        <v>15</v>
      </c>
      <c r="S701" s="8">
        <f>_xlfn.SWITCH(BuyerTable[[#This Row],[Commute Distance]],"0-1 Miles",1,"1-2 Miles",2,"2-5 Miles",5,"5-10 Miles",10,"More than 10 Miles",12)</f>
        <v>5</v>
      </c>
    </row>
    <row r="702" spans="1:19" x14ac:dyDescent="0.3">
      <c r="A702">
        <v>17012</v>
      </c>
      <c r="B702" t="s">
        <v>36</v>
      </c>
      <c r="C702" t="s">
        <v>39</v>
      </c>
      <c r="D702" t="str" cm="1">
        <f t="array" ref="D702">_xlfn.IFS(
  BuyerTable[[#This Row],[Income]]&lt;40000,"&lt;40k",
  BuyerTable[[#This Row],[Income]]&lt;80000,"40–80k",
  BuyerTable[[#This Row],[Income]]&lt;120000,"80–120k",
  TRUE,"120k+"
)</f>
        <v>40–80k</v>
      </c>
      <c r="E702" s="3">
        <v>60000</v>
      </c>
      <c r="F702">
        <v>3</v>
      </c>
      <c r="G702" t="s">
        <v>31</v>
      </c>
      <c r="H702" t="s">
        <v>21</v>
      </c>
      <c r="I702" t="s">
        <v>15</v>
      </c>
      <c r="J702" t="str">
        <f>IF(BuyerTable[[#This Row],[Cars]]&gt;0,"car","No cars")</f>
        <v>No cars</v>
      </c>
      <c r="K702">
        <v>0</v>
      </c>
      <c r="L702" t="s">
        <v>22</v>
      </c>
      <c r="M702" t="s">
        <v>32</v>
      </c>
      <c r="N702" t="str">
        <f t="shared" si="10"/>
        <v>Middle age</v>
      </c>
      <c r="O702" t="str" cm="1">
        <f t="array" ref="O702">_xlfn.IFS(
  BuyerTable[[#This Row],[Age]]&lt;25,"&lt;25",
  BuyerTable[[#This Row],[Age]]&lt;=34,"25-34",
  BuyerTable[[#This Row],[Age]]&lt;=44,"35-44",
  BuyerTable[[#This Row],[Age]]&lt;=54,"45-54",
  TRUE,"55+"
)</f>
        <v>35-44</v>
      </c>
      <c r="P702">
        <v>42</v>
      </c>
      <c r="Q702">
        <f>IF(BuyerTable[[#This Row],[Purchased Bike]]="Yes",1,0)</f>
        <v>1</v>
      </c>
      <c r="R702" t="s">
        <v>15</v>
      </c>
      <c r="S702" s="8">
        <f>_xlfn.SWITCH(BuyerTable[[#This Row],[Commute Distance]],"0-1 Miles",1,"1-2 Miles",2,"2-5 Miles",5,"5-10 Miles",10,"More than 10 Miles",12)</f>
        <v>5</v>
      </c>
    </row>
    <row r="703" spans="1:19" x14ac:dyDescent="0.3">
      <c r="A703">
        <v>24514</v>
      </c>
      <c r="B703" t="s">
        <v>36</v>
      </c>
      <c r="C703" t="s">
        <v>38</v>
      </c>
      <c r="D703" t="str" cm="1">
        <f t="array" ref="D703">_xlfn.IFS(
  BuyerTable[[#This Row],[Income]]&lt;40000,"&lt;40k",
  BuyerTable[[#This Row],[Income]]&lt;80000,"40–80k",
  BuyerTable[[#This Row],[Income]]&lt;120000,"80–120k",
  TRUE,"120k+"
)</f>
        <v>40–80k</v>
      </c>
      <c r="E703" s="3">
        <v>40000</v>
      </c>
      <c r="F703">
        <v>0</v>
      </c>
      <c r="G703" t="s">
        <v>19</v>
      </c>
      <c r="H703" t="s">
        <v>14</v>
      </c>
      <c r="I703" t="s">
        <v>15</v>
      </c>
      <c r="J703" t="str">
        <f>IF(BuyerTable[[#This Row],[Cars]]&gt;0,"car","No cars")</f>
        <v>car</v>
      </c>
      <c r="K703">
        <v>1</v>
      </c>
      <c r="L703" t="s">
        <v>23</v>
      </c>
      <c r="M703" t="s">
        <v>32</v>
      </c>
      <c r="N703" t="str">
        <f t="shared" si="10"/>
        <v>Adolescent</v>
      </c>
      <c r="O703" t="str" cm="1">
        <f t="array" ref="O703">_xlfn.IFS(
  BuyerTable[[#This Row],[Age]]&lt;25,"&lt;25",
  BuyerTable[[#This Row],[Age]]&lt;=34,"25-34",
  BuyerTable[[#This Row],[Age]]&lt;=44,"35-44",
  BuyerTable[[#This Row],[Age]]&lt;=54,"45-54",
  TRUE,"55+"
)</f>
        <v>25-34</v>
      </c>
      <c r="P703">
        <v>30</v>
      </c>
      <c r="Q703">
        <f>IF(BuyerTable[[#This Row],[Purchased Bike]]="Yes",1,0)</f>
        <v>0</v>
      </c>
      <c r="R703" t="s">
        <v>18</v>
      </c>
      <c r="S703" s="8">
        <f>_xlfn.SWITCH(BuyerTable[[#This Row],[Commute Distance]],"0-1 Miles",1,"1-2 Miles",2,"2-5 Miles",5,"5-10 Miles",10,"More than 10 Miles",12)</f>
        <v>10</v>
      </c>
    </row>
    <row r="704" spans="1:19" x14ac:dyDescent="0.3">
      <c r="A704">
        <v>27505</v>
      </c>
      <c r="B704" t="s">
        <v>37</v>
      </c>
      <c r="C704" t="s">
        <v>39</v>
      </c>
      <c r="D704" t="str" cm="1">
        <f t="array" ref="D704">_xlfn.IFS(
  BuyerTable[[#This Row],[Income]]&lt;40000,"&lt;40k",
  BuyerTable[[#This Row],[Income]]&lt;80000,"40–80k",
  BuyerTable[[#This Row],[Income]]&lt;120000,"80–120k",
  TRUE,"120k+"
)</f>
        <v>40–80k</v>
      </c>
      <c r="E704" s="3">
        <v>40000</v>
      </c>
      <c r="F704">
        <v>0</v>
      </c>
      <c r="G704" t="s">
        <v>27</v>
      </c>
      <c r="H704" t="s">
        <v>14</v>
      </c>
      <c r="I704" t="s">
        <v>15</v>
      </c>
      <c r="J704" t="str">
        <f>IF(BuyerTable[[#This Row],[Cars]]&gt;0,"car","No cars")</f>
        <v>car</v>
      </c>
      <c r="K704">
        <v>2</v>
      </c>
      <c r="L704" t="s">
        <v>23</v>
      </c>
      <c r="M704" t="s">
        <v>32</v>
      </c>
      <c r="N704" t="str">
        <f t="shared" si="10"/>
        <v>Adolescent</v>
      </c>
      <c r="O704" t="str" cm="1">
        <f t="array" ref="O704">_xlfn.IFS(
  BuyerTable[[#This Row],[Age]]&lt;25,"&lt;25",
  BuyerTable[[#This Row],[Age]]&lt;=34,"25-34",
  BuyerTable[[#This Row],[Age]]&lt;=44,"35-44",
  BuyerTable[[#This Row],[Age]]&lt;=54,"45-54",
  TRUE,"55+"
)</f>
        <v>25-34</v>
      </c>
      <c r="P704">
        <v>30</v>
      </c>
      <c r="Q704">
        <f>IF(BuyerTable[[#This Row],[Purchased Bike]]="Yes",1,0)</f>
        <v>0</v>
      </c>
      <c r="R704" t="s">
        <v>18</v>
      </c>
      <c r="S704" s="8">
        <f>_xlfn.SWITCH(BuyerTable[[#This Row],[Commute Distance]],"0-1 Miles",1,"1-2 Miles",2,"2-5 Miles",5,"5-10 Miles",10,"More than 10 Miles",12)</f>
        <v>10</v>
      </c>
    </row>
    <row r="705" spans="1:19" x14ac:dyDescent="0.3">
      <c r="A705">
        <v>26582</v>
      </c>
      <c r="B705" t="s">
        <v>36</v>
      </c>
      <c r="C705" t="s">
        <v>38</v>
      </c>
      <c r="D705" t="str" cm="1">
        <f t="array" ref="D705">_xlfn.IFS(
  BuyerTable[[#This Row],[Income]]&lt;40000,"&lt;40k",
  BuyerTable[[#This Row],[Income]]&lt;80000,"40–80k",
  BuyerTable[[#This Row],[Income]]&lt;120000,"80–120k",
  TRUE,"120k+"
)</f>
        <v>40–80k</v>
      </c>
      <c r="E705" s="3">
        <v>60000</v>
      </c>
      <c r="F705">
        <v>0</v>
      </c>
      <c r="G705" t="s">
        <v>19</v>
      </c>
      <c r="H705" t="s">
        <v>14</v>
      </c>
      <c r="I705" t="s">
        <v>15</v>
      </c>
      <c r="J705" t="str">
        <f>IF(BuyerTable[[#This Row],[Cars]]&gt;0,"car","No cars")</f>
        <v>car</v>
      </c>
      <c r="K705">
        <v>2</v>
      </c>
      <c r="L705" t="s">
        <v>23</v>
      </c>
      <c r="M705" t="s">
        <v>32</v>
      </c>
      <c r="N705" t="str">
        <f t="shared" si="10"/>
        <v>Middle age</v>
      </c>
      <c r="O705" t="str" cm="1">
        <f t="array" ref="O705">_xlfn.IFS(
  BuyerTable[[#This Row],[Age]]&lt;25,"&lt;25",
  BuyerTable[[#This Row],[Age]]&lt;=34,"25-34",
  BuyerTable[[#This Row],[Age]]&lt;=44,"35-44",
  BuyerTable[[#This Row],[Age]]&lt;=54,"45-54",
  TRUE,"55+"
)</f>
        <v>25-34</v>
      </c>
      <c r="P705">
        <v>33</v>
      </c>
      <c r="Q705">
        <f>IF(BuyerTable[[#This Row],[Purchased Bike]]="Yes",1,0)</f>
        <v>1</v>
      </c>
      <c r="R705" t="s">
        <v>15</v>
      </c>
      <c r="S705" s="8">
        <f>_xlfn.SWITCH(BuyerTable[[#This Row],[Commute Distance]],"0-1 Miles",1,"1-2 Miles",2,"2-5 Miles",5,"5-10 Miles",10,"More than 10 Miles",12)</f>
        <v>10</v>
      </c>
    </row>
    <row r="706" spans="1:19" x14ac:dyDescent="0.3">
      <c r="A706">
        <v>23041</v>
      </c>
      <c r="B706" t="s">
        <v>37</v>
      </c>
      <c r="C706" t="s">
        <v>39</v>
      </c>
      <c r="D706" t="str" cm="1">
        <f t="array" ref="D706">_xlfn.IFS(
  BuyerTable[[#This Row],[Income]]&lt;40000,"&lt;40k",
  BuyerTable[[#This Row],[Income]]&lt;80000,"40–80k",
  BuyerTable[[#This Row],[Income]]&lt;120000,"80–120k",
  TRUE,"120k+"
)</f>
        <v>40–80k</v>
      </c>
      <c r="E706" s="3">
        <v>70000</v>
      </c>
      <c r="F706">
        <v>4</v>
      </c>
      <c r="G706" t="s">
        <v>27</v>
      </c>
      <c r="H706" t="s">
        <v>21</v>
      </c>
      <c r="I706" t="s">
        <v>15</v>
      </c>
      <c r="J706" t="str">
        <f>IF(BuyerTable[[#This Row],[Cars]]&gt;0,"car","No cars")</f>
        <v>No cars</v>
      </c>
      <c r="K706">
        <v>0</v>
      </c>
      <c r="L706" t="s">
        <v>23</v>
      </c>
      <c r="M706" t="s">
        <v>32</v>
      </c>
      <c r="N706" t="str">
        <f t="shared" ref="N706:N769" si="11">IF(P706&gt;54,"Old",IF(P706&gt;=31,"Middle age",IF(P706&lt;31,"Adolescent","Invalid")))</f>
        <v>Middle age</v>
      </c>
      <c r="O706" t="str" cm="1">
        <f t="array" ref="O706">_xlfn.IFS(
  BuyerTable[[#This Row],[Age]]&lt;25,"&lt;25",
  BuyerTable[[#This Row],[Age]]&lt;=34,"25-34",
  BuyerTable[[#This Row],[Age]]&lt;=44,"35-44",
  BuyerTable[[#This Row],[Age]]&lt;=54,"45-54",
  TRUE,"55+"
)</f>
        <v>45-54</v>
      </c>
      <c r="P706">
        <v>50</v>
      </c>
      <c r="Q706">
        <f>IF(BuyerTable[[#This Row],[Purchased Bike]]="Yes",1,0)</f>
        <v>1</v>
      </c>
      <c r="R706" t="s">
        <v>15</v>
      </c>
      <c r="S706" s="8">
        <f>_xlfn.SWITCH(BuyerTable[[#This Row],[Commute Distance]],"0-1 Miles",1,"1-2 Miles",2,"2-5 Miles",5,"5-10 Miles",10,"More than 10 Miles",12)</f>
        <v>10</v>
      </c>
    </row>
    <row r="707" spans="1:19" x14ac:dyDescent="0.3">
      <c r="A707">
        <v>24433</v>
      </c>
      <c r="B707" t="s">
        <v>36</v>
      </c>
      <c r="C707" t="s">
        <v>38</v>
      </c>
      <c r="D707" t="str" cm="1">
        <f t="array" ref="D707">_xlfn.IFS(
  BuyerTable[[#This Row],[Income]]&lt;40000,"&lt;40k",
  BuyerTable[[#This Row],[Income]]&lt;80000,"40–80k",
  BuyerTable[[#This Row],[Income]]&lt;120000,"80–120k",
  TRUE,"120k+"
)</f>
        <v>40–80k</v>
      </c>
      <c r="E707" s="3">
        <v>70000</v>
      </c>
      <c r="F707">
        <v>3</v>
      </c>
      <c r="G707" t="s">
        <v>27</v>
      </c>
      <c r="H707" t="s">
        <v>21</v>
      </c>
      <c r="I707" t="s">
        <v>18</v>
      </c>
      <c r="J707" t="str">
        <f>IF(BuyerTable[[#This Row],[Cars]]&gt;0,"car","No cars")</f>
        <v>car</v>
      </c>
      <c r="K707">
        <v>1</v>
      </c>
      <c r="L707" t="s">
        <v>26</v>
      </c>
      <c r="M707" t="s">
        <v>32</v>
      </c>
      <c r="N707" t="str">
        <f t="shared" si="11"/>
        <v>Middle age</v>
      </c>
      <c r="O707" t="str" cm="1">
        <f t="array" ref="O707">_xlfn.IFS(
  BuyerTable[[#This Row],[Age]]&lt;25,"&lt;25",
  BuyerTable[[#This Row],[Age]]&lt;=34,"25-34",
  BuyerTable[[#This Row],[Age]]&lt;=44,"35-44",
  BuyerTable[[#This Row],[Age]]&lt;=54,"45-54",
  TRUE,"55+"
)</f>
        <v>45-54</v>
      </c>
      <c r="P707">
        <v>52</v>
      </c>
      <c r="Q707">
        <f>IF(BuyerTable[[#This Row],[Purchased Bike]]="Yes",1,0)</f>
        <v>1</v>
      </c>
      <c r="R707" t="s">
        <v>15</v>
      </c>
      <c r="S707" s="8">
        <f>_xlfn.SWITCH(BuyerTable[[#This Row],[Commute Distance]],"0-1 Miles",1,"1-2 Miles",2,"2-5 Miles",5,"5-10 Miles",10,"More than 10 Miles",12)</f>
        <v>2</v>
      </c>
    </row>
    <row r="708" spans="1:19" x14ac:dyDescent="0.3">
      <c r="A708">
        <v>15501</v>
      </c>
      <c r="B708" t="s">
        <v>36</v>
      </c>
      <c r="C708" t="s">
        <v>38</v>
      </c>
      <c r="D708" t="str" cm="1">
        <f t="array" ref="D708">_xlfn.IFS(
  BuyerTable[[#This Row],[Income]]&lt;40000,"&lt;40k",
  BuyerTable[[#This Row],[Income]]&lt;80000,"40–80k",
  BuyerTable[[#This Row],[Income]]&lt;120000,"80–120k",
  TRUE,"120k+"
)</f>
        <v>40–80k</v>
      </c>
      <c r="E708" s="3">
        <v>70000</v>
      </c>
      <c r="F708">
        <v>4</v>
      </c>
      <c r="G708" t="s">
        <v>31</v>
      </c>
      <c r="H708" t="s">
        <v>21</v>
      </c>
      <c r="I708" t="s">
        <v>15</v>
      </c>
      <c r="J708" t="str">
        <f>IF(BuyerTable[[#This Row],[Cars]]&gt;0,"car","No cars")</f>
        <v>No cars</v>
      </c>
      <c r="K708">
        <v>0</v>
      </c>
      <c r="L708" t="s">
        <v>22</v>
      </c>
      <c r="M708" t="s">
        <v>32</v>
      </c>
      <c r="N708" t="str">
        <f t="shared" si="11"/>
        <v>Middle age</v>
      </c>
      <c r="O708" t="str" cm="1">
        <f t="array" ref="O708">_xlfn.IFS(
  BuyerTable[[#This Row],[Age]]&lt;25,"&lt;25",
  BuyerTable[[#This Row],[Age]]&lt;=34,"25-34",
  BuyerTable[[#This Row],[Age]]&lt;=44,"35-44",
  BuyerTable[[#This Row],[Age]]&lt;=54,"45-54",
  TRUE,"55+"
)</f>
        <v>35-44</v>
      </c>
      <c r="P708">
        <v>36</v>
      </c>
      <c r="Q708">
        <f>IF(BuyerTable[[#This Row],[Purchased Bike]]="Yes",1,0)</f>
        <v>1</v>
      </c>
      <c r="R708" t="s">
        <v>15</v>
      </c>
      <c r="S708" s="8">
        <f>_xlfn.SWITCH(BuyerTable[[#This Row],[Commute Distance]],"0-1 Miles",1,"1-2 Miles",2,"2-5 Miles",5,"5-10 Miles",10,"More than 10 Miles",12)</f>
        <v>5</v>
      </c>
    </row>
    <row r="709" spans="1:19" x14ac:dyDescent="0.3">
      <c r="A709">
        <v>20421</v>
      </c>
      <c r="B709" t="s">
        <v>37</v>
      </c>
      <c r="C709" t="s">
        <v>39</v>
      </c>
      <c r="D709" t="str" cm="1">
        <f t="array" ref="D709">_xlfn.IFS(
  BuyerTable[[#This Row],[Income]]&lt;40000,"&lt;40k",
  BuyerTable[[#This Row],[Income]]&lt;80000,"40–80k",
  BuyerTable[[#This Row],[Income]]&lt;120000,"80–120k",
  TRUE,"120k+"
)</f>
        <v>40–80k</v>
      </c>
      <c r="E709" s="3">
        <v>40000</v>
      </c>
      <c r="F709">
        <v>0</v>
      </c>
      <c r="G709" t="s">
        <v>29</v>
      </c>
      <c r="H709" t="s">
        <v>20</v>
      </c>
      <c r="I709" t="s">
        <v>15</v>
      </c>
      <c r="J709" t="str">
        <f>IF(BuyerTable[[#This Row],[Cars]]&gt;0,"car","No cars")</f>
        <v>car</v>
      </c>
      <c r="K709">
        <v>2</v>
      </c>
      <c r="L709" t="s">
        <v>23</v>
      </c>
      <c r="M709" t="s">
        <v>32</v>
      </c>
      <c r="N709" t="str">
        <f t="shared" si="11"/>
        <v>Adolescent</v>
      </c>
      <c r="O709" t="str" cm="1">
        <f t="array" ref="O709">_xlfn.IFS(
  BuyerTable[[#This Row],[Age]]&lt;25,"&lt;25",
  BuyerTable[[#This Row],[Age]]&lt;=34,"25-34",
  BuyerTable[[#This Row],[Age]]&lt;=44,"35-44",
  BuyerTable[[#This Row],[Age]]&lt;=54,"45-54",
  TRUE,"55+"
)</f>
        <v>25-34</v>
      </c>
      <c r="P709">
        <v>26</v>
      </c>
      <c r="Q709">
        <f>IF(BuyerTable[[#This Row],[Purchased Bike]]="Yes",1,0)</f>
        <v>0</v>
      </c>
      <c r="R709" t="s">
        <v>18</v>
      </c>
      <c r="S709" s="8">
        <f>_xlfn.SWITCH(BuyerTable[[#This Row],[Commute Distance]],"0-1 Miles",1,"1-2 Miles",2,"2-5 Miles",5,"5-10 Miles",10,"More than 10 Miles",12)</f>
        <v>10</v>
      </c>
    </row>
    <row r="710" spans="1:19" x14ac:dyDescent="0.3">
      <c r="A710">
        <v>18411</v>
      </c>
      <c r="B710" t="s">
        <v>36</v>
      </c>
      <c r="C710" t="s">
        <v>38</v>
      </c>
      <c r="D710" t="str" cm="1">
        <f t="array" ref="D710">_xlfn.IFS(
  BuyerTable[[#This Row],[Income]]&lt;40000,"&lt;40k",
  BuyerTable[[#This Row],[Income]]&lt;80000,"40–80k",
  BuyerTable[[#This Row],[Income]]&lt;120000,"80–120k",
  TRUE,"120k+"
)</f>
        <v>40–80k</v>
      </c>
      <c r="E710" s="3">
        <v>60000</v>
      </c>
      <c r="F710">
        <v>2</v>
      </c>
      <c r="G710" t="s">
        <v>27</v>
      </c>
      <c r="H710" t="s">
        <v>21</v>
      </c>
      <c r="I710" t="s">
        <v>18</v>
      </c>
      <c r="J710" t="str">
        <f>IF(BuyerTable[[#This Row],[Cars]]&gt;0,"car","No cars")</f>
        <v>car</v>
      </c>
      <c r="K710">
        <v>2</v>
      </c>
      <c r="L710" t="s">
        <v>23</v>
      </c>
      <c r="M710" t="s">
        <v>32</v>
      </c>
      <c r="N710" t="str">
        <f t="shared" si="11"/>
        <v>Middle age</v>
      </c>
      <c r="O710" t="str" cm="1">
        <f t="array" ref="O710">_xlfn.IFS(
  BuyerTable[[#This Row],[Age]]&lt;25,"&lt;25",
  BuyerTable[[#This Row],[Age]]&lt;=34,"25-34",
  BuyerTable[[#This Row],[Age]]&lt;=44,"35-44",
  BuyerTable[[#This Row],[Age]]&lt;=54,"45-54",
  TRUE,"55+"
)</f>
        <v>45-54</v>
      </c>
      <c r="P710">
        <v>51</v>
      </c>
      <c r="Q710">
        <f>IF(BuyerTable[[#This Row],[Purchased Bike]]="Yes",1,0)</f>
        <v>0</v>
      </c>
      <c r="R710" t="s">
        <v>18</v>
      </c>
      <c r="S710" s="8">
        <f>_xlfn.SWITCH(BuyerTable[[#This Row],[Commute Distance]],"0-1 Miles",1,"1-2 Miles",2,"2-5 Miles",5,"5-10 Miles",10,"More than 10 Miles",12)</f>
        <v>10</v>
      </c>
    </row>
    <row r="711" spans="1:19" x14ac:dyDescent="0.3">
      <c r="A711">
        <v>19163</v>
      </c>
      <c r="B711" t="s">
        <v>36</v>
      </c>
      <c r="C711" t="s">
        <v>39</v>
      </c>
      <c r="D711" t="str" cm="1">
        <f t="array" ref="D711">_xlfn.IFS(
  BuyerTable[[#This Row],[Income]]&lt;40000,"&lt;40k",
  BuyerTable[[#This Row],[Income]]&lt;80000,"40–80k",
  BuyerTable[[#This Row],[Income]]&lt;120000,"80–120k",
  TRUE,"120k+"
)</f>
        <v>40–80k</v>
      </c>
      <c r="E711" s="3">
        <v>70000</v>
      </c>
      <c r="F711">
        <v>4</v>
      </c>
      <c r="G711" t="s">
        <v>13</v>
      </c>
      <c r="H711" t="s">
        <v>21</v>
      </c>
      <c r="I711" t="s">
        <v>15</v>
      </c>
      <c r="J711" t="str">
        <f>IF(BuyerTable[[#This Row],[Cars]]&gt;0,"car","No cars")</f>
        <v>car</v>
      </c>
      <c r="K711">
        <v>2</v>
      </c>
      <c r="L711" t="s">
        <v>16</v>
      </c>
      <c r="M711" t="s">
        <v>32</v>
      </c>
      <c r="N711" t="str">
        <f t="shared" si="11"/>
        <v>Middle age</v>
      </c>
      <c r="O711" t="str" cm="1">
        <f t="array" ref="O711">_xlfn.IFS(
  BuyerTable[[#This Row],[Age]]&lt;25,"&lt;25",
  BuyerTable[[#This Row],[Age]]&lt;=34,"25-34",
  BuyerTable[[#This Row],[Age]]&lt;=44,"35-44",
  BuyerTable[[#This Row],[Age]]&lt;=54,"45-54",
  TRUE,"55+"
)</f>
        <v>35-44</v>
      </c>
      <c r="P711">
        <v>43</v>
      </c>
      <c r="Q711">
        <f>IF(BuyerTable[[#This Row],[Purchased Bike]]="Yes",1,0)</f>
        <v>1</v>
      </c>
      <c r="R711" t="s">
        <v>15</v>
      </c>
      <c r="S711" s="8">
        <f>_xlfn.SWITCH(BuyerTable[[#This Row],[Commute Distance]],"0-1 Miles",1,"1-2 Miles",2,"2-5 Miles",5,"5-10 Miles",10,"More than 10 Miles",12)</f>
        <v>1</v>
      </c>
    </row>
    <row r="712" spans="1:19" x14ac:dyDescent="0.3">
      <c r="A712">
        <v>18572</v>
      </c>
      <c r="B712" t="s">
        <v>36</v>
      </c>
      <c r="C712" t="s">
        <v>39</v>
      </c>
      <c r="D712" t="str" cm="1">
        <f t="array" ref="D712">_xlfn.IFS(
  BuyerTable[[#This Row],[Income]]&lt;40000,"&lt;40k",
  BuyerTable[[#This Row],[Income]]&lt;80000,"40–80k",
  BuyerTable[[#This Row],[Income]]&lt;120000,"80–120k",
  TRUE,"120k+"
)</f>
        <v>40–80k</v>
      </c>
      <c r="E712" s="3">
        <v>60000</v>
      </c>
      <c r="F712">
        <v>0</v>
      </c>
      <c r="G712" t="s">
        <v>31</v>
      </c>
      <c r="H712" t="s">
        <v>21</v>
      </c>
      <c r="I712" t="s">
        <v>15</v>
      </c>
      <c r="J712" t="str">
        <f>IF(BuyerTable[[#This Row],[Cars]]&gt;0,"car","No cars")</f>
        <v>No cars</v>
      </c>
      <c r="K712">
        <v>0</v>
      </c>
      <c r="L712" t="s">
        <v>16</v>
      </c>
      <c r="M712" t="s">
        <v>32</v>
      </c>
      <c r="N712" t="str">
        <f t="shared" si="11"/>
        <v>Middle age</v>
      </c>
      <c r="O712" t="str" cm="1">
        <f t="array" ref="O712">_xlfn.IFS(
  BuyerTable[[#This Row],[Age]]&lt;25,"&lt;25",
  BuyerTable[[#This Row],[Age]]&lt;=34,"25-34",
  BuyerTable[[#This Row],[Age]]&lt;=44,"35-44",
  BuyerTable[[#This Row],[Age]]&lt;=54,"45-54",
  TRUE,"55+"
)</f>
        <v>35-44</v>
      </c>
      <c r="P712">
        <v>39</v>
      </c>
      <c r="Q712">
        <f>IF(BuyerTable[[#This Row],[Purchased Bike]]="Yes",1,0)</f>
        <v>0</v>
      </c>
      <c r="R712" t="s">
        <v>18</v>
      </c>
      <c r="S712" s="8">
        <f>_xlfn.SWITCH(BuyerTable[[#This Row],[Commute Distance]],"0-1 Miles",1,"1-2 Miles",2,"2-5 Miles",5,"5-10 Miles",10,"More than 10 Miles",12)</f>
        <v>1</v>
      </c>
    </row>
    <row r="713" spans="1:19" x14ac:dyDescent="0.3">
      <c r="A713">
        <v>27540</v>
      </c>
      <c r="B713" t="s">
        <v>37</v>
      </c>
      <c r="C713" t="s">
        <v>39</v>
      </c>
      <c r="D713" t="str" cm="1">
        <f t="array" ref="D713">_xlfn.IFS(
  BuyerTable[[#This Row],[Income]]&lt;40000,"&lt;40k",
  BuyerTable[[#This Row],[Income]]&lt;80000,"40–80k",
  BuyerTable[[#This Row],[Income]]&lt;120000,"80–120k",
  TRUE,"120k+"
)</f>
        <v>40–80k</v>
      </c>
      <c r="E713" s="3">
        <v>70000</v>
      </c>
      <c r="F713">
        <v>0</v>
      </c>
      <c r="G713" t="s">
        <v>13</v>
      </c>
      <c r="H713" t="s">
        <v>21</v>
      </c>
      <c r="I713" t="s">
        <v>18</v>
      </c>
      <c r="J713" t="str">
        <f>IF(BuyerTable[[#This Row],[Cars]]&gt;0,"car","No cars")</f>
        <v>car</v>
      </c>
      <c r="K713">
        <v>1</v>
      </c>
      <c r="L713" t="s">
        <v>16</v>
      </c>
      <c r="M713" t="s">
        <v>32</v>
      </c>
      <c r="N713" t="str">
        <f t="shared" si="11"/>
        <v>Middle age</v>
      </c>
      <c r="O713" t="str" cm="1">
        <f t="array" ref="O713">_xlfn.IFS(
  BuyerTable[[#This Row],[Age]]&lt;25,"&lt;25",
  BuyerTable[[#This Row],[Age]]&lt;=34,"25-34",
  BuyerTable[[#This Row],[Age]]&lt;=44,"35-44",
  BuyerTable[[#This Row],[Age]]&lt;=54,"45-54",
  TRUE,"55+"
)</f>
        <v>35-44</v>
      </c>
      <c r="P713">
        <v>37</v>
      </c>
      <c r="Q713">
        <f>IF(BuyerTable[[#This Row],[Purchased Bike]]="Yes",1,0)</f>
        <v>1</v>
      </c>
      <c r="R713" t="s">
        <v>15</v>
      </c>
      <c r="S713" s="8">
        <f>_xlfn.SWITCH(BuyerTable[[#This Row],[Commute Distance]],"0-1 Miles",1,"1-2 Miles",2,"2-5 Miles",5,"5-10 Miles",10,"More than 10 Miles",12)</f>
        <v>1</v>
      </c>
    </row>
    <row r="714" spans="1:19" x14ac:dyDescent="0.3">
      <c r="A714">
        <v>19889</v>
      </c>
      <c r="B714" t="s">
        <v>37</v>
      </c>
      <c r="C714" t="s">
        <v>39</v>
      </c>
      <c r="D714" t="str" cm="1">
        <f t="array" ref="D714">_xlfn.IFS(
  BuyerTable[[#This Row],[Income]]&lt;40000,"&lt;40k",
  BuyerTable[[#This Row],[Income]]&lt;80000,"40–80k",
  BuyerTable[[#This Row],[Income]]&lt;120000,"80–120k",
  TRUE,"120k+"
)</f>
        <v>40–80k</v>
      </c>
      <c r="E714" s="3">
        <v>70000</v>
      </c>
      <c r="F714">
        <v>2</v>
      </c>
      <c r="G714" t="s">
        <v>29</v>
      </c>
      <c r="H714" t="s">
        <v>14</v>
      </c>
      <c r="I714" t="s">
        <v>18</v>
      </c>
      <c r="J714" t="str">
        <f>IF(BuyerTable[[#This Row],[Cars]]&gt;0,"car","No cars")</f>
        <v>car</v>
      </c>
      <c r="K714">
        <v>2</v>
      </c>
      <c r="L714" t="s">
        <v>22</v>
      </c>
      <c r="M714" t="s">
        <v>32</v>
      </c>
      <c r="N714" t="str">
        <f t="shared" si="11"/>
        <v>Middle age</v>
      </c>
      <c r="O714" t="str" cm="1">
        <f t="array" ref="O714">_xlfn.IFS(
  BuyerTable[[#This Row],[Age]]&lt;25,"&lt;25",
  BuyerTable[[#This Row],[Age]]&lt;=34,"25-34",
  BuyerTable[[#This Row],[Age]]&lt;=44,"35-44",
  BuyerTable[[#This Row],[Age]]&lt;=54,"45-54",
  TRUE,"55+"
)</f>
        <v>45-54</v>
      </c>
      <c r="P714">
        <v>54</v>
      </c>
      <c r="Q714">
        <f>IF(BuyerTable[[#This Row],[Purchased Bike]]="Yes",1,0)</f>
        <v>1</v>
      </c>
      <c r="R714" t="s">
        <v>15</v>
      </c>
      <c r="S714" s="8">
        <f>_xlfn.SWITCH(BuyerTable[[#This Row],[Commute Distance]],"0-1 Miles",1,"1-2 Miles",2,"2-5 Miles",5,"5-10 Miles",10,"More than 10 Miles",12)</f>
        <v>5</v>
      </c>
    </row>
    <row r="715" spans="1:19" x14ac:dyDescent="0.3">
      <c r="A715">
        <v>12922</v>
      </c>
      <c r="B715" t="s">
        <v>37</v>
      </c>
      <c r="C715" t="s">
        <v>39</v>
      </c>
      <c r="D715" t="str" cm="1">
        <f t="array" ref="D715">_xlfn.IFS(
  BuyerTable[[#This Row],[Income]]&lt;40000,"&lt;40k",
  BuyerTable[[#This Row],[Income]]&lt;80000,"40–80k",
  BuyerTable[[#This Row],[Income]]&lt;120000,"80–120k",
  TRUE,"120k+"
)</f>
        <v>40–80k</v>
      </c>
      <c r="E715" s="3">
        <v>60000</v>
      </c>
      <c r="F715">
        <v>3</v>
      </c>
      <c r="G715" t="s">
        <v>13</v>
      </c>
      <c r="H715" t="s">
        <v>14</v>
      </c>
      <c r="I715" t="s">
        <v>15</v>
      </c>
      <c r="J715" t="str">
        <f>IF(BuyerTable[[#This Row],[Cars]]&gt;0,"car","No cars")</f>
        <v>No cars</v>
      </c>
      <c r="K715">
        <v>0</v>
      </c>
      <c r="L715" t="s">
        <v>22</v>
      </c>
      <c r="M715" t="s">
        <v>32</v>
      </c>
      <c r="N715" t="str">
        <f t="shared" si="11"/>
        <v>Middle age</v>
      </c>
      <c r="O715" t="str" cm="1">
        <f t="array" ref="O715">_xlfn.IFS(
  BuyerTable[[#This Row],[Age]]&lt;25,"&lt;25",
  BuyerTable[[#This Row],[Age]]&lt;=34,"25-34",
  BuyerTable[[#This Row],[Age]]&lt;=44,"35-44",
  BuyerTable[[#This Row],[Age]]&lt;=54,"45-54",
  TRUE,"55+"
)</f>
        <v>35-44</v>
      </c>
      <c r="P715">
        <v>40</v>
      </c>
      <c r="Q715">
        <f>IF(BuyerTable[[#This Row],[Purchased Bike]]="Yes",1,0)</f>
        <v>1</v>
      </c>
      <c r="R715" t="s">
        <v>15</v>
      </c>
      <c r="S715" s="8">
        <f>_xlfn.SWITCH(BuyerTable[[#This Row],[Commute Distance]],"0-1 Miles",1,"1-2 Miles",2,"2-5 Miles",5,"5-10 Miles",10,"More than 10 Miles",12)</f>
        <v>5</v>
      </c>
    </row>
    <row r="716" spans="1:19" x14ac:dyDescent="0.3">
      <c r="A716">
        <v>18891</v>
      </c>
      <c r="B716" t="s">
        <v>36</v>
      </c>
      <c r="C716" t="s">
        <v>39</v>
      </c>
      <c r="D716" t="str" cm="1">
        <f t="array" ref="D716">_xlfn.IFS(
  BuyerTable[[#This Row],[Income]]&lt;40000,"&lt;40k",
  BuyerTable[[#This Row],[Income]]&lt;80000,"40–80k",
  BuyerTable[[#This Row],[Income]]&lt;120000,"80–120k",
  TRUE,"120k+"
)</f>
        <v>40–80k</v>
      </c>
      <c r="E716" s="3">
        <v>40000</v>
      </c>
      <c r="F716">
        <v>0</v>
      </c>
      <c r="G716" t="s">
        <v>19</v>
      </c>
      <c r="H716" t="s">
        <v>14</v>
      </c>
      <c r="I716" t="s">
        <v>15</v>
      </c>
      <c r="J716" t="str">
        <f>IF(BuyerTable[[#This Row],[Cars]]&gt;0,"car","No cars")</f>
        <v>car</v>
      </c>
      <c r="K716">
        <v>2</v>
      </c>
      <c r="L716" t="s">
        <v>23</v>
      </c>
      <c r="M716" t="s">
        <v>32</v>
      </c>
      <c r="N716" t="str">
        <f t="shared" si="11"/>
        <v>Adolescent</v>
      </c>
      <c r="O716" t="str" cm="1">
        <f t="array" ref="O716">_xlfn.IFS(
  BuyerTable[[#This Row],[Age]]&lt;25,"&lt;25",
  BuyerTable[[#This Row],[Age]]&lt;=34,"25-34",
  BuyerTable[[#This Row],[Age]]&lt;=44,"35-44",
  BuyerTable[[#This Row],[Age]]&lt;=54,"45-54",
  TRUE,"55+"
)</f>
        <v>25-34</v>
      </c>
      <c r="P716">
        <v>28</v>
      </c>
      <c r="Q716">
        <f>IF(BuyerTable[[#This Row],[Purchased Bike]]="Yes",1,0)</f>
        <v>0</v>
      </c>
      <c r="R716" t="s">
        <v>18</v>
      </c>
      <c r="S716" s="8">
        <f>_xlfn.SWITCH(BuyerTable[[#This Row],[Commute Distance]],"0-1 Miles",1,"1-2 Miles",2,"2-5 Miles",5,"5-10 Miles",10,"More than 10 Miles",12)</f>
        <v>10</v>
      </c>
    </row>
    <row r="717" spans="1:19" x14ac:dyDescent="0.3">
      <c r="A717">
        <v>16773</v>
      </c>
      <c r="B717" t="s">
        <v>36</v>
      </c>
      <c r="C717" t="s">
        <v>38</v>
      </c>
      <c r="D717" t="str" cm="1">
        <f t="array" ref="D717">_xlfn.IFS(
  BuyerTable[[#This Row],[Income]]&lt;40000,"&lt;40k",
  BuyerTable[[#This Row],[Income]]&lt;80000,"40–80k",
  BuyerTable[[#This Row],[Income]]&lt;120000,"80–120k",
  TRUE,"120k+"
)</f>
        <v>40–80k</v>
      </c>
      <c r="E717" s="3">
        <v>60000</v>
      </c>
      <c r="F717">
        <v>1</v>
      </c>
      <c r="G717" t="s">
        <v>31</v>
      </c>
      <c r="H717" t="s">
        <v>14</v>
      </c>
      <c r="I717" t="s">
        <v>15</v>
      </c>
      <c r="J717" t="str">
        <f>IF(BuyerTable[[#This Row],[Cars]]&gt;0,"car","No cars")</f>
        <v>No cars</v>
      </c>
      <c r="K717">
        <v>0</v>
      </c>
      <c r="L717" t="s">
        <v>16</v>
      </c>
      <c r="M717" t="s">
        <v>32</v>
      </c>
      <c r="N717" t="str">
        <f t="shared" si="11"/>
        <v>Middle age</v>
      </c>
      <c r="O717" t="str" cm="1">
        <f t="array" ref="O717">_xlfn.IFS(
  BuyerTable[[#This Row],[Age]]&lt;25,"&lt;25",
  BuyerTable[[#This Row],[Age]]&lt;=34,"25-34",
  BuyerTable[[#This Row],[Age]]&lt;=44,"35-44",
  BuyerTable[[#This Row],[Age]]&lt;=54,"45-54",
  TRUE,"55+"
)</f>
        <v>25-34</v>
      </c>
      <c r="P717">
        <v>33</v>
      </c>
      <c r="Q717">
        <f>IF(BuyerTable[[#This Row],[Purchased Bike]]="Yes",1,0)</f>
        <v>0</v>
      </c>
      <c r="R717" t="s">
        <v>18</v>
      </c>
      <c r="S717" s="8">
        <f>_xlfn.SWITCH(BuyerTable[[#This Row],[Commute Distance]],"0-1 Miles",1,"1-2 Miles",2,"2-5 Miles",5,"5-10 Miles",10,"More than 10 Miles",12)</f>
        <v>1</v>
      </c>
    </row>
    <row r="718" spans="1:19" x14ac:dyDescent="0.3">
      <c r="A718">
        <v>11233</v>
      </c>
      <c r="B718" t="s">
        <v>36</v>
      </c>
      <c r="C718" t="s">
        <v>38</v>
      </c>
      <c r="D718" t="str" cm="1">
        <f t="array" ref="D718">_xlfn.IFS(
  BuyerTable[[#This Row],[Income]]&lt;40000,"&lt;40k",
  BuyerTable[[#This Row],[Income]]&lt;80000,"40–80k",
  BuyerTable[[#This Row],[Income]]&lt;120000,"80–120k",
  TRUE,"120k+"
)</f>
        <v>40–80k</v>
      </c>
      <c r="E718" s="3">
        <v>70000</v>
      </c>
      <c r="F718">
        <v>4</v>
      </c>
      <c r="G718" t="s">
        <v>19</v>
      </c>
      <c r="H718" t="s">
        <v>21</v>
      </c>
      <c r="I718" t="s">
        <v>15</v>
      </c>
      <c r="J718" t="str">
        <f>IF(BuyerTable[[#This Row],[Cars]]&gt;0,"car","No cars")</f>
        <v>car</v>
      </c>
      <c r="K718">
        <v>2</v>
      </c>
      <c r="L718" t="s">
        <v>41</v>
      </c>
      <c r="M718" t="s">
        <v>32</v>
      </c>
      <c r="N718" t="str">
        <f t="shared" si="11"/>
        <v>Middle age</v>
      </c>
      <c r="O718" t="str" cm="1">
        <f t="array" ref="O718">_xlfn.IFS(
  BuyerTable[[#This Row],[Age]]&lt;25,"&lt;25",
  BuyerTable[[#This Row],[Age]]&lt;=34,"25-34",
  BuyerTable[[#This Row],[Age]]&lt;=44,"35-44",
  BuyerTable[[#This Row],[Age]]&lt;=54,"45-54",
  TRUE,"55+"
)</f>
        <v>45-54</v>
      </c>
      <c r="P718">
        <v>53</v>
      </c>
      <c r="Q718">
        <f>IF(BuyerTable[[#This Row],[Purchased Bike]]="Yes",1,0)</f>
        <v>0</v>
      </c>
      <c r="R718" t="s">
        <v>18</v>
      </c>
      <c r="S718" s="8">
        <f>_xlfn.SWITCH(BuyerTable[[#This Row],[Commute Distance]],"0-1 Miles",1,"1-2 Miles",2,"2-5 Miles",5,"5-10 Miles",10,"More than 10 Miles",12)</f>
        <v>12</v>
      </c>
    </row>
    <row r="719" spans="1:19" x14ac:dyDescent="0.3">
      <c r="A719">
        <v>15555</v>
      </c>
      <c r="B719" t="s">
        <v>36</v>
      </c>
      <c r="C719" t="s">
        <v>39</v>
      </c>
      <c r="D719" t="str" cm="1">
        <f t="array" ref="D719">_xlfn.IFS(
  BuyerTable[[#This Row],[Income]]&lt;40000,"&lt;40k",
  BuyerTable[[#This Row],[Income]]&lt;80000,"40–80k",
  BuyerTable[[#This Row],[Income]]&lt;120000,"80–120k",
  TRUE,"120k+"
)</f>
        <v>40–80k</v>
      </c>
      <c r="E719" s="3">
        <v>60000</v>
      </c>
      <c r="F719">
        <v>1</v>
      </c>
      <c r="G719" t="s">
        <v>19</v>
      </c>
      <c r="H719" t="s">
        <v>14</v>
      </c>
      <c r="I719" t="s">
        <v>15</v>
      </c>
      <c r="J719" t="str">
        <f>IF(BuyerTable[[#This Row],[Cars]]&gt;0,"car","No cars")</f>
        <v>car</v>
      </c>
      <c r="K719">
        <v>1</v>
      </c>
      <c r="L719" t="s">
        <v>22</v>
      </c>
      <c r="M719" t="s">
        <v>32</v>
      </c>
      <c r="N719" t="str">
        <f t="shared" si="11"/>
        <v>Middle age</v>
      </c>
      <c r="O719" t="str" cm="1">
        <f t="array" ref="O719">_xlfn.IFS(
  BuyerTable[[#This Row],[Age]]&lt;25,"&lt;25",
  BuyerTable[[#This Row],[Age]]&lt;=34,"25-34",
  BuyerTable[[#This Row],[Age]]&lt;=44,"35-44",
  BuyerTable[[#This Row],[Age]]&lt;=54,"45-54",
  TRUE,"55+"
)</f>
        <v>45-54</v>
      </c>
      <c r="P719">
        <v>45</v>
      </c>
      <c r="Q719">
        <f>IF(BuyerTable[[#This Row],[Purchased Bike]]="Yes",1,0)</f>
        <v>1</v>
      </c>
      <c r="R719" t="s">
        <v>15</v>
      </c>
      <c r="S719" s="8">
        <f>_xlfn.SWITCH(BuyerTable[[#This Row],[Commute Distance]],"0-1 Miles",1,"1-2 Miles",2,"2-5 Miles",5,"5-10 Miles",10,"More than 10 Miles",12)</f>
        <v>5</v>
      </c>
    </row>
    <row r="720" spans="1:19" x14ac:dyDescent="0.3">
      <c r="A720">
        <v>22743</v>
      </c>
      <c r="B720" t="s">
        <v>36</v>
      </c>
      <c r="C720" t="s">
        <v>39</v>
      </c>
      <c r="D720" t="str" cm="1">
        <f t="array" ref="D720">_xlfn.IFS(
  BuyerTable[[#This Row],[Income]]&lt;40000,"&lt;40k",
  BuyerTable[[#This Row],[Income]]&lt;80000,"40–80k",
  BuyerTable[[#This Row],[Income]]&lt;120000,"80–120k",
  TRUE,"120k+"
)</f>
        <v>40–80k</v>
      </c>
      <c r="E720" s="3">
        <v>40000</v>
      </c>
      <c r="F720">
        <v>5</v>
      </c>
      <c r="G720" t="s">
        <v>27</v>
      </c>
      <c r="H720" t="s">
        <v>21</v>
      </c>
      <c r="I720" t="s">
        <v>15</v>
      </c>
      <c r="J720" t="str">
        <f>IF(BuyerTable[[#This Row],[Cars]]&gt;0,"car","No cars")</f>
        <v>car</v>
      </c>
      <c r="K720">
        <v>2</v>
      </c>
      <c r="L720" t="s">
        <v>41</v>
      </c>
      <c r="M720" t="s">
        <v>32</v>
      </c>
      <c r="N720" t="str">
        <f t="shared" si="11"/>
        <v>Old</v>
      </c>
      <c r="O720" t="str" cm="1">
        <f t="array" ref="O720">_xlfn.IFS(
  BuyerTable[[#This Row],[Age]]&lt;25,"&lt;25",
  BuyerTable[[#This Row],[Age]]&lt;=34,"25-34",
  BuyerTable[[#This Row],[Age]]&lt;=44,"35-44",
  BuyerTable[[#This Row],[Age]]&lt;=54,"45-54",
  TRUE,"55+"
)</f>
        <v>55+</v>
      </c>
      <c r="P720">
        <v>60</v>
      </c>
      <c r="Q720">
        <f>IF(BuyerTable[[#This Row],[Purchased Bike]]="Yes",1,0)</f>
        <v>0</v>
      </c>
      <c r="R720" t="s">
        <v>18</v>
      </c>
      <c r="S720" s="8">
        <f>_xlfn.SWITCH(BuyerTable[[#This Row],[Commute Distance]],"0-1 Miles",1,"1-2 Miles",2,"2-5 Miles",5,"5-10 Miles",10,"More than 10 Miles",12)</f>
        <v>12</v>
      </c>
    </row>
    <row r="721" spans="1:19" x14ac:dyDescent="0.3">
      <c r="A721">
        <v>13390</v>
      </c>
      <c r="B721" t="s">
        <v>36</v>
      </c>
      <c r="C721" t="s">
        <v>39</v>
      </c>
      <c r="D721" t="str" cm="1">
        <f t="array" ref="D721">_xlfn.IFS(
  BuyerTable[[#This Row],[Income]]&lt;40000,"&lt;40k",
  BuyerTable[[#This Row],[Income]]&lt;80000,"40–80k",
  BuyerTable[[#This Row],[Income]]&lt;120000,"80–120k",
  TRUE,"120k+"
)</f>
        <v>40–80k</v>
      </c>
      <c r="E721" s="3">
        <v>70000</v>
      </c>
      <c r="F721">
        <v>4</v>
      </c>
      <c r="G721" t="s">
        <v>19</v>
      </c>
      <c r="H721" t="s">
        <v>21</v>
      </c>
      <c r="I721" t="s">
        <v>18</v>
      </c>
      <c r="J721" t="str">
        <f>IF(BuyerTable[[#This Row],[Cars]]&gt;0,"car","No cars")</f>
        <v>car</v>
      </c>
      <c r="K721">
        <v>1</v>
      </c>
      <c r="L721" t="s">
        <v>26</v>
      </c>
      <c r="M721" t="s">
        <v>32</v>
      </c>
      <c r="N721" t="str">
        <f t="shared" si="11"/>
        <v>Old</v>
      </c>
      <c r="O721" t="str" cm="1">
        <f t="array" ref="O721">_xlfn.IFS(
  BuyerTable[[#This Row],[Age]]&lt;25,"&lt;25",
  BuyerTable[[#This Row],[Age]]&lt;=34,"25-34",
  BuyerTable[[#This Row],[Age]]&lt;=44,"35-44",
  BuyerTable[[#This Row],[Age]]&lt;=54,"45-54",
  TRUE,"55+"
)</f>
        <v>55+</v>
      </c>
      <c r="P721">
        <v>56</v>
      </c>
      <c r="Q721">
        <f>IF(BuyerTable[[#This Row],[Purchased Bike]]="Yes",1,0)</f>
        <v>0</v>
      </c>
      <c r="R721" t="s">
        <v>18</v>
      </c>
      <c r="S721" s="8">
        <f>_xlfn.SWITCH(BuyerTable[[#This Row],[Commute Distance]],"0-1 Miles",1,"1-2 Miles",2,"2-5 Miles",5,"5-10 Miles",10,"More than 10 Miles",12)</f>
        <v>2</v>
      </c>
    </row>
    <row r="722" spans="1:19" x14ac:dyDescent="0.3">
      <c r="A722">
        <v>17482</v>
      </c>
      <c r="B722" t="s">
        <v>37</v>
      </c>
      <c r="C722" t="s">
        <v>39</v>
      </c>
      <c r="D722" t="str" cm="1">
        <f t="array" ref="D722">_xlfn.IFS(
  BuyerTable[[#This Row],[Income]]&lt;40000,"&lt;40k",
  BuyerTable[[#This Row],[Income]]&lt;80000,"40–80k",
  BuyerTable[[#This Row],[Income]]&lt;120000,"80–120k",
  TRUE,"120k+"
)</f>
        <v>40–80k</v>
      </c>
      <c r="E722" s="3">
        <v>40000</v>
      </c>
      <c r="F722">
        <v>0</v>
      </c>
      <c r="G722" t="s">
        <v>29</v>
      </c>
      <c r="H722" t="s">
        <v>20</v>
      </c>
      <c r="I722" t="s">
        <v>15</v>
      </c>
      <c r="J722" t="str">
        <f>IF(BuyerTable[[#This Row],[Cars]]&gt;0,"car","No cars")</f>
        <v>car</v>
      </c>
      <c r="K722">
        <v>2</v>
      </c>
      <c r="L722" t="s">
        <v>23</v>
      </c>
      <c r="M722" t="s">
        <v>32</v>
      </c>
      <c r="N722" t="str">
        <f t="shared" si="11"/>
        <v>Adolescent</v>
      </c>
      <c r="O722" t="str" cm="1">
        <f t="array" ref="O722">_xlfn.IFS(
  BuyerTable[[#This Row],[Age]]&lt;25,"&lt;25",
  BuyerTable[[#This Row],[Age]]&lt;=34,"25-34",
  BuyerTable[[#This Row],[Age]]&lt;=44,"35-44",
  BuyerTable[[#This Row],[Age]]&lt;=54,"45-54",
  TRUE,"55+"
)</f>
        <v>25-34</v>
      </c>
      <c r="P722">
        <v>29</v>
      </c>
      <c r="Q722">
        <f>IF(BuyerTable[[#This Row],[Purchased Bike]]="Yes",1,0)</f>
        <v>0</v>
      </c>
      <c r="R722" t="s">
        <v>18</v>
      </c>
      <c r="S722" s="8">
        <f>_xlfn.SWITCH(BuyerTable[[#This Row],[Commute Distance]],"0-1 Miles",1,"1-2 Miles",2,"2-5 Miles",5,"5-10 Miles",10,"More than 10 Miles",12)</f>
        <v>10</v>
      </c>
    </row>
    <row r="723" spans="1:19" x14ac:dyDescent="0.3">
      <c r="A723">
        <v>20504</v>
      </c>
      <c r="B723" t="s">
        <v>36</v>
      </c>
      <c r="C723" t="s">
        <v>39</v>
      </c>
      <c r="D723" t="str" cm="1">
        <f t="array" ref="D723">_xlfn.IFS(
  BuyerTable[[#This Row],[Income]]&lt;40000,"&lt;40k",
  BuyerTable[[#This Row],[Income]]&lt;80000,"40–80k",
  BuyerTable[[#This Row],[Income]]&lt;120000,"80–120k",
  TRUE,"120k+"
)</f>
        <v>40–80k</v>
      </c>
      <c r="E723" s="3">
        <v>40000</v>
      </c>
      <c r="F723">
        <v>5</v>
      </c>
      <c r="G723" t="s">
        <v>27</v>
      </c>
      <c r="H723" t="s">
        <v>21</v>
      </c>
      <c r="I723" t="s">
        <v>18</v>
      </c>
      <c r="J723" t="str">
        <f>IF(BuyerTable[[#This Row],[Cars]]&gt;0,"car","No cars")</f>
        <v>car</v>
      </c>
      <c r="K723">
        <v>2</v>
      </c>
      <c r="L723" t="s">
        <v>22</v>
      </c>
      <c r="M723" t="s">
        <v>32</v>
      </c>
      <c r="N723" t="str">
        <f t="shared" si="11"/>
        <v>Old</v>
      </c>
      <c r="O723" t="str" cm="1">
        <f t="array" ref="O723">_xlfn.IFS(
  BuyerTable[[#This Row],[Age]]&lt;25,"&lt;25",
  BuyerTable[[#This Row],[Age]]&lt;=34,"25-34",
  BuyerTable[[#This Row],[Age]]&lt;=44,"35-44",
  BuyerTable[[#This Row],[Age]]&lt;=54,"45-54",
  TRUE,"55+"
)</f>
        <v>55+</v>
      </c>
      <c r="P723">
        <v>60</v>
      </c>
      <c r="Q723">
        <f>IF(BuyerTable[[#This Row],[Purchased Bike]]="Yes",1,0)</f>
        <v>0</v>
      </c>
      <c r="R723" t="s">
        <v>18</v>
      </c>
      <c r="S723" s="8">
        <f>_xlfn.SWITCH(BuyerTable[[#This Row],[Commute Distance]],"0-1 Miles",1,"1-2 Miles",2,"2-5 Miles",5,"5-10 Miles",10,"More than 10 Miles",12)</f>
        <v>5</v>
      </c>
    </row>
    <row r="724" spans="1:19" x14ac:dyDescent="0.3">
      <c r="A724">
        <v>16751</v>
      </c>
      <c r="B724" t="s">
        <v>36</v>
      </c>
      <c r="C724" t="s">
        <v>38</v>
      </c>
      <c r="D724" t="str" cm="1">
        <f t="array" ref="D724">_xlfn.IFS(
  BuyerTable[[#This Row],[Income]]&lt;40000,"&lt;40k",
  BuyerTable[[#This Row],[Income]]&lt;80000,"40–80k",
  BuyerTable[[#This Row],[Income]]&lt;120000,"80–120k",
  TRUE,"120k+"
)</f>
        <v>40–80k</v>
      </c>
      <c r="E724" s="3">
        <v>60000</v>
      </c>
      <c r="F724">
        <v>0</v>
      </c>
      <c r="G724" t="s">
        <v>19</v>
      </c>
      <c r="H724" t="s">
        <v>14</v>
      </c>
      <c r="I724" t="s">
        <v>15</v>
      </c>
      <c r="J724" t="str">
        <f>IF(BuyerTable[[#This Row],[Cars]]&gt;0,"car","No cars")</f>
        <v>car</v>
      </c>
      <c r="K724">
        <v>1</v>
      </c>
      <c r="L724" t="s">
        <v>23</v>
      </c>
      <c r="M724" t="s">
        <v>32</v>
      </c>
      <c r="N724" t="str">
        <f t="shared" si="11"/>
        <v>Middle age</v>
      </c>
      <c r="O724" t="str" cm="1">
        <f t="array" ref="O724">_xlfn.IFS(
  BuyerTable[[#This Row],[Age]]&lt;25,"&lt;25",
  BuyerTable[[#This Row],[Age]]&lt;=34,"25-34",
  BuyerTable[[#This Row],[Age]]&lt;=44,"35-44",
  BuyerTable[[#This Row],[Age]]&lt;=54,"45-54",
  TRUE,"55+"
)</f>
        <v>25-34</v>
      </c>
      <c r="P724">
        <v>32</v>
      </c>
      <c r="Q724">
        <f>IF(BuyerTable[[#This Row],[Purchased Bike]]="Yes",1,0)</f>
        <v>1</v>
      </c>
      <c r="R724" t="s">
        <v>15</v>
      </c>
      <c r="S724" s="8">
        <f>_xlfn.SWITCH(BuyerTable[[#This Row],[Commute Distance]],"0-1 Miles",1,"1-2 Miles",2,"2-5 Miles",5,"5-10 Miles",10,"More than 10 Miles",12)</f>
        <v>10</v>
      </c>
    </row>
    <row r="725" spans="1:19" x14ac:dyDescent="0.3">
      <c r="A725">
        <v>21613</v>
      </c>
      <c r="B725" t="s">
        <v>37</v>
      </c>
      <c r="C725" t="s">
        <v>38</v>
      </c>
      <c r="D725" t="str" cm="1">
        <f t="array" ref="D725">_xlfn.IFS(
  BuyerTable[[#This Row],[Income]]&lt;40000,"&lt;40k",
  BuyerTable[[#This Row],[Income]]&lt;80000,"40–80k",
  BuyerTable[[#This Row],[Income]]&lt;120000,"80–120k",
  TRUE,"120k+"
)</f>
        <v>40–80k</v>
      </c>
      <c r="E725" s="3">
        <v>50000</v>
      </c>
      <c r="F725">
        <v>2</v>
      </c>
      <c r="G725" t="s">
        <v>13</v>
      </c>
      <c r="H725" t="s">
        <v>14</v>
      </c>
      <c r="I725" t="s">
        <v>18</v>
      </c>
      <c r="J725" t="str">
        <f>IF(BuyerTable[[#This Row],[Cars]]&gt;0,"car","No cars")</f>
        <v>car</v>
      </c>
      <c r="K725">
        <v>1</v>
      </c>
      <c r="L725" t="s">
        <v>16</v>
      </c>
      <c r="M725" t="s">
        <v>32</v>
      </c>
      <c r="N725" t="str">
        <f t="shared" si="11"/>
        <v>Middle age</v>
      </c>
      <c r="O725" t="str" cm="1">
        <f t="array" ref="O725">_xlfn.IFS(
  BuyerTable[[#This Row],[Age]]&lt;25,"&lt;25",
  BuyerTable[[#This Row],[Age]]&lt;=34,"25-34",
  BuyerTable[[#This Row],[Age]]&lt;=44,"35-44",
  BuyerTable[[#This Row],[Age]]&lt;=54,"45-54",
  TRUE,"55+"
)</f>
        <v>35-44</v>
      </c>
      <c r="P725">
        <v>39</v>
      </c>
      <c r="Q725">
        <f>IF(BuyerTable[[#This Row],[Purchased Bike]]="Yes",1,0)</f>
        <v>1</v>
      </c>
      <c r="R725" t="s">
        <v>15</v>
      </c>
      <c r="S725" s="8">
        <f>_xlfn.SWITCH(BuyerTable[[#This Row],[Commute Distance]],"0-1 Miles",1,"1-2 Miles",2,"2-5 Miles",5,"5-10 Miles",10,"More than 10 Miles",12)</f>
        <v>1</v>
      </c>
    </row>
    <row r="726" spans="1:19" x14ac:dyDescent="0.3">
      <c r="A726">
        <v>24801</v>
      </c>
      <c r="B726" t="s">
        <v>37</v>
      </c>
      <c r="C726" t="s">
        <v>38</v>
      </c>
      <c r="D726" t="str" cm="1">
        <f t="array" ref="D726">_xlfn.IFS(
  BuyerTable[[#This Row],[Income]]&lt;40000,"&lt;40k",
  BuyerTable[[#This Row],[Income]]&lt;80000,"40–80k",
  BuyerTable[[#This Row],[Income]]&lt;120000,"80–120k",
  TRUE,"120k+"
)</f>
        <v>40–80k</v>
      </c>
      <c r="E726" s="3">
        <v>60000</v>
      </c>
      <c r="F726">
        <v>1</v>
      </c>
      <c r="G726" t="s">
        <v>31</v>
      </c>
      <c r="H726" t="s">
        <v>21</v>
      </c>
      <c r="I726" t="s">
        <v>15</v>
      </c>
      <c r="J726" t="str">
        <f>IF(BuyerTable[[#This Row],[Cars]]&gt;0,"car","No cars")</f>
        <v>No cars</v>
      </c>
      <c r="K726">
        <v>0</v>
      </c>
      <c r="L726" t="s">
        <v>22</v>
      </c>
      <c r="M726" t="s">
        <v>32</v>
      </c>
      <c r="N726" t="str">
        <f t="shared" si="11"/>
        <v>Middle age</v>
      </c>
      <c r="O726" t="str" cm="1">
        <f t="array" ref="O726">_xlfn.IFS(
  BuyerTable[[#This Row],[Age]]&lt;25,"&lt;25",
  BuyerTable[[#This Row],[Age]]&lt;=34,"25-34",
  BuyerTable[[#This Row],[Age]]&lt;=44,"35-44",
  BuyerTable[[#This Row],[Age]]&lt;=54,"45-54",
  TRUE,"55+"
)</f>
        <v>35-44</v>
      </c>
      <c r="P726">
        <v>35</v>
      </c>
      <c r="Q726">
        <f>IF(BuyerTable[[#This Row],[Purchased Bike]]="Yes",1,0)</f>
        <v>1</v>
      </c>
      <c r="R726" t="s">
        <v>15</v>
      </c>
      <c r="S726" s="8">
        <f>_xlfn.SWITCH(BuyerTable[[#This Row],[Commute Distance]],"0-1 Miles",1,"1-2 Miles",2,"2-5 Miles",5,"5-10 Miles",10,"More than 10 Miles",12)</f>
        <v>5</v>
      </c>
    </row>
    <row r="727" spans="1:19" x14ac:dyDescent="0.3">
      <c r="A727">
        <v>17519</v>
      </c>
      <c r="B727" t="s">
        <v>36</v>
      </c>
      <c r="C727" t="s">
        <v>39</v>
      </c>
      <c r="D727" t="str" cm="1">
        <f t="array" ref="D727">_xlfn.IFS(
  BuyerTable[[#This Row],[Income]]&lt;40000,"&lt;40k",
  BuyerTable[[#This Row],[Income]]&lt;80000,"40–80k",
  BuyerTable[[#This Row],[Income]]&lt;120000,"80–120k",
  TRUE,"120k+"
)</f>
        <v>40–80k</v>
      </c>
      <c r="E727" s="3">
        <v>60000</v>
      </c>
      <c r="F727">
        <v>0</v>
      </c>
      <c r="G727" t="s">
        <v>19</v>
      </c>
      <c r="H727" t="s">
        <v>21</v>
      </c>
      <c r="I727" t="s">
        <v>15</v>
      </c>
      <c r="J727" t="str">
        <f>IF(BuyerTable[[#This Row],[Cars]]&gt;0,"car","No cars")</f>
        <v>car</v>
      </c>
      <c r="K727">
        <v>2</v>
      </c>
      <c r="L727" t="s">
        <v>23</v>
      </c>
      <c r="M727" t="s">
        <v>32</v>
      </c>
      <c r="N727" t="str">
        <f t="shared" si="11"/>
        <v>Middle age</v>
      </c>
      <c r="O727" t="str" cm="1">
        <f t="array" ref="O727">_xlfn.IFS(
  BuyerTable[[#This Row],[Age]]&lt;25,"&lt;25",
  BuyerTable[[#This Row],[Age]]&lt;=34,"25-34",
  BuyerTable[[#This Row],[Age]]&lt;=44,"35-44",
  BuyerTable[[#This Row],[Age]]&lt;=54,"45-54",
  TRUE,"55+"
)</f>
        <v>25-34</v>
      </c>
      <c r="P727">
        <v>32</v>
      </c>
      <c r="Q727">
        <f>IF(BuyerTable[[#This Row],[Purchased Bike]]="Yes",1,0)</f>
        <v>0</v>
      </c>
      <c r="R727" t="s">
        <v>18</v>
      </c>
      <c r="S727" s="8">
        <f>_xlfn.SWITCH(BuyerTable[[#This Row],[Commute Distance]],"0-1 Miles",1,"1-2 Miles",2,"2-5 Miles",5,"5-10 Miles",10,"More than 10 Miles",12)</f>
        <v>10</v>
      </c>
    </row>
    <row r="728" spans="1:19" x14ac:dyDescent="0.3">
      <c r="A728">
        <v>29052</v>
      </c>
      <c r="B728" t="s">
        <v>37</v>
      </c>
      <c r="C728" t="s">
        <v>38</v>
      </c>
      <c r="D728" t="str" cm="1">
        <f t="array" ref="D728">_xlfn.IFS(
  BuyerTable[[#This Row],[Income]]&lt;40000,"&lt;40k",
  BuyerTable[[#This Row],[Income]]&lt;80000,"40–80k",
  BuyerTable[[#This Row],[Income]]&lt;120000,"80–120k",
  TRUE,"120k+"
)</f>
        <v>40–80k</v>
      </c>
      <c r="E728" s="3">
        <v>40000</v>
      </c>
      <c r="F728">
        <v>0</v>
      </c>
      <c r="G728" t="s">
        <v>19</v>
      </c>
      <c r="H728" t="s">
        <v>14</v>
      </c>
      <c r="I728" t="s">
        <v>15</v>
      </c>
      <c r="J728" t="str">
        <f>IF(BuyerTable[[#This Row],[Cars]]&gt;0,"car","No cars")</f>
        <v>car</v>
      </c>
      <c r="K728">
        <v>1</v>
      </c>
      <c r="L728" t="s">
        <v>23</v>
      </c>
      <c r="M728" t="s">
        <v>32</v>
      </c>
      <c r="N728" t="str">
        <f t="shared" si="11"/>
        <v>Adolescent</v>
      </c>
      <c r="O728" t="str" cm="1">
        <f t="array" ref="O728">_xlfn.IFS(
  BuyerTable[[#This Row],[Age]]&lt;25,"&lt;25",
  BuyerTable[[#This Row],[Age]]&lt;=34,"25-34",
  BuyerTable[[#This Row],[Age]]&lt;=44,"35-44",
  BuyerTable[[#This Row],[Age]]&lt;=54,"45-54",
  TRUE,"55+"
)</f>
        <v>25-34</v>
      </c>
      <c r="P728">
        <v>27</v>
      </c>
      <c r="Q728">
        <f>IF(BuyerTable[[#This Row],[Purchased Bike]]="Yes",1,0)</f>
        <v>0</v>
      </c>
      <c r="R728" t="s">
        <v>18</v>
      </c>
      <c r="S728" s="8">
        <f>_xlfn.SWITCH(BuyerTable[[#This Row],[Commute Distance]],"0-1 Miles",1,"1-2 Miles",2,"2-5 Miles",5,"5-10 Miles",10,"More than 10 Miles",12)</f>
        <v>10</v>
      </c>
    </row>
    <row r="729" spans="1:19" x14ac:dyDescent="0.3">
      <c r="A729">
        <v>11745</v>
      </c>
      <c r="B729" t="s">
        <v>36</v>
      </c>
      <c r="C729" t="s">
        <v>39</v>
      </c>
      <c r="D729" t="str" cm="1">
        <f t="array" ref="D729">_xlfn.IFS(
  BuyerTable[[#This Row],[Income]]&lt;40000,"&lt;40k",
  BuyerTable[[#This Row],[Income]]&lt;80000,"40–80k",
  BuyerTable[[#This Row],[Income]]&lt;120000,"80–120k",
  TRUE,"120k+"
)</f>
        <v>40–80k</v>
      </c>
      <c r="E729" s="3">
        <v>60000</v>
      </c>
      <c r="F729">
        <v>1</v>
      </c>
      <c r="G729" t="s">
        <v>13</v>
      </c>
      <c r="H729" t="s">
        <v>21</v>
      </c>
      <c r="I729" t="s">
        <v>15</v>
      </c>
      <c r="J729" t="str">
        <f>IF(BuyerTable[[#This Row],[Cars]]&gt;0,"car","No cars")</f>
        <v>car</v>
      </c>
      <c r="K729">
        <v>1</v>
      </c>
      <c r="L729" t="s">
        <v>16</v>
      </c>
      <c r="M729" t="s">
        <v>32</v>
      </c>
      <c r="N729" t="str">
        <f t="shared" si="11"/>
        <v>Middle age</v>
      </c>
      <c r="O729" t="str" cm="1">
        <f t="array" ref="O729">_xlfn.IFS(
  BuyerTable[[#This Row],[Age]]&lt;25,"&lt;25",
  BuyerTable[[#This Row],[Age]]&lt;=34,"25-34",
  BuyerTable[[#This Row],[Age]]&lt;=44,"35-44",
  BuyerTable[[#This Row],[Age]]&lt;=54,"45-54",
  TRUE,"55+"
)</f>
        <v>45-54</v>
      </c>
      <c r="P729">
        <v>47</v>
      </c>
      <c r="Q729">
        <f>IF(BuyerTable[[#This Row],[Purchased Bike]]="Yes",1,0)</f>
        <v>1</v>
      </c>
      <c r="R729" t="s">
        <v>15</v>
      </c>
      <c r="S729" s="8">
        <f>_xlfn.SWITCH(BuyerTable[[#This Row],[Commute Distance]],"0-1 Miles",1,"1-2 Miles",2,"2-5 Miles",5,"5-10 Miles",10,"More than 10 Miles",12)</f>
        <v>1</v>
      </c>
    </row>
    <row r="730" spans="1:19" x14ac:dyDescent="0.3">
      <c r="A730">
        <v>19147</v>
      </c>
      <c r="B730" t="s">
        <v>36</v>
      </c>
      <c r="C730" t="s">
        <v>38</v>
      </c>
      <c r="D730" t="str" cm="1">
        <f t="array" ref="D730">_xlfn.IFS(
  BuyerTable[[#This Row],[Income]]&lt;40000,"&lt;40k",
  BuyerTable[[#This Row],[Income]]&lt;80000,"40–80k",
  BuyerTable[[#This Row],[Income]]&lt;120000,"80–120k",
  TRUE,"120k+"
)</f>
        <v>40–80k</v>
      </c>
      <c r="E730" s="3">
        <v>40000</v>
      </c>
      <c r="F730">
        <v>0</v>
      </c>
      <c r="G730" t="s">
        <v>13</v>
      </c>
      <c r="H730" t="s">
        <v>21</v>
      </c>
      <c r="I730" t="s">
        <v>18</v>
      </c>
      <c r="J730" t="str">
        <f>IF(BuyerTable[[#This Row],[Cars]]&gt;0,"car","No cars")</f>
        <v>car</v>
      </c>
      <c r="K730">
        <v>1</v>
      </c>
      <c r="L730" t="s">
        <v>16</v>
      </c>
      <c r="M730" t="s">
        <v>32</v>
      </c>
      <c r="N730" t="str">
        <f t="shared" si="11"/>
        <v>Middle age</v>
      </c>
      <c r="O730" t="str" cm="1">
        <f t="array" ref="O730">_xlfn.IFS(
  BuyerTable[[#This Row],[Age]]&lt;25,"&lt;25",
  BuyerTable[[#This Row],[Age]]&lt;=34,"25-34",
  BuyerTable[[#This Row],[Age]]&lt;=44,"35-44",
  BuyerTable[[#This Row],[Age]]&lt;=54,"45-54",
  TRUE,"55+"
)</f>
        <v>35-44</v>
      </c>
      <c r="P730">
        <v>42</v>
      </c>
      <c r="Q730">
        <f>IF(BuyerTable[[#This Row],[Purchased Bike]]="Yes",1,0)</f>
        <v>0</v>
      </c>
      <c r="R730" t="s">
        <v>18</v>
      </c>
      <c r="S730" s="8">
        <f>_xlfn.SWITCH(BuyerTable[[#This Row],[Commute Distance]],"0-1 Miles",1,"1-2 Miles",2,"2-5 Miles",5,"5-10 Miles",10,"More than 10 Miles",12)</f>
        <v>1</v>
      </c>
    </row>
    <row r="731" spans="1:19" x14ac:dyDescent="0.3">
      <c r="A731">
        <v>22330</v>
      </c>
      <c r="B731" t="s">
        <v>36</v>
      </c>
      <c r="C731" t="s">
        <v>38</v>
      </c>
      <c r="D731" t="str" cm="1">
        <f t="array" ref="D731">_xlfn.IFS(
  BuyerTable[[#This Row],[Income]]&lt;40000,"&lt;40k",
  BuyerTable[[#This Row],[Income]]&lt;80000,"40–80k",
  BuyerTable[[#This Row],[Income]]&lt;120000,"80–120k",
  TRUE,"120k+"
)</f>
        <v>40–80k</v>
      </c>
      <c r="E731" s="3">
        <v>50000</v>
      </c>
      <c r="F731">
        <v>0</v>
      </c>
      <c r="G731" t="s">
        <v>31</v>
      </c>
      <c r="H731" t="s">
        <v>14</v>
      </c>
      <c r="I731" t="s">
        <v>15</v>
      </c>
      <c r="J731" t="str">
        <f>IF(BuyerTable[[#This Row],[Cars]]&gt;0,"car","No cars")</f>
        <v>No cars</v>
      </c>
      <c r="K731">
        <v>0</v>
      </c>
      <c r="L731" t="s">
        <v>26</v>
      </c>
      <c r="M731" t="s">
        <v>32</v>
      </c>
      <c r="N731" t="str">
        <f t="shared" si="11"/>
        <v>Middle age</v>
      </c>
      <c r="O731" t="str" cm="1">
        <f t="array" ref="O731">_xlfn.IFS(
  BuyerTable[[#This Row],[Age]]&lt;25,"&lt;25",
  BuyerTable[[#This Row],[Age]]&lt;=34,"25-34",
  BuyerTable[[#This Row],[Age]]&lt;=44,"35-44",
  BuyerTable[[#This Row],[Age]]&lt;=54,"45-54",
  TRUE,"55+"
)</f>
        <v>25-34</v>
      </c>
      <c r="P731">
        <v>32</v>
      </c>
      <c r="Q731">
        <f>IF(BuyerTable[[#This Row],[Purchased Bike]]="Yes",1,0)</f>
        <v>1</v>
      </c>
      <c r="R731" t="s">
        <v>15</v>
      </c>
      <c r="S731" s="8">
        <f>_xlfn.SWITCH(BuyerTable[[#This Row],[Commute Distance]],"0-1 Miles",1,"1-2 Miles",2,"2-5 Miles",5,"5-10 Miles",10,"More than 10 Miles",12)</f>
        <v>2</v>
      </c>
    </row>
    <row r="732" spans="1:19" x14ac:dyDescent="0.3">
      <c r="A732">
        <v>25041</v>
      </c>
      <c r="B732" t="s">
        <v>37</v>
      </c>
      <c r="C732" t="s">
        <v>38</v>
      </c>
      <c r="D732" t="str" cm="1">
        <f t="array" ref="D732">_xlfn.IFS(
  BuyerTable[[#This Row],[Income]]&lt;40000,"&lt;40k",
  BuyerTable[[#This Row],[Income]]&lt;80000,"40–80k",
  BuyerTable[[#This Row],[Income]]&lt;120000,"80–120k",
  TRUE,"120k+"
)</f>
        <v>40–80k</v>
      </c>
      <c r="E732" s="3">
        <v>40000</v>
      </c>
      <c r="F732">
        <v>0</v>
      </c>
      <c r="G732" t="s">
        <v>27</v>
      </c>
      <c r="H732" t="s">
        <v>14</v>
      </c>
      <c r="I732" t="s">
        <v>15</v>
      </c>
      <c r="J732" t="str">
        <f>IF(BuyerTable[[#This Row],[Cars]]&gt;0,"car","No cars")</f>
        <v>car</v>
      </c>
      <c r="K732">
        <v>2</v>
      </c>
      <c r="L732" t="s">
        <v>23</v>
      </c>
      <c r="M732" t="s">
        <v>32</v>
      </c>
      <c r="N732" t="str">
        <f t="shared" si="11"/>
        <v>Middle age</v>
      </c>
      <c r="O732" t="str" cm="1">
        <f t="array" ref="O732">_xlfn.IFS(
  BuyerTable[[#This Row],[Age]]&lt;25,"&lt;25",
  BuyerTable[[#This Row],[Age]]&lt;=34,"25-34",
  BuyerTable[[#This Row],[Age]]&lt;=44,"35-44",
  BuyerTable[[#This Row],[Age]]&lt;=54,"45-54",
  TRUE,"55+"
)</f>
        <v>25-34</v>
      </c>
      <c r="P732">
        <v>31</v>
      </c>
      <c r="Q732">
        <f>IF(BuyerTable[[#This Row],[Purchased Bike]]="Yes",1,0)</f>
        <v>0</v>
      </c>
      <c r="R732" t="s">
        <v>18</v>
      </c>
      <c r="S732" s="8">
        <f>_xlfn.SWITCH(BuyerTable[[#This Row],[Commute Distance]],"0-1 Miles",1,"1-2 Miles",2,"2-5 Miles",5,"5-10 Miles",10,"More than 10 Miles",12)</f>
        <v>10</v>
      </c>
    </row>
    <row r="733" spans="1:19" x14ac:dyDescent="0.3">
      <c r="A733">
        <v>28052</v>
      </c>
      <c r="B733" t="s">
        <v>36</v>
      </c>
      <c r="C733" t="s">
        <v>38</v>
      </c>
      <c r="D733" t="str" cm="1">
        <f t="array" ref="D733">_xlfn.IFS(
  BuyerTable[[#This Row],[Income]]&lt;40000,"&lt;40k",
  BuyerTable[[#This Row],[Income]]&lt;80000,"40–80k",
  BuyerTable[[#This Row],[Income]]&lt;120000,"80–120k",
  TRUE,"120k+"
)</f>
        <v>40–80k</v>
      </c>
      <c r="E733" s="3">
        <v>60000</v>
      </c>
      <c r="F733">
        <v>2</v>
      </c>
      <c r="G733" t="s">
        <v>27</v>
      </c>
      <c r="H733" t="s">
        <v>21</v>
      </c>
      <c r="I733" t="s">
        <v>15</v>
      </c>
      <c r="J733" t="str">
        <f>IF(BuyerTable[[#This Row],[Cars]]&gt;0,"car","No cars")</f>
        <v>car</v>
      </c>
      <c r="K733">
        <v>2</v>
      </c>
      <c r="L733" t="s">
        <v>41</v>
      </c>
      <c r="M733" t="s">
        <v>32</v>
      </c>
      <c r="N733" t="str">
        <f t="shared" si="11"/>
        <v>Old</v>
      </c>
      <c r="O733" t="str" cm="1">
        <f t="array" ref="O733">_xlfn.IFS(
  BuyerTable[[#This Row],[Age]]&lt;25,"&lt;25",
  BuyerTable[[#This Row],[Age]]&lt;=34,"25-34",
  BuyerTable[[#This Row],[Age]]&lt;=44,"35-44",
  BuyerTable[[#This Row],[Age]]&lt;=54,"45-54",
  TRUE,"55+"
)</f>
        <v>55+</v>
      </c>
      <c r="P733">
        <v>55</v>
      </c>
      <c r="Q733">
        <f>IF(BuyerTable[[#This Row],[Purchased Bike]]="Yes",1,0)</f>
        <v>0</v>
      </c>
      <c r="R733" t="s">
        <v>18</v>
      </c>
      <c r="S733" s="8">
        <f>_xlfn.SWITCH(BuyerTable[[#This Row],[Commute Distance]],"0-1 Miles",1,"1-2 Miles",2,"2-5 Miles",5,"5-10 Miles",10,"More than 10 Miles",12)</f>
        <v>12</v>
      </c>
    </row>
    <row r="734" spans="1:19" x14ac:dyDescent="0.3">
      <c r="A734">
        <v>26693</v>
      </c>
      <c r="B734" t="s">
        <v>36</v>
      </c>
      <c r="C734" t="s">
        <v>38</v>
      </c>
      <c r="D734" t="str" cm="1">
        <f t="array" ref="D734">_xlfn.IFS(
  BuyerTable[[#This Row],[Income]]&lt;40000,"&lt;40k",
  BuyerTable[[#This Row],[Income]]&lt;80000,"40–80k",
  BuyerTable[[#This Row],[Income]]&lt;120000,"80–120k",
  TRUE,"120k+"
)</f>
        <v>40–80k</v>
      </c>
      <c r="E734" s="3">
        <v>70000</v>
      </c>
      <c r="F734">
        <v>3</v>
      </c>
      <c r="G734" t="s">
        <v>19</v>
      </c>
      <c r="H734" t="s">
        <v>21</v>
      </c>
      <c r="I734" t="s">
        <v>15</v>
      </c>
      <c r="J734" t="str">
        <f>IF(BuyerTable[[#This Row],[Cars]]&gt;0,"car","No cars")</f>
        <v>car</v>
      </c>
      <c r="K734">
        <v>1</v>
      </c>
      <c r="L734" t="s">
        <v>23</v>
      </c>
      <c r="M734" t="s">
        <v>32</v>
      </c>
      <c r="N734" t="str">
        <f t="shared" si="11"/>
        <v>Middle age</v>
      </c>
      <c r="O734" t="str" cm="1">
        <f t="array" ref="O734">_xlfn.IFS(
  BuyerTable[[#This Row],[Age]]&lt;25,"&lt;25",
  BuyerTable[[#This Row],[Age]]&lt;=34,"25-34",
  BuyerTable[[#This Row],[Age]]&lt;=44,"35-44",
  BuyerTable[[#This Row],[Age]]&lt;=54,"45-54",
  TRUE,"55+"
)</f>
        <v>45-54</v>
      </c>
      <c r="P734">
        <v>49</v>
      </c>
      <c r="Q734">
        <f>IF(BuyerTable[[#This Row],[Purchased Bike]]="Yes",1,0)</f>
        <v>0</v>
      </c>
      <c r="R734" t="s">
        <v>18</v>
      </c>
      <c r="S734" s="8">
        <f>_xlfn.SWITCH(BuyerTable[[#This Row],[Commute Distance]],"0-1 Miles",1,"1-2 Miles",2,"2-5 Miles",5,"5-10 Miles",10,"More than 10 Miles",12)</f>
        <v>10</v>
      </c>
    </row>
    <row r="735" spans="1:19" x14ac:dyDescent="0.3">
      <c r="A735">
        <v>13942</v>
      </c>
      <c r="B735" t="s">
        <v>36</v>
      </c>
      <c r="C735" t="s">
        <v>38</v>
      </c>
      <c r="D735" t="str" cm="1">
        <f t="array" ref="D735">_xlfn.IFS(
  BuyerTable[[#This Row],[Income]]&lt;40000,"&lt;40k",
  BuyerTable[[#This Row],[Income]]&lt;80000,"40–80k",
  BuyerTable[[#This Row],[Income]]&lt;120000,"80–120k",
  TRUE,"120k+"
)</f>
        <v>40–80k</v>
      </c>
      <c r="E735" s="3">
        <v>60000</v>
      </c>
      <c r="F735">
        <v>1</v>
      </c>
      <c r="G735" t="s">
        <v>19</v>
      </c>
      <c r="H735" t="s">
        <v>14</v>
      </c>
      <c r="I735" t="s">
        <v>15</v>
      </c>
      <c r="J735" t="str">
        <f>IF(BuyerTable[[#This Row],[Cars]]&gt;0,"car","No cars")</f>
        <v>car</v>
      </c>
      <c r="K735">
        <v>1</v>
      </c>
      <c r="L735" t="s">
        <v>16</v>
      </c>
      <c r="M735" t="s">
        <v>32</v>
      </c>
      <c r="N735" t="str">
        <f t="shared" si="11"/>
        <v>Middle age</v>
      </c>
      <c r="O735" t="str" cm="1">
        <f t="array" ref="O735">_xlfn.IFS(
  BuyerTable[[#This Row],[Age]]&lt;25,"&lt;25",
  BuyerTable[[#This Row],[Age]]&lt;=34,"25-34",
  BuyerTable[[#This Row],[Age]]&lt;=44,"35-44",
  BuyerTable[[#This Row],[Age]]&lt;=54,"45-54",
  TRUE,"55+"
)</f>
        <v>45-54</v>
      </c>
      <c r="P735">
        <v>46</v>
      </c>
      <c r="Q735">
        <f>IF(BuyerTable[[#This Row],[Purchased Bike]]="Yes",1,0)</f>
        <v>0</v>
      </c>
      <c r="R735" t="s">
        <v>18</v>
      </c>
      <c r="S735" s="8">
        <f>_xlfn.SWITCH(BuyerTable[[#This Row],[Commute Distance]],"0-1 Miles",1,"1-2 Miles",2,"2-5 Miles",5,"5-10 Miles",10,"More than 10 Miles",12)</f>
        <v>1</v>
      </c>
    </row>
    <row r="736" spans="1:19" x14ac:dyDescent="0.3">
      <c r="A736">
        <v>11219</v>
      </c>
      <c r="B736" t="s">
        <v>36</v>
      </c>
      <c r="C736" t="s">
        <v>38</v>
      </c>
      <c r="D736" t="str" cm="1">
        <f t="array" ref="D736">_xlfn.IFS(
  BuyerTable[[#This Row],[Income]]&lt;40000,"&lt;40k",
  BuyerTable[[#This Row],[Income]]&lt;80000,"40–80k",
  BuyerTable[[#This Row],[Income]]&lt;120000,"80–120k",
  TRUE,"120k+"
)</f>
        <v>40–80k</v>
      </c>
      <c r="E736" s="3">
        <v>60000</v>
      </c>
      <c r="F736">
        <v>2</v>
      </c>
      <c r="G736" t="s">
        <v>27</v>
      </c>
      <c r="H736" t="s">
        <v>21</v>
      </c>
      <c r="I736" t="s">
        <v>15</v>
      </c>
      <c r="J736" t="str">
        <f>IF(BuyerTable[[#This Row],[Cars]]&gt;0,"car","No cars")</f>
        <v>car</v>
      </c>
      <c r="K736">
        <v>2</v>
      </c>
      <c r="L736" t="s">
        <v>41</v>
      </c>
      <c r="M736" t="s">
        <v>32</v>
      </c>
      <c r="N736" t="str">
        <f t="shared" si="11"/>
        <v>Old</v>
      </c>
      <c r="O736" t="str" cm="1">
        <f t="array" ref="O736">_xlfn.IFS(
  BuyerTable[[#This Row],[Age]]&lt;25,"&lt;25",
  BuyerTable[[#This Row],[Age]]&lt;=34,"25-34",
  BuyerTable[[#This Row],[Age]]&lt;=44,"35-44",
  BuyerTable[[#This Row],[Age]]&lt;=54,"45-54",
  TRUE,"55+"
)</f>
        <v>55+</v>
      </c>
      <c r="P736">
        <v>55</v>
      </c>
      <c r="Q736">
        <f>IF(BuyerTable[[#This Row],[Purchased Bike]]="Yes",1,0)</f>
        <v>0</v>
      </c>
      <c r="R736" t="s">
        <v>18</v>
      </c>
      <c r="S736" s="8">
        <f>_xlfn.SWITCH(BuyerTable[[#This Row],[Commute Distance]],"0-1 Miles",1,"1-2 Miles",2,"2-5 Miles",5,"5-10 Miles",10,"More than 10 Miles",12)</f>
        <v>12</v>
      </c>
    </row>
    <row r="737" spans="1:19" x14ac:dyDescent="0.3">
      <c r="A737">
        <v>22118</v>
      </c>
      <c r="B737" t="s">
        <v>37</v>
      </c>
      <c r="C737" t="s">
        <v>39</v>
      </c>
      <c r="D737" t="str" cm="1">
        <f t="array" ref="D737">_xlfn.IFS(
  BuyerTable[[#This Row],[Income]]&lt;40000,"&lt;40k",
  BuyerTable[[#This Row],[Income]]&lt;80000,"40–80k",
  BuyerTable[[#This Row],[Income]]&lt;120000,"80–120k",
  TRUE,"120k+"
)</f>
        <v>40–80k</v>
      </c>
      <c r="E737" s="3">
        <v>70000</v>
      </c>
      <c r="F737">
        <v>3</v>
      </c>
      <c r="G737" t="s">
        <v>31</v>
      </c>
      <c r="H737" t="s">
        <v>28</v>
      </c>
      <c r="I737" t="s">
        <v>15</v>
      </c>
      <c r="J737" t="str">
        <f>IF(BuyerTable[[#This Row],[Cars]]&gt;0,"car","No cars")</f>
        <v>car</v>
      </c>
      <c r="K737">
        <v>2</v>
      </c>
      <c r="L737" t="s">
        <v>23</v>
      </c>
      <c r="M737" t="s">
        <v>32</v>
      </c>
      <c r="N737" t="str">
        <f t="shared" si="11"/>
        <v>Middle age</v>
      </c>
      <c r="O737" t="str" cm="1">
        <f t="array" ref="O737">_xlfn.IFS(
  BuyerTable[[#This Row],[Age]]&lt;25,"&lt;25",
  BuyerTable[[#This Row],[Age]]&lt;=34,"25-34",
  BuyerTable[[#This Row],[Age]]&lt;=44,"35-44",
  BuyerTable[[#This Row],[Age]]&lt;=54,"45-54",
  TRUE,"55+"
)</f>
        <v>45-54</v>
      </c>
      <c r="P737">
        <v>53</v>
      </c>
      <c r="Q737">
        <f>IF(BuyerTable[[#This Row],[Purchased Bike]]="Yes",1,0)</f>
        <v>1</v>
      </c>
      <c r="R737" t="s">
        <v>15</v>
      </c>
      <c r="S737" s="8">
        <f>_xlfn.SWITCH(BuyerTable[[#This Row],[Commute Distance]],"0-1 Miles",1,"1-2 Miles",2,"2-5 Miles",5,"5-10 Miles",10,"More than 10 Miles",12)</f>
        <v>10</v>
      </c>
    </row>
    <row r="738" spans="1:19" x14ac:dyDescent="0.3">
      <c r="A738">
        <v>23197</v>
      </c>
      <c r="B738" t="s">
        <v>36</v>
      </c>
      <c r="C738" t="s">
        <v>38</v>
      </c>
      <c r="D738" t="str" cm="1">
        <f t="array" ref="D738">_xlfn.IFS(
  BuyerTable[[#This Row],[Income]]&lt;40000,"&lt;40k",
  BuyerTable[[#This Row],[Income]]&lt;80000,"40–80k",
  BuyerTable[[#This Row],[Income]]&lt;120000,"80–120k",
  TRUE,"120k+"
)</f>
        <v>40–80k</v>
      </c>
      <c r="E738" s="3">
        <v>50000</v>
      </c>
      <c r="F738">
        <v>3</v>
      </c>
      <c r="G738" t="s">
        <v>13</v>
      </c>
      <c r="H738" t="s">
        <v>14</v>
      </c>
      <c r="I738" t="s">
        <v>15</v>
      </c>
      <c r="J738" t="str">
        <f>IF(BuyerTable[[#This Row],[Cars]]&gt;0,"car","No cars")</f>
        <v>car</v>
      </c>
      <c r="K738">
        <v>2</v>
      </c>
      <c r="L738" t="s">
        <v>22</v>
      </c>
      <c r="M738" t="s">
        <v>32</v>
      </c>
      <c r="N738" t="str">
        <f t="shared" si="11"/>
        <v>Middle age</v>
      </c>
      <c r="O738" t="str" cm="1">
        <f t="array" ref="O738">_xlfn.IFS(
  BuyerTable[[#This Row],[Age]]&lt;25,"&lt;25",
  BuyerTable[[#This Row],[Age]]&lt;=34,"25-34",
  BuyerTable[[#This Row],[Age]]&lt;=44,"35-44",
  BuyerTable[[#This Row],[Age]]&lt;=54,"45-54",
  TRUE,"55+"
)</f>
        <v>35-44</v>
      </c>
      <c r="P738">
        <v>40</v>
      </c>
      <c r="Q738">
        <f>IF(BuyerTable[[#This Row],[Purchased Bike]]="Yes",1,0)</f>
        <v>0</v>
      </c>
      <c r="R738" t="s">
        <v>18</v>
      </c>
      <c r="S738" s="8">
        <f>_xlfn.SWITCH(BuyerTable[[#This Row],[Commute Distance]],"0-1 Miles",1,"1-2 Miles",2,"2-5 Miles",5,"5-10 Miles",10,"More than 10 Miles",12)</f>
        <v>5</v>
      </c>
    </row>
    <row r="739" spans="1:19" x14ac:dyDescent="0.3">
      <c r="A739">
        <v>27279</v>
      </c>
      <c r="B739" t="s">
        <v>37</v>
      </c>
      <c r="C739" t="s">
        <v>39</v>
      </c>
      <c r="D739" t="str" cm="1">
        <f t="array" ref="D739">_xlfn.IFS(
  BuyerTable[[#This Row],[Income]]&lt;40000,"&lt;40k",
  BuyerTable[[#This Row],[Income]]&lt;80000,"40–80k",
  BuyerTable[[#This Row],[Income]]&lt;120000,"80–120k",
  TRUE,"120k+"
)</f>
        <v>40–80k</v>
      </c>
      <c r="E739" s="3">
        <v>70000</v>
      </c>
      <c r="F739">
        <v>2</v>
      </c>
      <c r="G739" t="s">
        <v>13</v>
      </c>
      <c r="H739" t="s">
        <v>14</v>
      </c>
      <c r="I739" t="s">
        <v>15</v>
      </c>
      <c r="J739" t="str">
        <f>IF(BuyerTable[[#This Row],[Cars]]&gt;0,"car","No cars")</f>
        <v>No cars</v>
      </c>
      <c r="K739">
        <v>0</v>
      </c>
      <c r="L739" t="s">
        <v>22</v>
      </c>
      <c r="M739" t="s">
        <v>32</v>
      </c>
      <c r="N739" t="str">
        <f t="shared" si="11"/>
        <v>Middle age</v>
      </c>
      <c r="O739" t="str" cm="1">
        <f t="array" ref="O739">_xlfn.IFS(
  BuyerTable[[#This Row],[Age]]&lt;25,"&lt;25",
  BuyerTable[[#This Row],[Age]]&lt;=34,"25-34",
  BuyerTable[[#This Row],[Age]]&lt;=44,"35-44",
  BuyerTable[[#This Row],[Age]]&lt;=54,"45-54",
  TRUE,"55+"
)</f>
        <v>35-44</v>
      </c>
      <c r="P739">
        <v>38</v>
      </c>
      <c r="Q739">
        <f>IF(BuyerTable[[#This Row],[Purchased Bike]]="Yes",1,0)</f>
        <v>1</v>
      </c>
      <c r="R739" t="s">
        <v>15</v>
      </c>
      <c r="S739" s="8">
        <f>_xlfn.SWITCH(BuyerTable[[#This Row],[Commute Distance]],"0-1 Miles",1,"1-2 Miles",2,"2-5 Miles",5,"5-10 Miles",10,"More than 10 Miles",12)</f>
        <v>5</v>
      </c>
    </row>
    <row r="740" spans="1:19" x14ac:dyDescent="0.3">
      <c r="A740">
        <v>15879</v>
      </c>
      <c r="B740" t="s">
        <v>36</v>
      </c>
      <c r="C740" t="s">
        <v>38</v>
      </c>
      <c r="D740" t="str" cm="1">
        <f t="array" ref="D740">_xlfn.IFS(
  BuyerTable[[#This Row],[Income]]&lt;40000,"&lt;40k",
  BuyerTable[[#This Row],[Income]]&lt;80000,"40–80k",
  BuyerTable[[#This Row],[Income]]&lt;120000,"80–120k",
  TRUE,"120k+"
)</f>
        <v>40–80k</v>
      </c>
      <c r="E740" s="3">
        <v>70000</v>
      </c>
      <c r="F740">
        <v>5</v>
      </c>
      <c r="G740" t="s">
        <v>13</v>
      </c>
      <c r="H740" t="s">
        <v>28</v>
      </c>
      <c r="I740" t="s">
        <v>15</v>
      </c>
      <c r="J740" t="str">
        <f>IF(BuyerTable[[#This Row],[Cars]]&gt;0,"car","No cars")</f>
        <v>car</v>
      </c>
      <c r="K740">
        <v>2</v>
      </c>
      <c r="L740" t="s">
        <v>22</v>
      </c>
      <c r="M740" t="s">
        <v>32</v>
      </c>
      <c r="N740" t="str">
        <f t="shared" si="11"/>
        <v>Old</v>
      </c>
      <c r="O740" t="str" cm="1">
        <f t="array" ref="O740">_xlfn.IFS(
  BuyerTable[[#This Row],[Age]]&lt;25,"&lt;25",
  BuyerTable[[#This Row],[Age]]&lt;=34,"25-34",
  BuyerTable[[#This Row],[Age]]&lt;=44,"35-44",
  BuyerTable[[#This Row],[Age]]&lt;=54,"45-54",
  TRUE,"55+"
)</f>
        <v>55+</v>
      </c>
      <c r="P740">
        <v>61</v>
      </c>
      <c r="Q740">
        <f>IF(BuyerTable[[#This Row],[Purchased Bike]]="Yes",1,0)</f>
        <v>0</v>
      </c>
      <c r="R740" t="s">
        <v>18</v>
      </c>
      <c r="S740" s="8">
        <f>_xlfn.SWITCH(BuyerTable[[#This Row],[Commute Distance]],"0-1 Miles",1,"1-2 Miles",2,"2-5 Miles",5,"5-10 Miles",10,"More than 10 Miles",12)</f>
        <v>5</v>
      </c>
    </row>
    <row r="741" spans="1:19" x14ac:dyDescent="0.3">
      <c r="A741">
        <v>28278</v>
      </c>
      <c r="B741" t="s">
        <v>36</v>
      </c>
      <c r="C741" t="s">
        <v>38</v>
      </c>
      <c r="D741" t="str" cm="1">
        <f t="array" ref="D741">_xlfn.IFS(
  BuyerTable[[#This Row],[Income]]&lt;40000,"&lt;40k",
  BuyerTable[[#This Row],[Income]]&lt;80000,"40–80k",
  BuyerTable[[#This Row],[Income]]&lt;120000,"80–120k",
  TRUE,"120k+"
)</f>
        <v>40–80k</v>
      </c>
      <c r="E741" s="3">
        <v>50000</v>
      </c>
      <c r="F741">
        <v>2</v>
      </c>
      <c r="G741" t="s">
        <v>31</v>
      </c>
      <c r="H741" t="s">
        <v>28</v>
      </c>
      <c r="I741" t="s">
        <v>15</v>
      </c>
      <c r="J741" t="str">
        <f>IF(BuyerTable[[#This Row],[Cars]]&gt;0,"car","No cars")</f>
        <v>car</v>
      </c>
      <c r="K741">
        <v>2</v>
      </c>
      <c r="L741" t="s">
        <v>23</v>
      </c>
      <c r="M741" t="s">
        <v>32</v>
      </c>
      <c r="N741" t="str">
        <f t="shared" si="11"/>
        <v>Old</v>
      </c>
      <c r="O741" t="str" cm="1">
        <f t="array" ref="O741">_xlfn.IFS(
  BuyerTable[[#This Row],[Age]]&lt;25,"&lt;25",
  BuyerTable[[#This Row],[Age]]&lt;=34,"25-34",
  BuyerTable[[#This Row],[Age]]&lt;=44,"35-44",
  BuyerTable[[#This Row],[Age]]&lt;=54,"45-54",
  TRUE,"55+"
)</f>
        <v>55+</v>
      </c>
      <c r="P741">
        <v>71</v>
      </c>
      <c r="Q741">
        <f>IF(BuyerTable[[#This Row],[Purchased Bike]]="Yes",1,0)</f>
        <v>0</v>
      </c>
      <c r="R741" t="s">
        <v>18</v>
      </c>
      <c r="S741" s="8">
        <f>_xlfn.SWITCH(BuyerTable[[#This Row],[Commute Distance]],"0-1 Miles",1,"1-2 Miles",2,"2-5 Miles",5,"5-10 Miles",10,"More than 10 Miles",12)</f>
        <v>10</v>
      </c>
    </row>
    <row r="742" spans="1:19" x14ac:dyDescent="0.3">
      <c r="A742">
        <v>16151</v>
      </c>
      <c r="B742" t="s">
        <v>36</v>
      </c>
      <c r="C742" t="s">
        <v>39</v>
      </c>
      <c r="D742" t="str" cm="1">
        <f t="array" ref="D742">_xlfn.IFS(
  BuyerTable[[#This Row],[Income]]&lt;40000,"&lt;40k",
  BuyerTable[[#This Row],[Income]]&lt;80000,"40–80k",
  BuyerTable[[#This Row],[Income]]&lt;120000,"80–120k",
  TRUE,"120k+"
)</f>
        <v>40–80k</v>
      </c>
      <c r="E742" s="3">
        <v>60000</v>
      </c>
      <c r="F742">
        <v>1</v>
      </c>
      <c r="G742" t="s">
        <v>13</v>
      </c>
      <c r="H742" t="s">
        <v>21</v>
      </c>
      <c r="I742" t="s">
        <v>15</v>
      </c>
      <c r="J742" t="str">
        <f>IF(BuyerTable[[#This Row],[Cars]]&gt;0,"car","No cars")</f>
        <v>car</v>
      </c>
      <c r="K742">
        <v>1</v>
      </c>
      <c r="L742" t="s">
        <v>22</v>
      </c>
      <c r="M742" t="s">
        <v>32</v>
      </c>
      <c r="N742" t="str">
        <f t="shared" si="11"/>
        <v>Middle age</v>
      </c>
      <c r="O742" t="str" cm="1">
        <f t="array" ref="O742">_xlfn.IFS(
  BuyerTable[[#This Row],[Age]]&lt;25,"&lt;25",
  BuyerTable[[#This Row],[Age]]&lt;=34,"25-34",
  BuyerTable[[#This Row],[Age]]&lt;=44,"35-44",
  BuyerTable[[#This Row],[Age]]&lt;=54,"45-54",
  TRUE,"55+"
)</f>
        <v>45-54</v>
      </c>
      <c r="P742">
        <v>48</v>
      </c>
      <c r="Q742">
        <f>IF(BuyerTable[[#This Row],[Purchased Bike]]="Yes",1,0)</f>
        <v>1</v>
      </c>
      <c r="R742" t="s">
        <v>15</v>
      </c>
      <c r="S742" s="8">
        <f>_xlfn.SWITCH(BuyerTable[[#This Row],[Commute Distance]],"0-1 Miles",1,"1-2 Miles",2,"2-5 Miles",5,"5-10 Miles",10,"More than 10 Miles",12)</f>
        <v>5</v>
      </c>
    </row>
    <row r="743" spans="1:19" x14ac:dyDescent="0.3">
      <c r="A743">
        <v>11807</v>
      </c>
      <c r="B743" t="s">
        <v>36</v>
      </c>
      <c r="C743" t="s">
        <v>38</v>
      </c>
      <c r="D743" t="str" cm="1">
        <f t="array" ref="D743">_xlfn.IFS(
  BuyerTable[[#This Row],[Income]]&lt;40000,"&lt;40k",
  BuyerTable[[#This Row],[Income]]&lt;80000,"40–80k",
  BuyerTable[[#This Row],[Income]]&lt;120000,"80–120k",
  TRUE,"120k+"
)</f>
        <v>40–80k</v>
      </c>
      <c r="E743" s="3">
        <v>70000</v>
      </c>
      <c r="F743">
        <v>3</v>
      </c>
      <c r="G743" t="s">
        <v>31</v>
      </c>
      <c r="H743" t="s">
        <v>21</v>
      </c>
      <c r="I743" t="s">
        <v>15</v>
      </c>
      <c r="J743" t="str">
        <f>IF(BuyerTable[[#This Row],[Cars]]&gt;0,"car","No cars")</f>
        <v>No cars</v>
      </c>
      <c r="K743">
        <v>0</v>
      </c>
      <c r="L743" t="s">
        <v>22</v>
      </c>
      <c r="M743" t="s">
        <v>32</v>
      </c>
      <c r="N743" t="str">
        <f t="shared" si="11"/>
        <v>Middle age</v>
      </c>
      <c r="O743" t="str" cm="1">
        <f t="array" ref="O743">_xlfn.IFS(
  BuyerTable[[#This Row],[Age]]&lt;25,"&lt;25",
  BuyerTable[[#This Row],[Age]]&lt;=34,"25-34",
  BuyerTable[[#This Row],[Age]]&lt;=44,"35-44",
  BuyerTable[[#This Row],[Age]]&lt;=54,"45-54",
  TRUE,"55+"
)</f>
        <v>25-34</v>
      </c>
      <c r="P743">
        <v>34</v>
      </c>
      <c r="Q743">
        <f>IF(BuyerTable[[#This Row],[Purchased Bike]]="Yes",1,0)</f>
        <v>0</v>
      </c>
      <c r="R743" t="s">
        <v>18</v>
      </c>
      <c r="S743" s="8">
        <f>_xlfn.SWITCH(BuyerTable[[#This Row],[Commute Distance]],"0-1 Miles",1,"1-2 Miles",2,"2-5 Miles",5,"5-10 Miles",10,"More than 10 Miles",12)</f>
        <v>5</v>
      </c>
    </row>
    <row r="744" spans="1:19" x14ac:dyDescent="0.3">
      <c r="A744">
        <v>11622</v>
      </c>
      <c r="B744" t="s">
        <v>36</v>
      </c>
      <c r="C744" t="s">
        <v>38</v>
      </c>
      <c r="D744" t="str" cm="1">
        <f t="array" ref="D744">_xlfn.IFS(
  BuyerTable[[#This Row],[Income]]&lt;40000,"&lt;40k",
  BuyerTable[[#This Row],[Income]]&lt;80000,"40–80k",
  BuyerTable[[#This Row],[Income]]&lt;120000,"80–120k",
  TRUE,"120k+"
)</f>
        <v>40–80k</v>
      </c>
      <c r="E744" s="3">
        <v>50000</v>
      </c>
      <c r="F744">
        <v>0</v>
      </c>
      <c r="G744" t="s">
        <v>31</v>
      </c>
      <c r="H744" t="s">
        <v>14</v>
      </c>
      <c r="I744" t="s">
        <v>15</v>
      </c>
      <c r="J744" t="str">
        <f>IF(BuyerTable[[#This Row],[Cars]]&gt;0,"car","No cars")</f>
        <v>No cars</v>
      </c>
      <c r="K744">
        <v>0</v>
      </c>
      <c r="L744" t="s">
        <v>16</v>
      </c>
      <c r="M744" t="s">
        <v>32</v>
      </c>
      <c r="N744" t="str">
        <f t="shared" si="11"/>
        <v>Middle age</v>
      </c>
      <c r="O744" t="str" cm="1">
        <f t="array" ref="O744">_xlfn.IFS(
  BuyerTable[[#This Row],[Age]]&lt;25,"&lt;25",
  BuyerTable[[#This Row],[Age]]&lt;=34,"25-34",
  BuyerTable[[#This Row],[Age]]&lt;=44,"35-44",
  BuyerTable[[#This Row],[Age]]&lt;=54,"45-54",
  TRUE,"55+"
)</f>
        <v>25-34</v>
      </c>
      <c r="P744">
        <v>32</v>
      </c>
      <c r="Q744">
        <f>IF(BuyerTable[[#This Row],[Purchased Bike]]="Yes",1,0)</f>
        <v>0</v>
      </c>
      <c r="R744" t="s">
        <v>18</v>
      </c>
      <c r="S744" s="8">
        <f>_xlfn.SWITCH(BuyerTable[[#This Row],[Commute Distance]],"0-1 Miles",1,"1-2 Miles",2,"2-5 Miles",5,"5-10 Miles",10,"More than 10 Miles",12)</f>
        <v>1</v>
      </c>
    </row>
    <row r="745" spans="1:19" x14ac:dyDescent="0.3">
      <c r="A745">
        <v>26597</v>
      </c>
      <c r="B745" t="s">
        <v>37</v>
      </c>
      <c r="C745" t="s">
        <v>39</v>
      </c>
      <c r="D745" t="str" cm="1">
        <f t="array" ref="D745">_xlfn.IFS(
  BuyerTable[[#This Row],[Income]]&lt;40000,"&lt;40k",
  BuyerTable[[#This Row],[Income]]&lt;80000,"40–80k",
  BuyerTable[[#This Row],[Income]]&lt;120000,"80–120k",
  TRUE,"120k+"
)</f>
        <v>40–80k</v>
      </c>
      <c r="E745" s="3">
        <v>60000</v>
      </c>
      <c r="F745">
        <v>4</v>
      </c>
      <c r="G745" t="s">
        <v>13</v>
      </c>
      <c r="H745" t="s">
        <v>14</v>
      </c>
      <c r="I745" t="s">
        <v>18</v>
      </c>
      <c r="J745" t="str">
        <f>IF(BuyerTable[[#This Row],[Cars]]&gt;0,"car","No cars")</f>
        <v>car</v>
      </c>
      <c r="K745">
        <v>2</v>
      </c>
      <c r="L745" t="s">
        <v>16</v>
      </c>
      <c r="M745" t="s">
        <v>32</v>
      </c>
      <c r="N745" t="str">
        <f t="shared" si="11"/>
        <v>Middle age</v>
      </c>
      <c r="O745" t="str" cm="1">
        <f t="array" ref="O745">_xlfn.IFS(
  BuyerTable[[#This Row],[Age]]&lt;25,"&lt;25",
  BuyerTable[[#This Row],[Age]]&lt;=34,"25-34",
  BuyerTable[[#This Row],[Age]]&lt;=44,"35-44",
  BuyerTable[[#This Row],[Age]]&lt;=54,"45-54",
  TRUE,"55+"
)</f>
        <v>35-44</v>
      </c>
      <c r="P745">
        <v>42</v>
      </c>
      <c r="Q745">
        <f>IF(BuyerTable[[#This Row],[Purchased Bike]]="Yes",1,0)</f>
        <v>0</v>
      </c>
      <c r="R745" t="s">
        <v>18</v>
      </c>
      <c r="S745" s="8">
        <f>_xlfn.SWITCH(BuyerTable[[#This Row],[Commute Distance]],"0-1 Miles",1,"1-2 Miles",2,"2-5 Miles",5,"5-10 Miles",10,"More than 10 Miles",12)</f>
        <v>1</v>
      </c>
    </row>
    <row r="746" spans="1:19" x14ac:dyDescent="0.3">
      <c r="A746">
        <v>27074</v>
      </c>
      <c r="B746" t="s">
        <v>36</v>
      </c>
      <c r="C746" t="s">
        <v>39</v>
      </c>
      <c r="D746" t="str" cm="1">
        <f t="array" ref="D746">_xlfn.IFS(
  BuyerTable[[#This Row],[Income]]&lt;40000,"&lt;40k",
  BuyerTable[[#This Row],[Income]]&lt;80000,"40–80k",
  BuyerTable[[#This Row],[Income]]&lt;120000,"80–120k",
  TRUE,"120k+"
)</f>
        <v>40–80k</v>
      </c>
      <c r="E746" s="3">
        <v>70000</v>
      </c>
      <c r="F746">
        <v>1</v>
      </c>
      <c r="G746" t="s">
        <v>31</v>
      </c>
      <c r="H746" t="s">
        <v>14</v>
      </c>
      <c r="I746" t="s">
        <v>15</v>
      </c>
      <c r="J746" t="str">
        <f>IF(BuyerTable[[#This Row],[Cars]]&gt;0,"car","No cars")</f>
        <v>No cars</v>
      </c>
      <c r="K746">
        <v>0</v>
      </c>
      <c r="L746" t="s">
        <v>16</v>
      </c>
      <c r="M746" t="s">
        <v>32</v>
      </c>
      <c r="N746" t="str">
        <f t="shared" si="11"/>
        <v>Middle age</v>
      </c>
      <c r="O746" t="str" cm="1">
        <f t="array" ref="O746">_xlfn.IFS(
  BuyerTable[[#This Row],[Age]]&lt;25,"&lt;25",
  BuyerTable[[#This Row],[Age]]&lt;=34,"25-34",
  BuyerTable[[#This Row],[Age]]&lt;=44,"35-44",
  BuyerTable[[#This Row],[Age]]&lt;=54,"45-54",
  TRUE,"55+"
)</f>
        <v>35-44</v>
      </c>
      <c r="P746">
        <v>35</v>
      </c>
      <c r="Q746">
        <f>IF(BuyerTable[[#This Row],[Purchased Bike]]="Yes",1,0)</f>
        <v>1</v>
      </c>
      <c r="R746" t="s">
        <v>15</v>
      </c>
      <c r="S746" s="8">
        <f>_xlfn.SWITCH(BuyerTable[[#This Row],[Commute Distance]],"0-1 Miles",1,"1-2 Miles",2,"2-5 Miles",5,"5-10 Miles",10,"More than 10 Miles",12)</f>
        <v>1</v>
      </c>
    </row>
    <row r="747" spans="1:19" x14ac:dyDescent="0.3">
      <c r="A747">
        <v>19228</v>
      </c>
      <c r="B747" t="s">
        <v>36</v>
      </c>
      <c r="C747" t="s">
        <v>39</v>
      </c>
      <c r="D747" t="str" cm="1">
        <f t="array" ref="D747">_xlfn.IFS(
  BuyerTable[[#This Row],[Income]]&lt;40000,"&lt;40k",
  BuyerTable[[#This Row],[Income]]&lt;80000,"40–80k",
  BuyerTable[[#This Row],[Income]]&lt;120000,"80–120k",
  TRUE,"120k+"
)</f>
        <v>40–80k</v>
      </c>
      <c r="E747" s="3">
        <v>40000</v>
      </c>
      <c r="F747">
        <v>2</v>
      </c>
      <c r="G747" t="s">
        <v>19</v>
      </c>
      <c r="H747" t="s">
        <v>20</v>
      </c>
      <c r="I747" t="s">
        <v>15</v>
      </c>
      <c r="J747" t="str">
        <f>IF(BuyerTable[[#This Row],[Cars]]&gt;0,"car","No cars")</f>
        <v>car</v>
      </c>
      <c r="K747">
        <v>1</v>
      </c>
      <c r="L747" t="s">
        <v>16</v>
      </c>
      <c r="M747" t="s">
        <v>32</v>
      </c>
      <c r="N747" t="str">
        <f t="shared" si="11"/>
        <v>Middle age</v>
      </c>
      <c r="O747" t="str" cm="1">
        <f t="array" ref="O747">_xlfn.IFS(
  BuyerTable[[#This Row],[Age]]&lt;25,"&lt;25",
  BuyerTable[[#This Row],[Age]]&lt;=34,"25-34",
  BuyerTable[[#This Row],[Age]]&lt;=44,"35-44",
  BuyerTable[[#This Row],[Age]]&lt;=54,"45-54",
  TRUE,"55+"
)</f>
        <v>45-54</v>
      </c>
      <c r="P747">
        <v>48</v>
      </c>
      <c r="Q747">
        <f>IF(BuyerTable[[#This Row],[Purchased Bike]]="Yes",1,0)</f>
        <v>0</v>
      </c>
      <c r="R747" t="s">
        <v>18</v>
      </c>
      <c r="S747" s="8">
        <f>_xlfn.SWITCH(BuyerTable[[#This Row],[Commute Distance]],"0-1 Miles",1,"1-2 Miles",2,"2-5 Miles",5,"5-10 Miles",10,"More than 10 Miles",12)</f>
        <v>1</v>
      </c>
    </row>
    <row r="748" spans="1:19" x14ac:dyDescent="0.3">
      <c r="A748">
        <v>17000</v>
      </c>
      <c r="B748" t="s">
        <v>37</v>
      </c>
      <c r="C748" t="s">
        <v>39</v>
      </c>
      <c r="D748" t="str" cm="1">
        <f t="array" ref="D748">_xlfn.IFS(
  BuyerTable[[#This Row],[Income]]&lt;40000,"&lt;40k",
  BuyerTable[[#This Row],[Income]]&lt;80000,"40–80k",
  BuyerTable[[#This Row],[Income]]&lt;120000,"80–120k",
  TRUE,"120k+"
)</f>
        <v>40–80k</v>
      </c>
      <c r="E748" s="3">
        <v>70000</v>
      </c>
      <c r="F748">
        <v>4</v>
      </c>
      <c r="G748" t="s">
        <v>13</v>
      </c>
      <c r="H748" t="s">
        <v>14</v>
      </c>
      <c r="I748" t="s">
        <v>15</v>
      </c>
      <c r="J748" t="str">
        <f>IF(BuyerTable[[#This Row],[Cars]]&gt;0,"car","No cars")</f>
        <v>car</v>
      </c>
      <c r="K748">
        <v>2</v>
      </c>
      <c r="L748" t="s">
        <v>22</v>
      </c>
      <c r="M748" t="s">
        <v>32</v>
      </c>
      <c r="N748" t="str">
        <f t="shared" si="11"/>
        <v>Middle age</v>
      </c>
      <c r="O748" t="str" cm="1">
        <f t="array" ref="O748">_xlfn.IFS(
  BuyerTable[[#This Row],[Age]]&lt;25,"&lt;25",
  BuyerTable[[#This Row],[Age]]&lt;=34,"25-34",
  BuyerTable[[#This Row],[Age]]&lt;=44,"35-44",
  BuyerTable[[#This Row],[Age]]&lt;=54,"45-54",
  TRUE,"55+"
)</f>
        <v>35-44</v>
      </c>
      <c r="P748">
        <v>43</v>
      </c>
      <c r="Q748">
        <f>IF(BuyerTable[[#This Row],[Purchased Bike]]="Yes",1,0)</f>
        <v>1</v>
      </c>
      <c r="R748" t="s">
        <v>15</v>
      </c>
      <c r="S748" s="8">
        <f>_xlfn.SWITCH(BuyerTable[[#This Row],[Commute Distance]],"0-1 Miles",1,"1-2 Miles",2,"2-5 Miles",5,"5-10 Miles",10,"More than 10 Miles",12)</f>
        <v>5</v>
      </c>
    </row>
    <row r="749" spans="1:19" x14ac:dyDescent="0.3">
      <c r="A749">
        <v>14569</v>
      </c>
      <c r="B749" t="s">
        <v>36</v>
      </c>
      <c r="C749" t="s">
        <v>38</v>
      </c>
      <c r="D749" t="str" cm="1">
        <f t="array" ref="D749">_xlfn.IFS(
  BuyerTable[[#This Row],[Income]]&lt;40000,"&lt;40k",
  BuyerTable[[#This Row],[Income]]&lt;80000,"40–80k",
  BuyerTable[[#This Row],[Income]]&lt;120000,"80–120k",
  TRUE,"120k+"
)</f>
        <v>40–80k</v>
      </c>
      <c r="E749" s="3">
        <v>60000</v>
      </c>
      <c r="F749">
        <v>1</v>
      </c>
      <c r="G749" t="s">
        <v>31</v>
      </c>
      <c r="H749" t="s">
        <v>21</v>
      </c>
      <c r="I749" t="s">
        <v>15</v>
      </c>
      <c r="J749" t="str">
        <f>IF(BuyerTable[[#This Row],[Cars]]&gt;0,"car","No cars")</f>
        <v>No cars</v>
      </c>
      <c r="K749">
        <v>0</v>
      </c>
      <c r="L749" t="s">
        <v>16</v>
      </c>
      <c r="M749" t="s">
        <v>32</v>
      </c>
      <c r="N749" t="str">
        <f t="shared" si="11"/>
        <v>Middle age</v>
      </c>
      <c r="O749" t="str" cm="1">
        <f t="array" ref="O749">_xlfn.IFS(
  BuyerTable[[#This Row],[Age]]&lt;25,"&lt;25",
  BuyerTable[[#This Row],[Age]]&lt;=34,"25-34",
  BuyerTable[[#This Row],[Age]]&lt;=44,"35-44",
  BuyerTable[[#This Row],[Age]]&lt;=54,"45-54",
  TRUE,"55+"
)</f>
        <v>35-44</v>
      </c>
      <c r="P749">
        <v>35</v>
      </c>
      <c r="Q749">
        <f>IF(BuyerTable[[#This Row],[Purchased Bike]]="Yes",1,0)</f>
        <v>0</v>
      </c>
      <c r="R749" t="s">
        <v>18</v>
      </c>
      <c r="S749" s="8">
        <f>_xlfn.SWITCH(BuyerTable[[#This Row],[Commute Distance]],"0-1 Miles",1,"1-2 Miles",2,"2-5 Miles",5,"5-10 Miles",10,"More than 10 Miles",12)</f>
        <v>1</v>
      </c>
    </row>
    <row r="750" spans="1:19" x14ac:dyDescent="0.3">
      <c r="A750">
        <v>13873</v>
      </c>
      <c r="B750" t="s">
        <v>36</v>
      </c>
      <c r="C750" t="s">
        <v>38</v>
      </c>
      <c r="D750" t="str" cm="1">
        <f t="array" ref="D750">_xlfn.IFS(
  BuyerTable[[#This Row],[Income]]&lt;40000,"&lt;40k",
  BuyerTable[[#This Row],[Income]]&lt;80000,"40–80k",
  BuyerTable[[#This Row],[Income]]&lt;120000,"80–120k",
  TRUE,"120k+"
)</f>
        <v>40–80k</v>
      </c>
      <c r="E750" s="3">
        <v>70000</v>
      </c>
      <c r="F750">
        <v>3</v>
      </c>
      <c r="G750" t="s">
        <v>31</v>
      </c>
      <c r="H750" t="s">
        <v>21</v>
      </c>
      <c r="I750" t="s">
        <v>15</v>
      </c>
      <c r="J750" t="str">
        <f>IF(BuyerTable[[#This Row],[Cars]]&gt;0,"car","No cars")</f>
        <v>No cars</v>
      </c>
      <c r="K750">
        <v>0</v>
      </c>
      <c r="L750" t="s">
        <v>16</v>
      </c>
      <c r="M750" t="s">
        <v>32</v>
      </c>
      <c r="N750" t="str">
        <f t="shared" si="11"/>
        <v>Middle age</v>
      </c>
      <c r="O750" t="str" cm="1">
        <f t="array" ref="O750">_xlfn.IFS(
  BuyerTable[[#This Row],[Age]]&lt;25,"&lt;25",
  BuyerTable[[#This Row],[Age]]&lt;=34,"25-34",
  BuyerTable[[#This Row],[Age]]&lt;=44,"35-44",
  BuyerTable[[#This Row],[Age]]&lt;=54,"45-54",
  TRUE,"55+"
)</f>
        <v>35-44</v>
      </c>
      <c r="P750">
        <v>35</v>
      </c>
      <c r="Q750">
        <f>IF(BuyerTable[[#This Row],[Purchased Bike]]="Yes",1,0)</f>
        <v>1</v>
      </c>
      <c r="R750" t="s">
        <v>15</v>
      </c>
      <c r="S750" s="8">
        <f>_xlfn.SWITCH(BuyerTable[[#This Row],[Commute Distance]],"0-1 Miles",1,"1-2 Miles",2,"2-5 Miles",5,"5-10 Miles",10,"More than 10 Miles",12)</f>
        <v>1</v>
      </c>
    </row>
    <row r="751" spans="1:19" x14ac:dyDescent="0.3">
      <c r="A751">
        <v>20401</v>
      </c>
      <c r="B751" t="s">
        <v>36</v>
      </c>
      <c r="C751" t="s">
        <v>39</v>
      </c>
      <c r="D751" t="str" cm="1">
        <f t="array" ref="D751">_xlfn.IFS(
  BuyerTable[[#This Row],[Income]]&lt;40000,"&lt;40k",
  BuyerTable[[#This Row],[Income]]&lt;80000,"40–80k",
  BuyerTable[[#This Row],[Income]]&lt;120000,"80–120k",
  TRUE,"120k+"
)</f>
        <v>40–80k</v>
      </c>
      <c r="E751" s="3">
        <v>50000</v>
      </c>
      <c r="F751">
        <v>4</v>
      </c>
      <c r="G751" t="s">
        <v>13</v>
      </c>
      <c r="H751" t="s">
        <v>28</v>
      </c>
      <c r="I751" t="s">
        <v>15</v>
      </c>
      <c r="J751" t="str">
        <f>IF(BuyerTable[[#This Row],[Cars]]&gt;0,"car","No cars")</f>
        <v>car</v>
      </c>
      <c r="K751">
        <v>2</v>
      </c>
      <c r="L751" t="s">
        <v>26</v>
      </c>
      <c r="M751" t="s">
        <v>32</v>
      </c>
      <c r="N751" t="str">
        <f t="shared" si="11"/>
        <v>Old</v>
      </c>
      <c r="O751" t="str" cm="1">
        <f t="array" ref="O751">_xlfn.IFS(
  BuyerTable[[#This Row],[Age]]&lt;25,"&lt;25",
  BuyerTable[[#This Row],[Age]]&lt;=34,"25-34",
  BuyerTable[[#This Row],[Age]]&lt;=44,"35-44",
  BuyerTable[[#This Row],[Age]]&lt;=54,"45-54",
  TRUE,"55+"
)</f>
        <v>55+</v>
      </c>
      <c r="P751">
        <v>64</v>
      </c>
      <c r="Q751">
        <f>IF(BuyerTable[[#This Row],[Purchased Bike]]="Yes",1,0)</f>
        <v>1</v>
      </c>
      <c r="R751" t="s">
        <v>15</v>
      </c>
      <c r="S751" s="8">
        <f>_xlfn.SWITCH(BuyerTable[[#This Row],[Commute Distance]],"0-1 Miles",1,"1-2 Miles",2,"2-5 Miles",5,"5-10 Miles",10,"More than 10 Miles",12)</f>
        <v>2</v>
      </c>
    </row>
    <row r="752" spans="1:19" x14ac:dyDescent="0.3">
      <c r="A752">
        <v>21583</v>
      </c>
      <c r="B752" t="s">
        <v>36</v>
      </c>
      <c r="C752" t="s">
        <v>39</v>
      </c>
      <c r="D752" t="str" cm="1">
        <f t="array" ref="D752">_xlfn.IFS(
  BuyerTable[[#This Row],[Income]]&lt;40000,"&lt;40k",
  BuyerTable[[#This Row],[Income]]&lt;80000,"40–80k",
  BuyerTable[[#This Row],[Income]]&lt;120000,"80–120k",
  TRUE,"120k+"
)</f>
        <v>40–80k</v>
      </c>
      <c r="E752" s="3">
        <v>50000</v>
      </c>
      <c r="F752">
        <v>1</v>
      </c>
      <c r="G752" t="s">
        <v>13</v>
      </c>
      <c r="H752" t="s">
        <v>14</v>
      </c>
      <c r="I752" t="s">
        <v>15</v>
      </c>
      <c r="J752" t="str">
        <f>IF(BuyerTable[[#This Row],[Cars]]&gt;0,"car","No cars")</f>
        <v>No cars</v>
      </c>
      <c r="K752">
        <v>0</v>
      </c>
      <c r="L752" t="s">
        <v>16</v>
      </c>
      <c r="M752" t="s">
        <v>32</v>
      </c>
      <c r="N752" t="str">
        <f t="shared" si="11"/>
        <v>Middle age</v>
      </c>
      <c r="O752" t="str" cm="1">
        <f t="array" ref="O752">_xlfn.IFS(
  BuyerTable[[#This Row],[Age]]&lt;25,"&lt;25",
  BuyerTable[[#This Row],[Age]]&lt;=34,"25-34",
  BuyerTable[[#This Row],[Age]]&lt;=44,"35-44",
  BuyerTable[[#This Row],[Age]]&lt;=54,"45-54",
  TRUE,"55+"
)</f>
        <v>25-34</v>
      </c>
      <c r="P752">
        <v>34</v>
      </c>
      <c r="Q752">
        <f>IF(BuyerTable[[#This Row],[Purchased Bike]]="Yes",1,0)</f>
        <v>1</v>
      </c>
      <c r="R752" t="s">
        <v>15</v>
      </c>
      <c r="S752" s="8">
        <f>_xlfn.SWITCH(BuyerTable[[#This Row],[Commute Distance]],"0-1 Miles",1,"1-2 Miles",2,"2-5 Miles",5,"5-10 Miles",10,"More than 10 Miles",12)</f>
        <v>1</v>
      </c>
    </row>
    <row r="753" spans="1:19" x14ac:dyDescent="0.3">
      <c r="A753">
        <v>18066</v>
      </c>
      <c r="B753" t="s">
        <v>37</v>
      </c>
      <c r="C753" t="s">
        <v>38</v>
      </c>
      <c r="D753" t="str" cm="1">
        <f t="array" ref="D753">_xlfn.IFS(
  BuyerTable[[#This Row],[Income]]&lt;40000,"&lt;40k",
  BuyerTable[[#This Row],[Income]]&lt;80000,"40–80k",
  BuyerTable[[#This Row],[Income]]&lt;120000,"80–120k",
  TRUE,"120k+"
)</f>
        <v>40–80k</v>
      </c>
      <c r="E753" s="3">
        <v>70000</v>
      </c>
      <c r="F753">
        <v>5</v>
      </c>
      <c r="G753" t="s">
        <v>13</v>
      </c>
      <c r="H753" t="s">
        <v>28</v>
      </c>
      <c r="I753" t="s">
        <v>15</v>
      </c>
      <c r="J753" t="str">
        <f>IF(BuyerTable[[#This Row],[Cars]]&gt;0,"car","No cars")</f>
        <v>car</v>
      </c>
      <c r="K753">
        <v>3</v>
      </c>
      <c r="L753" t="s">
        <v>41</v>
      </c>
      <c r="M753" t="s">
        <v>32</v>
      </c>
      <c r="N753" t="str">
        <f t="shared" si="11"/>
        <v>Old</v>
      </c>
      <c r="O753" t="str" cm="1">
        <f t="array" ref="O753">_xlfn.IFS(
  BuyerTable[[#This Row],[Age]]&lt;25,"&lt;25",
  BuyerTable[[#This Row],[Age]]&lt;=34,"25-34",
  BuyerTable[[#This Row],[Age]]&lt;=44,"35-44",
  BuyerTable[[#This Row],[Age]]&lt;=54,"45-54",
  TRUE,"55+"
)</f>
        <v>55+</v>
      </c>
      <c r="P753">
        <v>60</v>
      </c>
      <c r="Q753">
        <f>IF(BuyerTable[[#This Row],[Purchased Bike]]="Yes",1,0)</f>
        <v>1</v>
      </c>
      <c r="R753" t="s">
        <v>15</v>
      </c>
      <c r="S753" s="8">
        <f>_xlfn.SWITCH(BuyerTable[[#This Row],[Commute Distance]],"0-1 Miles",1,"1-2 Miles",2,"2-5 Miles",5,"5-10 Miles",10,"More than 10 Miles",12)</f>
        <v>12</v>
      </c>
    </row>
    <row r="754" spans="1:19" x14ac:dyDescent="0.3">
      <c r="A754">
        <v>28192</v>
      </c>
      <c r="B754" t="s">
        <v>36</v>
      </c>
      <c r="C754" t="s">
        <v>39</v>
      </c>
      <c r="D754" t="str" cm="1">
        <f t="array" ref="D754">_xlfn.IFS(
  BuyerTable[[#This Row],[Income]]&lt;40000,"&lt;40k",
  BuyerTable[[#This Row],[Income]]&lt;80000,"40–80k",
  BuyerTable[[#This Row],[Income]]&lt;120000,"80–120k",
  TRUE,"120k+"
)</f>
        <v>40–80k</v>
      </c>
      <c r="E754" s="3">
        <v>70000</v>
      </c>
      <c r="F754">
        <v>5</v>
      </c>
      <c r="G754" t="s">
        <v>31</v>
      </c>
      <c r="H754" t="s">
        <v>21</v>
      </c>
      <c r="I754" t="s">
        <v>15</v>
      </c>
      <c r="J754" t="str">
        <f>IF(BuyerTable[[#This Row],[Cars]]&gt;0,"car","No cars")</f>
        <v>car</v>
      </c>
      <c r="K754">
        <v>3</v>
      </c>
      <c r="L754" t="s">
        <v>41</v>
      </c>
      <c r="M754" t="s">
        <v>32</v>
      </c>
      <c r="N754" t="str">
        <f t="shared" si="11"/>
        <v>Middle age</v>
      </c>
      <c r="O754" t="str" cm="1">
        <f t="array" ref="O754">_xlfn.IFS(
  BuyerTable[[#This Row],[Age]]&lt;25,"&lt;25",
  BuyerTable[[#This Row],[Age]]&lt;=34,"25-34",
  BuyerTable[[#This Row],[Age]]&lt;=44,"35-44",
  BuyerTable[[#This Row],[Age]]&lt;=54,"45-54",
  TRUE,"55+"
)</f>
        <v>45-54</v>
      </c>
      <c r="P754">
        <v>46</v>
      </c>
      <c r="Q754">
        <f>IF(BuyerTable[[#This Row],[Purchased Bike]]="Yes",1,0)</f>
        <v>0</v>
      </c>
      <c r="R754" t="s">
        <v>18</v>
      </c>
      <c r="S754" s="8">
        <f>_xlfn.SWITCH(BuyerTable[[#This Row],[Commute Distance]],"0-1 Miles",1,"1-2 Miles",2,"2-5 Miles",5,"5-10 Miles",10,"More than 10 Miles",12)</f>
        <v>12</v>
      </c>
    </row>
    <row r="755" spans="1:19" x14ac:dyDescent="0.3">
      <c r="A755">
        <v>16122</v>
      </c>
      <c r="B755" t="s">
        <v>36</v>
      </c>
      <c r="C755" t="s">
        <v>38</v>
      </c>
      <c r="D755" t="str" cm="1">
        <f t="array" ref="D755">_xlfn.IFS(
  BuyerTable[[#This Row],[Income]]&lt;40000,"&lt;40k",
  BuyerTable[[#This Row],[Income]]&lt;80000,"40–80k",
  BuyerTable[[#This Row],[Income]]&lt;120000,"80–120k",
  TRUE,"120k+"
)</f>
        <v>40–80k</v>
      </c>
      <c r="E755" s="3">
        <v>40000</v>
      </c>
      <c r="F755">
        <v>4</v>
      </c>
      <c r="G755" t="s">
        <v>27</v>
      </c>
      <c r="H755" t="s">
        <v>14</v>
      </c>
      <c r="I755" t="s">
        <v>15</v>
      </c>
      <c r="J755" t="str">
        <f>IF(BuyerTable[[#This Row],[Cars]]&gt;0,"car","No cars")</f>
        <v>car</v>
      </c>
      <c r="K755">
        <v>2</v>
      </c>
      <c r="L755" t="s">
        <v>16</v>
      </c>
      <c r="M755" t="s">
        <v>32</v>
      </c>
      <c r="N755" t="str">
        <f t="shared" si="11"/>
        <v>Middle age</v>
      </c>
      <c r="O755" t="str" cm="1">
        <f t="array" ref="O755">_xlfn.IFS(
  BuyerTable[[#This Row],[Age]]&lt;25,"&lt;25",
  BuyerTable[[#This Row],[Age]]&lt;=34,"25-34",
  BuyerTable[[#This Row],[Age]]&lt;=44,"35-44",
  BuyerTable[[#This Row],[Age]]&lt;=54,"45-54",
  TRUE,"55+"
)</f>
        <v>35-44</v>
      </c>
      <c r="P755">
        <v>44</v>
      </c>
      <c r="Q755">
        <f>IF(BuyerTable[[#This Row],[Purchased Bike]]="Yes",1,0)</f>
        <v>1</v>
      </c>
      <c r="R755" t="s">
        <v>15</v>
      </c>
      <c r="S755" s="8">
        <f>_xlfn.SWITCH(BuyerTable[[#This Row],[Commute Distance]],"0-1 Miles",1,"1-2 Miles",2,"2-5 Miles",5,"5-10 Miles",10,"More than 10 Miles",12)</f>
        <v>1</v>
      </c>
    </row>
    <row r="756" spans="1:19" x14ac:dyDescent="0.3">
      <c r="A756">
        <v>18607</v>
      </c>
      <c r="B756" t="s">
        <v>37</v>
      </c>
      <c r="C756" t="s">
        <v>39</v>
      </c>
      <c r="D756" t="str" cm="1">
        <f t="array" ref="D756">_xlfn.IFS(
  BuyerTable[[#This Row],[Income]]&lt;40000,"&lt;40k",
  BuyerTable[[#This Row],[Income]]&lt;80000,"40–80k",
  BuyerTable[[#This Row],[Income]]&lt;120000,"80–120k",
  TRUE,"120k+"
)</f>
        <v>40–80k</v>
      </c>
      <c r="E756" s="3">
        <v>60000</v>
      </c>
      <c r="F756">
        <v>4</v>
      </c>
      <c r="G756" t="s">
        <v>13</v>
      </c>
      <c r="H756" t="s">
        <v>14</v>
      </c>
      <c r="I756" t="s">
        <v>15</v>
      </c>
      <c r="J756" t="str">
        <f>IF(BuyerTable[[#This Row],[Cars]]&gt;0,"car","No cars")</f>
        <v>car</v>
      </c>
      <c r="K756">
        <v>2</v>
      </c>
      <c r="L756" t="s">
        <v>22</v>
      </c>
      <c r="M756" t="s">
        <v>32</v>
      </c>
      <c r="N756" t="str">
        <f t="shared" si="11"/>
        <v>Middle age</v>
      </c>
      <c r="O756" t="str" cm="1">
        <f t="array" ref="O756">_xlfn.IFS(
  BuyerTable[[#This Row],[Age]]&lt;25,"&lt;25",
  BuyerTable[[#This Row],[Age]]&lt;=34,"25-34",
  BuyerTable[[#This Row],[Age]]&lt;=44,"35-44",
  BuyerTable[[#This Row],[Age]]&lt;=54,"45-54",
  TRUE,"55+"
)</f>
        <v>35-44</v>
      </c>
      <c r="P756">
        <v>42</v>
      </c>
      <c r="Q756">
        <f>IF(BuyerTable[[#This Row],[Purchased Bike]]="Yes",1,0)</f>
        <v>1</v>
      </c>
      <c r="R756" t="s">
        <v>15</v>
      </c>
      <c r="S756" s="8">
        <f>_xlfn.SWITCH(BuyerTable[[#This Row],[Commute Distance]],"0-1 Miles",1,"1-2 Miles",2,"2-5 Miles",5,"5-10 Miles",10,"More than 10 Miles",12)</f>
        <v>5</v>
      </c>
    </row>
    <row r="757" spans="1:19" x14ac:dyDescent="0.3">
      <c r="A757">
        <v>26305</v>
      </c>
      <c r="B757" t="s">
        <v>37</v>
      </c>
      <c r="C757" t="s">
        <v>39</v>
      </c>
      <c r="D757" t="str" cm="1">
        <f t="array" ref="D757">_xlfn.IFS(
  BuyerTable[[#This Row],[Income]]&lt;40000,"&lt;40k",
  BuyerTable[[#This Row],[Income]]&lt;80000,"40–80k",
  BuyerTable[[#This Row],[Income]]&lt;120000,"80–120k",
  TRUE,"120k+"
)</f>
        <v>40–80k</v>
      </c>
      <c r="E757" s="3">
        <v>60000</v>
      </c>
      <c r="F757">
        <v>2</v>
      </c>
      <c r="G757" t="s">
        <v>13</v>
      </c>
      <c r="H757" t="s">
        <v>14</v>
      </c>
      <c r="I757" t="s">
        <v>18</v>
      </c>
      <c r="J757" t="str">
        <f>IF(BuyerTable[[#This Row],[Cars]]&gt;0,"car","No cars")</f>
        <v>No cars</v>
      </c>
      <c r="K757">
        <v>0</v>
      </c>
      <c r="L757" t="s">
        <v>16</v>
      </c>
      <c r="M757" t="s">
        <v>32</v>
      </c>
      <c r="N757" t="str">
        <f t="shared" si="11"/>
        <v>Middle age</v>
      </c>
      <c r="O757" t="str" cm="1">
        <f t="array" ref="O757">_xlfn.IFS(
  BuyerTable[[#This Row],[Age]]&lt;25,"&lt;25",
  BuyerTable[[#This Row],[Age]]&lt;=34,"25-34",
  BuyerTable[[#This Row],[Age]]&lt;=44,"35-44",
  BuyerTable[[#This Row],[Age]]&lt;=54,"45-54",
  TRUE,"55+"
)</f>
        <v>35-44</v>
      </c>
      <c r="P757">
        <v>36</v>
      </c>
      <c r="Q757">
        <f>IF(BuyerTable[[#This Row],[Purchased Bike]]="Yes",1,0)</f>
        <v>1</v>
      </c>
      <c r="R757" t="s">
        <v>15</v>
      </c>
      <c r="S757" s="8">
        <f>_xlfn.SWITCH(BuyerTable[[#This Row],[Commute Distance]],"0-1 Miles",1,"1-2 Miles",2,"2-5 Miles",5,"5-10 Miles",10,"More than 10 Miles",12)</f>
        <v>1</v>
      </c>
    </row>
    <row r="758" spans="1:19" x14ac:dyDescent="0.3">
      <c r="A758">
        <v>25394</v>
      </c>
      <c r="B758" t="s">
        <v>36</v>
      </c>
      <c r="C758" t="s">
        <v>38</v>
      </c>
      <c r="D758" t="str" cm="1">
        <f t="array" ref="D758">_xlfn.IFS(
  BuyerTable[[#This Row],[Income]]&lt;40000,"&lt;40k",
  BuyerTable[[#This Row],[Income]]&lt;80000,"40–80k",
  BuyerTable[[#This Row],[Income]]&lt;120000,"80–120k",
  TRUE,"120k+"
)</f>
        <v>40–80k</v>
      </c>
      <c r="E758" s="3">
        <v>60000</v>
      </c>
      <c r="F758">
        <v>1</v>
      </c>
      <c r="G758" t="s">
        <v>31</v>
      </c>
      <c r="H758" t="s">
        <v>21</v>
      </c>
      <c r="I758" t="s">
        <v>15</v>
      </c>
      <c r="J758" t="str">
        <f>IF(BuyerTable[[#This Row],[Cars]]&gt;0,"car","No cars")</f>
        <v>No cars</v>
      </c>
      <c r="K758">
        <v>0</v>
      </c>
      <c r="L758" t="s">
        <v>22</v>
      </c>
      <c r="M758" t="s">
        <v>32</v>
      </c>
      <c r="N758" t="str">
        <f t="shared" si="11"/>
        <v>Middle age</v>
      </c>
      <c r="O758" t="str" cm="1">
        <f t="array" ref="O758">_xlfn.IFS(
  BuyerTable[[#This Row],[Age]]&lt;25,"&lt;25",
  BuyerTable[[#This Row],[Age]]&lt;=34,"25-34",
  BuyerTable[[#This Row],[Age]]&lt;=44,"35-44",
  BuyerTable[[#This Row],[Age]]&lt;=54,"45-54",
  TRUE,"55+"
)</f>
        <v>25-34</v>
      </c>
      <c r="P758">
        <v>34</v>
      </c>
      <c r="Q758">
        <f>IF(BuyerTable[[#This Row],[Purchased Bike]]="Yes",1,0)</f>
        <v>1</v>
      </c>
      <c r="R758" t="s">
        <v>15</v>
      </c>
      <c r="S758" s="8">
        <f>_xlfn.SWITCH(BuyerTable[[#This Row],[Commute Distance]],"0-1 Miles",1,"1-2 Miles",2,"2-5 Miles",5,"5-10 Miles",10,"More than 10 Miles",12)</f>
        <v>5</v>
      </c>
    </row>
    <row r="759" spans="1:19" x14ac:dyDescent="0.3">
      <c r="A759">
        <v>19747</v>
      </c>
      <c r="B759" t="s">
        <v>36</v>
      </c>
      <c r="C759" t="s">
        <v>38</v>
      </c>
      <c r="D759" t="str" cm="1">
        <f t="array" ref="D759">_xlfn.IFS(
  BuyerTable[[#This Row],[Income]]&lt;40000,"&lt;40k",
  BuyerTable[[#This Row],[Income]]&lt;80000,"40–80k",
  BuyerTable[[#This Row],[Income]]&lt;120000,"80–120k",
  TRUE,"120k+"
)</f>
        <v>40–80k</v>
      </c>
      <c r="E759" s="3">
        <v>50000</v>
      </c>
      <c r="F759">
        <v>4</v>
      </c>
      <c r="G759" t="s">
        <v>13</v>
      </c>
      <c r="H759" t="s">
        <v>28</v>
      </c>
      <c r="I759" t="s">
        <v>15</v>
      </c>
      <c r="J759" t="str">
        <f>IF(BuyerTable[[#This Row],[Cars]]&gt;0,"car","No cars")</f>
        <v>car</v>
      </c>
      <c r="K759">
        <v>2</v>
      </c>
      <c r="L759" t="s">
        <v>41</v>
      </c>
      <c r="M759" t="s">
        <v>32</v>
      </c>
      <c r="N759" t="str">
        <f t="shared" si="11"/>
        <v>Old</v>
      </c>
      <c r="O759" t="str" cm="1">
        <f t="array" ref="O759">_xlfn.IFS(
  BuyerTable[[#This Row],[Age]]&lt;25,"&lt;25",
  BuyerTable[[#This Row],[Age]]&lt;=34,"25-34",
  BuyerTable[[#This Row],[Age]]&lt;=44,"35-44",
  BuyerTable[[#This Row],[Age]]&lt;=54,"45-54",
  TRUE,"55+"
)</f>
        <v>55+</v>
      </c>
      <c r="P759">
        <v>63</v>
      </c>
      <c r="Q759">
        <f>IF(BuyerTable[[#This Row],[Purchased Bike]]="Yes",1,0)</f>
        <v>0</v>
      </c>
      <c r="R759" t="s">
        <v>18</v>
      </c>
      <c r="S759" s="8">
        <f>_xlfn.SWITCH(BuyerTable[[#This Row],[Commute Distance]],"0-1 Miles",1,"1-2 Miles",2,"2-5 Miles",5,"5-10 Miles",10,"More than 10 Miles",12)</f>
        <v>12</v>
      </c>
    </row>
    <row r="760" spans="1:19" x14ac:dyDescent="0.3">
      <c r="A760">
        <v>23195</v>
      </c>
      <c r="B760" t="s">
        <v>37</v>
      </c>
      <c r="C760" t="s">
        <v>38</v>
      </c>
      <c r="D760" t="str" cm="1">
        <f t="array" ref="D760">_xlfn.IFS(
  BuyerTable[[#This Row],[Income]]&lt;40000,"&lt;40k",
  BuyerTable[[#This Row],[Income]]&lt;80000,"40–80k",
  BuyerTable[[#This Row],[Income]]&lt;120000,"80–120k",
  TRUE,"120k+"
)</f>
        <v>40–80k</v>
      </c>
      <c r="E760" s="3">
        <v>50000</v>
      </c>
      <c r="F760">
        <v>3</v>
      </c>
      <c r="G760" t="s">
        <v>13</v>
      </c>
      <c r="H760" t="s">
        <v>14</v>
      </c>
      <c r="I760" t="s">
        <v>15</v>
      </c>
      <c r="J760" t="str">
        <f>IF(BuyerTable[[#This Row],[Cars]]&gt;0,"car","No cars")</f>
        <v>car</v>
      </c>
      <c r="K760">
        <v>2</v>
      </c>
      <c r="L760" t="s">
        <v>22</v>
      </c>
      <c r="M760" t="s">
        <v>32</v>
      </c>
      <c r="N760" t="str">
        <f t="shared" si="11"/>
        <v>Middle age</v>
      </c>
      <c r="O760" t="str" cm="1">
        <f t="array" ref="O760">_xlfn.IFS(
  BuyerTable[[#This Row],[Age]]&lt;25,"&lt;25",
  BuyerTable[[#This Row],[Age]]&lt;=34,"25-34",
  BuyerTable[[#This Row],[Age]]&lt;=44,"35-44",
  BuyerTable[[#This Row],[Age]]&lt;=54,"45-54",
  TRUE,"55+"
)</f>
        <v>35-44</v>
      </c>
      <c r="P760">
        <v>41</v>
      </c>
      <c r="Q760">
        <f>IF(BuyerTable[[#This Row],[Purchased Bike]]="Yes",1,0)</f>
        <v>1</v>
      </c>
      <c r="R760" t="s">
        <v>15</v>
      </c>
      <c r="S760" s="8">
        <f>_xlfn.SWITCH(BuyerTable[[#This Row],[Commute Distance]],"0-1 Miles",1,"1-2 Miles",2,"2-5 Miles",5,"5-10 Miles",10,"More than 10 Miles",12)</f>
        <v>5</v>
      </c>
    </row>
    <row r="761" spans="1:19" x14ac:dyDescent="0.3">
      <c r="A761">
        <v>21695</v>
      </c>
      <c r="B761" t="s">
        <v>36</v>
      </c>
      <c r="C761" t="s">
        <v>38</v>
      </c>
      <c r="D761" t="str" cm="1">
        <f t="array" ref="D761">_xlfn.IFS(
  BuyerTable[[#This Row],[Income]]&lt;40000,"&lt;40k",
  BuyerTable[[#This Row],[Income]]&lt;80000,"40–80k",
  BuyerTable[[#This Row],[Income]]&lt;120000,"80–120k",
  TRUE,"120k+"
)</f>
        <v>40–80k</v>
      </c>
      <c r="E761" s="3">
        <v>60000</v>
      </c>
      <c r="F761">
        <v>0</v>
      </c>
      <c r="G761" t="s">
        <v>31</v>
      </c>
      <c r="H761" t="s">
        <v>14</v>
      </c>
      <c r="I761" t="s">
        <v>15</v>
      </c>
      <c r="J761" t="str">
        <f>IF(BuyerTable[[#This Row],[Cars]]&gt;0,"car","No cars")</f>
        <v>No cars</v>
      </c>
      <c r="K761">
        <v>0</v>
      </c>
      <c r="L761" t="s">
        <v>26</v>
      </c>
      <c r="M761" t="s">
        <v>32</v>
      </c>
      <c r="N761" t="str">
        <f t="shared" si="11"/>
        <v>Middle age</v>
      </c>
      <c r="O761" t="str" cm="1">
        <f t="array" ref="O761">_xlfn.IFS(
  BuyerTable[[#This Row],[Age]]&lt;25,"&lt;25",
  BuyerTable[[#This Row],[Age]]&lt;=34,"25-34",
  BuyerTable[[#This Row],[Age]]&lt;=44,"35-44",
  BuyerTable[[#This Row],[Age]]&lt;=54,"45-54",
  TRUE,"55+"
)</f>
        <v>35-44</v>
      </c>
      <c r="P761">
        <v>39</v>
      </c>
      <c r="Q761">
        <f>IF(BuyerTable[[#This Row],[Purchased Bike]]="Yes",1,0)</f>
        <v>1</v>
      </c>
      <c r="R761" t="s">
        <v>15</v>
      </c>
      <c r="S761" s="8">
        <f>_xlfn.SWITCH(BuyerTable[[#This Row],[Commute Distance]],"0-1 Miles",1,"1-2 Miles",2,"2-5 Miles",5,"5-10 Miles",10,"More than 10 Miles",12)</f>
        <v>2</v>
      </c>
    </row>
    <row r="762" spans="1:19" x14ac:dyDescent="0.3">
      <c r="A762">
        <v>13934</v>
      </c>
      <c r="B762" t="s">
        <v>36</v>
      </c>
      <c r="C762" t="s">
        <v>38</v>
      </c>
      <c r="D762" t="str" cm="1">
        <f t="array" ref="D762">_xlfn.IFS(
  BuyerTable[[#This Row],[Income]]&lt;40000,"&lt;40k",
  BuyerTable[[#This Row],[Income]]&lt;80000,"40–80k",
  BuyerTable[[#This Row],[Income]]&lt;120000,"80–120k",
  TRUE,"120k+"
)</f>
        <v>40–80k</v>
      </c>
      <c r="E762" s="3">
        <v>40000</v>
      </c>
      <c r="F762">
        <v>4</v>
      </c>
      <c r="G762" t="s">
        <v>27</v>
      </c>
      <c r="H762" t="s">
        <v>14</v>
      </c>
      <c r="I762" t="s">
        <v>15</v>
      </c>
      <c r="J762" t="str">
        <f>IF(BuyerTable[[#This Row],[Cars]]&gt;0,"car","No cars")</f>
        <v>car</v>
      </c>
      <c r="K762">
        <v>2</v>
      </c>
      <c r="L762" t="s">
        <v>22</v>
      </c>
      <c r="M762" t="s">
        <v>32</v>
      </c>
      <c r="N762" t="str">
        <f t="shared" si="11"/>
        <v>Middle age</v>
      </c>
      <c r="O762" t="str" cm="1">
        <f t="array" ref="O762">_xlfn.IFS(
  BuyerTable[[#This Row],[Age]]&lt;25,"&lt;25",
  BuyerTable[[#This Row],[Age]]&lt;=34,"25-34",
  BuyerTable[[#This Row],[Age]]&lt;=44,"35-44",
  BuyerTable[[#This Row],[Age]]&lt;=54,"45-54",
  TRUE,"55+"
)</f>
        <v>45-54</v>
      </c>
      <c r="P762">
        <v>46</v>
      </c>
      <c r="Q762">
        <f>IF(BuyerTable[[#This Row],[Purchased Bike]]="Yes",1,0)</f>
        <v>0</v>
      </c>
      <c r="R762" t="s">
        <v>18</v>
      </c>
      <c r="S762" s="8">
        <f>_xlfn.SWITCH(BuyerTable[[#This Row],[Commute Distance]],"0-1 Miles",1,"1-2 Miles",2,"2-5 Miles",5,"5-10 Miles",10,"More than 10 Miles",12)</f>
        <v>5</v>
      </c>
    </row>
    <row r="763" spans="1:19" x14ac:dyDescent="0.3">
      <c r="A763">
        <v>27190</v>
      </c>
      <c r="B763" t="s">
        <v>36</v>
      </c>
      <c r="C763" t="s">
        <v>39</v>
      </c>
      <c r="D763" t="str" cm="1">
        <f t="array" ref="D763">_xlfn.IFS(
  BuyerTable[[#This Row],[Income]]&lt;40000,"&lt;40k",
  BuyerTable[[#This Row],[Income]]&lt;80000,"40–80k",
  BuyerTable[[#This Row],[Income]]&lt;120000,"80–120k",
  TRUE,"120k+"
)</f>
        <v>40–80k</v>
      </c>
      <c r="E763" s="3">
        <v>40000</v>
      </c>
      <c r="F763">
        <v>3</v>
      </c>
      <c r="G763" t="s">
        <v>19</v>
      </c>
      <c r="H763" t="s">
        <v>20</v>
      </c>
      <c r="I763" t="s">
        <v>15</v>
      </c>
      <c r="J763" t="str">
        <f>IF(BuyerTable[[#This Row],[Cars]]&gt;0,"car","No cars")</f>
        <v>car</v>
      </c>
      <c r="K763">
        <v>1</v>
      </c>
      <c r="L763" t="s">
        <v>26</v>
      </c>
      <c r="M763" t="s">
        <v>32</v>
      </c>
      <c r="N763" t="str">
        <f t="shared" si="11"/>
        <v>Middle age</v>
      </c>
      <c r="O763" t="str" cm="1">
        <f t="array" ref="O763">_xlfn.IFS(
  BuyerTable[[#This Row],[Age]]&lt;25,"&lt;25",
  BuyerTable[[#This Row],[Age]]&lt;=34,"25-34",
  BuyerTable[[#This Row],[Age]]&lt;=44,"35-44",
  BuyerTable[[#This Row],[Age]]&lt;=54,"45-54",
  TRUE,"55+"
)</f>
        <v>25-34</v>
      </c>
      <c r="P763">
        <v>32</v>
      </c>
      <c r="Q763">
        <f>IF(BuyerTable[[#This Row],[Purchased Bike]]="Yes",1,0)</f>
        <v>0</v>
      </c>
      <c r="R763" t="s">
        <v>18</v>
      </c>
      <c r="S763" s="8">
        <f>_xlfn.SWITCH(BuyerTable[[#This Row],[Commute Distance]],"0-1 Miles",1,"1-2 Miles",2,"2-5 Miles",5,"5-10 Miles",10,"More than 10 Miles",12)</f>
        <v>2</v>
      </c>
    </row>
    <row r="764" spans="1:19" x14ac:dyDescent="0.3">
      <c r="A764">
        <v>28657</v>
      </c>
      <c r="B764" t="s">
        <v>37</v>
      </c>
      <c r="C764" t="s">
        <v>38</v>
      </c>
      <c r="D764" t="str" cm="1">
        <f t="array" ref="D764">_xlfn.IFS(
  BuyerTable[[#This Row],[Income]]&lt;40000,"&lt;40k",
  BuyerTable[[#This Row],[Income]]&lt;80000,"40–80k",
  BuyerTable[[#This Row],[Income]]&lt;120000,"80–120k",
  TRUE,"120k+"
)</f>
        <v>40–80k</v>
      </c>
      <c r="E764" s="3">
        <v>60000</v>
      </c>
      <c r="F764">
        <v>2</v>
      </c>
      <c r="G764" t="s">
        <v>13</v>
      </c>
      <c r="H764" t="s">
        <v>14</v>
      </c>
      <c r="I764" t="s">
        <v>15</v>
      </c>
      <c r="J764" t="str">
        <f>IF(BuyerTable[[#This Row],[Cars]]&gt;0,"car","No cars")</f>
        <v>No cars</v>
      </c>
      <c r="K764">
        <v>0</v>
      </c>
      <c r="L764" t="s">
        <v>22</v>
      </c>
      <c r="M764" t="s">
        <v>32</v>
      </c>
      <c r="N764" t="str">
        <f t="shared" si="11"/>
        <v>Middle age</v>
      </c>
      <c r="O764" t="str" cm="1">
        <f t="array" ref="O764">_xlfn.IFS(
  BuyerTable[[#This Row],[Age]]&lt;25,"&lt;25",
  BuyerTable[[#This Row],[Age]]&lt;=34,"25-34",
  BuyerTable[[#This Row],[Age]]&lt;=44,"35-44",
  BuyerTable[[#This Row],[Age]]&lt;=54,"45-54",
  TRUE,"55+"
)</f>
        <v>35-44</v>
      </c>
      <c r="P764">
        <v>36</v>
      </c>
      <c r="Q764">
        <f>IF(BuyerTable[[#This Row],[Purchased Bike]]="Yes",1,0)</f>
        <v>1</v>
      </c>
      <c r="R764" t="s">
        <v>15</v>
      </c>
      <c r="S764" s="8">
        <f>_xlfn.SWITCH(BuyerTable[[#This Row],[Commute Distance]],"0-1 Miles",1,"1-2 Miles",2,"2-5 Miles",5,"5-10 Miles",10,"More than 10 Miles",12)</f>
        <v>5</v>
      </c>
    </row>
    <row r="765" spans="1:19" x14ac:dyDescent="0.3">
      <c r="A765">
        <v>21752</v>
      </c>
      <c r="B765" t="s">
        <v>36</v>
      </c>
      <c r="C765" t="s">
        <v>38</v>
      </c>
      <c r="D765" t="str" cm="1">
        <f t="array" ref="D765">_xlfn.IFS(
  BuyerTable[[#This Row],[Income]]&lt;40000,"&lt;40k",
  BuyerTable[[#This Row],[Income]]&lt;80000,"40–80k",
  BuyerTable[[#This Row],[Income]]&lt;120000,"80–120k",
  TRUE,"120k+"
)</f>
        <v>40–80k</v>
      </c>
      <c r="E765" s="3">
        <v>60000</v>
      </c>
      <c r="F765">
        <v>3</v>
      </c>
      <c r="G765" t="s">
        <v>31</v>
      </c>
      <c r="H765" t="s">
        <v>28</v>
      </c>
      <c r="I765" t="s">
        <v>15</v>
      </c>
      <c r="J765" t="str">
        <f>IF(BuyerTable[[#This Row],[Cars]]&gt;0,"car","No cars")</f>
        <v>car</v>
      </c>
      <c r="K765">
        <v>2</v>
      </c>
      <c r="L765" t="s">
        <v>41</v>
      </c>
      <c r="M765" t="s">
        <v>32</v>
      </c>
      <c r="N765" t="str">
        <f t="shared" si="11"/>
        <v>Old</v>
      </c>
      <c r="O765" t="str" cm="1">
        <f t="array" ref="O765">_xlfn.IFS(
  BuyerTable[[#This Row],[Age]]&lt;25,"&lt;25",
  BuyerTable[[#This Row],[Age]]&lt;=34,"25-34",
  BuyerTable[[#This Row],[Age]]&lt;=44,"35-44",
  BuyerTable[[#This Row],[Age]]&lt;=54,"45-54",
  TRUE,"55+"
)</f>
        <v>55+</v>
      </c>
      <c r="P765">
        <v>64</v>
      </c>
      <c r="Q765">
        <f>IF(BuyerTable[[#This Row],[Purchased Bike]]="Yes",1,0)</f>
        <v>0</v>
      </c>
      <c r="R765" t="s">
        <v>18</v>
      </c>
      <c r="S765" s="8">
        <f>_xlfn.SWITCH(BuyerTable[[#This Row],[Commute Distance]],"0-1 Miles",1,"1-2 Miles",2,"2-5 Miles",5,"5-10 Miles",10,"More than 10 Miles",12)</f>
        <v>12</v>
      </c>
    </row>
    <row r="766" spans="1:19" x14ac:dyDescent="0.3">
      <c r="A766">
        <v>27273</v>
      </c>
      <c r="B766" t="s">
        <v>37</v>
      </c>
      <c r="C766" t="s">
        <v>38</v>
      </c>
      <c r="D766" t="str" cm="1">
        <f t="array" ref="D766">_xlfn.IFS(
  BuyerTable[[#This Row],[Income]]&lt;40000,"&lt;40k",
  BuyerTable[[#This Row],[Income]]&lt;80000,"40–80k",
  BuyerTable[[#This Row],[Income]]&lt;120000,"80–120k",
  TRUE,"120k+"
)</f>
        <v>40–80k</v>
      </c>
      <c r="E766" s="3">
        <v>70000</v>
      </c>
      <c r="F766">
        <v>3</v>
      </c>
      <c r="G766" t="s">
        <v>31</v>
      </c>
      <c r="H766" t="s">
        <v>21</v>
      </c>
      <c r="I766" t="s">
        <v>18</v>
      </c>
      <c r="J766" t="str">
        <f>IF(BuyerTable[[#This Row],[Cars]]&gt;0,"car","No cars")</f>
        <v>No cars</v>
      </c>
      <c r="K766">
        <v>0</v>
      </c>
      <c r="L766" t="s">
        <v>16</v>
      </c>
      <c r="M766" t="s">
        <v>32</v>
      </c>
      <c r="N766" t="str">
        <f t="shared" si="11"/>
        <v>Middle age</v>
      </c>
      <c r="O766" t="str" cm="1">
        <f t="array" ref="O766">_xlfn.IFS(
  BuyerTable[[#This Row],[Age]]&lt;25,"&lt;25",
  BuyerTable[[#This Row],[Age]]&lt;=34,"25-34",
  BuyerTable[[#This Row],[Age]]&lt;=44,"35-44",
  BuyerTable[[#This Row],[Age]]&lt;=54,"45-54",
  TRUE,"55+"
)</f>
        <v>35-44</v>
      </c>
      <c r="P766">
        <v>35</v>
      </c>
      <c r="Q766">
        <f>IF(BuyerTable[[#This Row],[Purchased Bike]]="Yes",1,0)</f>
        <v>1</v>
      </c>
      <c r="R766" t="s">
        <v>15</v>
      </c>
      <c r="S766" s="8">
        <f>_xlfn.SWITCH(BuyerTable[[#This Row],[Commute Distance]],"0-1 Miles",1,"1-2 Miles",2,"2-5 Miles",5,"5-10 Miles",10,"More than 10 Miles",12)</f>
        <v>1</v>
      </c>
    </row>
    <row r="767" spans="1:19" x14ac:dyDescent="0.3">
      <c r="A767">
        <v>22042</v>
      </c>
      <c r="B767" t="s">
        <v>36</v>
      </c>
      <c r="C767" t="s">
        <v>39</v>
      </c>
      <c r="D767" t="str" cm="1">
        <f t="array" ref="D767">_xlfn.IFS(
  BuyerTable[[#This Row],[Income]]&lt;40000,"&lt;40k",
  BuyerTable[[#This Row],[Income]]&lt;80000,"40–80k",
  BuyerTable[[#This Row],[Income]]&lt;120000,"80–120k",
  TRUE,"120k+"
)</f>
        <v>40–80k</v>
      </c>
      <c r="E767" s="3">
        <v>70000</v>
      </c>
      <c r="F767">
        <v>0</v>
      </c>
      <c r="G767" t="s">
        <v>19</v>
      </c>
      <c r="H767" t="s">
        <v>14</v>
      </c>
      <c r="I767" t="s">
        <v>15</v>
      </c>
      <c r="J767" t="str">
        <f>IF(BuyerTable[[#This Row],[Cars]]&gt;0,"car","No cars")</f>
        <v>car</v>
      </c>
      <c r="K767">
        <v>2</v>
      </c>
      <c r="L767" t="s">
        <v>23</v>
      </c>
      <c r="M767" t="s">
        <v>32</v>
      </c>
      <c r="N767" t="str">
        <f t="shared" si="11"/>
        <v>Middle age</v>
      </c>
      <c r="O767" t="str" cm="1">
        <f t="array" ref="O767">_xlfn.IFS(
  BuyerTable[[#This Row],[Age]]&lt;25,"&lt;25",
  BuyerTable[[#This Row],[Age]]&lt;=34,"25-34",
  BuyerTable[[#This Row],[Age]]&lt;=44,"35-44",
  BuyerTable[[#This Row],[Age]]&lt;=54,"45-54",
  TRUE,"55+"
)</f>
        <v>25-34</v>
      </c>
      <c r="P767">
        <v>34</v>
      </c>
      <c r="Q767">
        <f>IF(BuyerTable[[#This Row],[Purchased Bike]]="Yes",1,0)</f>
        <v>1</v>
      </c>
      <c r="R767" t="s">
        <v>15</v>
      </c>
      <c r="S767" s="8">
        <f>_xlfn.SWITCH(BuyerTable[[#This Row],[Commute Distance]],"0-1 Miles",1,"1-2 Miles",2,"2-5 Miles",5,"5-10 Miles",10,"More than 10 Miles",12)</f>
        <v>10</v>
      </c>
    </row>
    <row r="768" spans="1:19" x14ac:dyDescent="0.3">
      <c r="A768">
        <v>21451</v>
      </c>
      <c r="B768" t="s">
        <v>36</v>
      </c>
      <c r="C768" t="s">
        <v>39</v>
      </c>
      <c r="D768" t="str" cm="1">
        <f t="array" ref="D768">_xlfn.IFS(
  BuyerTable[[#This Row],[Income]]&lt;40000,"&lt;40k",
  BuyerTable[[#This Row],[Income]]&lt;80000,"40–80k",
  BuyerTable[[#This Row],[Income]]&lt;120000,"80–120k",
  TRUE,"120k+"
)</f>
        <v>40–80k</v>
      </c>
      <c r="E768" s="3">
        <v>40000</v>
      </c>
      <c r="F768">
        <v>4</v>
      </c>
      <c r="G768" t="s">
        <v>27</v>
      </c>
      <c r="H768" t="s">
        <v>21</v>
      </c>
      <c r="I768" t="s">
        <v>15</v>
      </c>
      <c r="J768" t="str">
        <f>IF(BuyerTable[[#This Row],[Cars]]&gt;0,"car","No cars")</f>
        <v>car</v>
      </c>
      <c r="K768">
        <v>2</v>
      </c>
      <c r="L768" t="s">
        <v>41</v>
      </c>
      <c r="M768" t="s">
        <v>32</v>
      </c>
      <c r="N768" t="str">
        <f t="shared" si="11"/>
        <v>Old</v>
      </c>
      <c r="O768" t="str" cm="1">
        <f t="array" ref="O768">_xlfn.IFS(
  BuyerTable[[#This Row],[Age]]&lt;25,"&lt;25",
  BuyerTable[[#This Row],[Age]]&lt;=34,"25-34",
  BuyerTable[[#This Row],[Age]]&lt;=44,"35-44",
  BuyerTable[[#This Row],[Age]]&lt;=54,"45-54",
  TRUE,"55+"
)</f>
        <v>55+</v>
      </c>
      <c r="P768">
        <v>61</v>
      </c>
      <c r="Q768">
        <f>IF(BuyerTable[[#This Row],[Purchased Bike]]="Yes",1,0)</f>
        <v>0</v>
      </c>
      <c r="R768" t="s">
        <v>18</v>
      </c>
      <c r="S768" s="8">
        <f>_xlfn.SWITCH(BuyerTable[[#This Row],[Commute Distance]],"0-1 Miles",1,"1-2 Miles",2,"2-5 Miles",5,"5-10 Miles",10,"More than 10 Miles",12)</f>
        <v>12</v>
      </c>
    </row>
    <row r="769" spans="1:19" x14ac:dyDescent="0.3">
      <c r="A769">
        <v>12153</v>
      </c>
      <c r="B769" t="s">
        <v>37</v>
      </c>
      <c r="C769" t="s">
        <v>39</v>
      </c>
      <c r="D769" t="str" cm="1">
        <f t="array" ref="D769">_xlfn.IFS(
  BuyerTable[[#This Row],[Income]]&lt;40000,"&lt;40k",
  BuyerTable[[#This Row],[Income]]&lt;80000,"40–80k",
  BuyerTable[[#This Row],[Income]]&lt;120000,"80–120k",
  TRUE,"120k+"
)</f>
        <v>40–80k</v>
      </c>
      <c r="E769" s="3">
        <v>70000</v>
      </c>
      <c r="F769">
        <v>3</v>
      </c>
      <c r="G769" t="s">
        <v>19</v>
      </c>
      <c r="H769" t="s">
        <v>21</v>
      </c>
      <c r="I769" t="s">
        <v>15</v>
      </c>
      <c r="J769" t="str">
        <f>IF(BuyerTable[[#This Row],[Cars]]&gt;0,"car","No cars")</f>
        <v>car</v>
      </c>
      <c r="K769">
        <v>1</v>
      </c>
      <c r="L769" t="s">
        <v>23</v>
      </c>
      <c r="M769" t="s">
        <v>32</v>
      </c>
      <c r="N769" t="str">
        <f t="shared" si="11"/>
        <v>Middle age</v>
      </c>
      <c r="O769" t="str" cm="1">
        <f t="array" ref="O769">_xlfn.IFS(
  BuyerTable[[#This Row],[Age]]&lt;25,"&lt;25",
  BuyerTable[[#This Row],[Age]]&lt;=34,"25-34",
  BuyerTable[[#This Row],[Age]]&lt;=44,"35-44",
  BuyerTable[[#This Row],[Age]]&lt;=54,"45-54",
  TRUE,"55+"
)</f>
        <v>45-54</v>
      </c>
      <c r="P769">
        <v>49</v>
      </c>
      <c r="Q769">
        <f>IF(BuyerTable[[#This Row],[Purchased Bike]]="Yes",1,0)</f>
        <v>1</v>
      </c>
      <c r="R769" t="s">
        <v>15</v>
      </c>
      <c r="S769" s="8">
        <f>_xlfn.SWITCH(BuyerTable[[#This Row],[Commute Distance]],"0-1 Miles",1,"1-2 Miles",2,"2-5 Miles",5,"5-10 Miles",10,"More than 10 Miles",12)</f>
        <v>10</v>
      </c>
    </row>
    <row r="770" spans="1:19" x14ac:dyDescent="0.3">
      <c r="A770">
        <v>16895</v>
      </c>
      <c r="B770" t="s">
        <v>36</v>
      </c>
      <c r="C770" t="s">
        <v>39</v>
      </c>
      <c r="D770" t="str" cm="1">
        <f t="array" ref="D770">_xlfn.IFS(
  BuyerTable[[#This Row],[Income]]&lt;40000,"&lt;40k",
  BuyerTable[[#This Row],[Income]]&lt;80000,"40–80k",
  BuyerTable[[#This Row],[Income]]&lt;120000,"80–120k",
  TRUE,"120k+"
)</f>
        <v>40–80k</v>
      </c>
      <c r="E770" s="3">
        <v>40000</v>
      </c>
      <c r="F770">
        <v>3</v>
      </c>
      <c r="G770" t="s">
        <v>19</v>
      </c>
      <c r="H770" t="s">
        <v>21</v>
      </c>
      <c r="I770" t="s">
        <v>18</v>
      </c>
      <c r="J770" t="str">
        <f>IF(BuyerTable[[#This Row],[Cars]]&gt;0,"car","No cars")</f>
        <v>car</v>
      </c>
      <c r="K770">
        <v>2</v>
      </c>
      <c r="L770" t="s">
        <v>26</v>
      </c>
      <c r="M770" t="s">
        <v>32</v>
      </c>
      <c r="N770" t="str">
        <f t="shared" ref="N770:N833" si="12">IF(P770&gt;54,"Old",IF(P770&gt;=31,"Middle age",IF(P770&lt;31,"Adolescent","Invalid")))</f>
        <v>Middle age</v>
      </c>
      <c r="O770" t="str" cm="1">
        <f t="array" ref="O770">_xlfn.IFS(
  BuyerTable[[#This Row],[Age]]&lt;25,"&lt;25",
  BuyerTable[[#This Row],[Age]]&lt;=34,"25-34",
  BuyerTable[[#This Row],[Age]]&lt;=44,"35-44",
  BuyerTable[[#This Row],[Age]]&lt;=54,"45-54",
  TRUE,"55+"
)</f>
        <v>45-54</v>
      </c>
      <c r="P770">
        <v>54</v>
      </c>
      <c r="Q770">
        <f>IF(BuyerTable[[#This Row],[Purchased Bike]]="Yes",1,0)</f>
        <v>1</v>
      </c>
      <c r="R770" t="s">
        <v>15</v>
      </c>
      <c r="S770" s="8">
        <f>_xlfn.SWITCH(BuyerTable[[#This Row],[Commute Distance]],"0-1 Miles",1,"1-2 Miles",2,"2-5 Miles",5,"5-10 Miles",10,"More than 10 Miles",12)</f>
        <v>2</v>
      </c>
    </row>
    <row r="771" spans="1:19" x14ac:dyDescent="0.3">
      <c r="A771">
        <v>26728</v>
      </c>
      <c r="B771" t="s">
        <v>37</v>
      </c>
      <c r="C771" t="s">
        <v>38</v>
      </c>
      <c r="D771" t="str" cm="1">
        <f t="array" ref="D771">_xlfn.IFS(
  BuyerTable[[#This Row],[Income]]&lt;40000,"&lt;40k",
  BuyerTable[[#This Row],[Income]]&lt;80000,"40–80k",
  BuyerTable[[#This Row],[Income]]&lt;120000,"80–120k",
  TRUE,"120k+"
)</f>
        <v>40–80k</v>
      </c>
      <c r="E771" s="3">
        <v>70000</v>
      </c>
      <c r="F771">
        <v>3</v>
      </c>
      <c r="G771" t="s">
        <v>31</v>
      </c>
      <c r="H771" t="s">
        <v>28</v>
      </c>
      <c r="I771" t="s">
        <v>18</v>
      </c>
      <c r="J771" t="str">
        <f>IF(BuyerTable[[#This Row],[Cars]]&gt;0,"car","No cars")</f>
        <v>car</v>
      </c>
      <c r="K771">
        <v>2</v>
      </c>
      <c r="L771" t="s">
        <v>26</v>
      </c>
      <c r="M771" t="s">
        <v>32</v>
      </c>
      <c r="N771" t="str">
        <f t="shared" si="12"/>
        <v>Middle age</v>
      </c>
      <c r="O771" t="str" cm="1">
        <f t="array" ref="O771">_xlfn.IFS(
  BuyerTable[[#This Row],[Age]]&lt;25,"&lt;25",
  BuyerTable[[#This Row],[Age]]&lt;=34,"25-34",
  BuyerTable[[#This Row],[Age]]&lt;=44,"35-44",
  BuyerTable[[#This Row],[Age]]&lt;=54,"45-54",
  TRUE,"55+"
)</f>
        <v>45-54</v>
      </c>
      <c r="P771">
        <v>53</v>
      </c>
      <c r="Q771">
        <f>IF(BuyerTable[[#This Row],[Purchased Bike]]="Yes",1,0)</f>
        <v>1</v>
      </c>
      <c r="R771" t="s">
        <v>15</v>
      </c>
      <c r="S771" s="8">
        <f>_xlfn.SWITCH(BuyerTable[[#This Row],[Commute Distance]],"0-1 Miles",1,"1-2 Miles",2,"2-5 Miles",5,"5-10 Miles",10,"More than 10 Miles",12)</f>
        <v>2</v>
      </c>
    </row>
    <row r="772" spans="1:19" x14ac:dyDescent="0.3">
      <c r="A772">
        <v>15862</v>
      </c>
      <c r="B772" t="s">
        <v>37</v>
      </c>
      <c r="C772" t="s">
        <v>39</v>
      </c>
      <c r="D772" t="str" cm="1">
        <f t="array" ref="D772">_xlfn.IFS(
  BuyerTable[[#This Row],[Income]]&lt;40000,"&lt;40k",
  BuyerTable[[#This Row],[Income]]&lt;80000,"40–80k",
  BuyerTable[[#This Row],[Income]]&lt;120000,"80–120k",
  TRUE,"120k+"
)</f>
        <v>40–80k</v>
      </c>
      <c r="E772" s="3">
        <v>50000</v>
      </c>
      <c r="F772">
        <v>0</v>
      </c>
      <c r="G772" t="s">
        <v>31</v>
      </c>
      <c r="H772" t="s">
        <v>14</v>
      </c>
      <c r="I772" t="s">
        <v>15</v>
      </c>
      <c r="J772" t="str">
        <f>IF(BuyerTable[[#This Row],[Cars]]&gt;0,"car","No cars")</f>
        <v>No cars</v>
      </c>
      <c r="K772">
        <v>0</v>
      </c>
      <c r="L772" t="s">
        <v>26</v>
      </c>
      <c r="M772" t="s">
        <v>32</v>
      </c>
      <c r="N772" t="str">
        <f t="shared" si="12"/>
        <v>Middle age</v>
      </c>
      <c r="O772" t="str" cm="1">
        <f t="array" ref="O772">_xlfn.IFS(
  BuyerTable[[#This Row],[Age]]&lt;25,"&lt;25",
  BuyerTable[[#This Row],[Age]]&lt;=34,"25-34",
  BuyerTable[[#This Row],[Age]]&lt;=44,"35-44",
  BuyerTable[[#This Row],[Age]]&lt;=54,"45-54",
  TRUE,"55+"
)</f>
        <v>25-34</v>
      </c>
      <c r="P772">
        <v>33</v>
      </c>
      <c r="Q772">
        <f>IF(BuyerTable[[#This Row],[Purchased Bike]]="Yes",1,0)</f>
        <v>1</v>
      </c>
      <c r="R772" t="s">
        <v>15</v>
      </c>
      <c r="S772" s="8">
        <f>_xlfn.SWITCH(BuyerTable[[#This Row],[Commute Distance]],"0-1 Miles",1,"1-2 Miles",2,"2-5 Miles",5,"5-10 Miles",10,"More than 10 Miles",12)</f>
        <v>2</v>
      </c>
    </row>
    <row r="773" spans="1:19" x14ac:dyDescent="0.3">
      <c r="A773">
        <v>26495</v>
      </c>
      <c r="B773" t="s">
        <v>37</v>
      </c>
      <c r="C773" t="s">
        <v>39</v>
      </c>
      <c r="D773" t="str" cm="1">
        <f t="array" ref="D773">_xlfn.IFS(
  BuyerTable[[#This Row],[Income]]&lt;40000,"&lt;40k",
  BuyerTable[[#This Row],[Income]]&lt;80000,"40–80k",
  BuyerTable[[#This Row],[Income]]&lt;120000,"80–120k",
  TRUE,"120k+"
)</f>
        <v>40–80k</v>
      </c>
      <c r="E773" s="3">
        <v>40000</v>
      </c>
      <c r="F773">
        <v>2</v>
      </c>
      <c r="G773" t="s">
        <v>27</v>
      </c>
      <c r="H773" t="s">
        <v>21</v>
      </c>
      <c r="I773" t="s">
        <v>15</v>
      </c>
      <c r="J773" t="str">
        <f>IF(BuyerTable[[#This Row],[Cars]]&gt;0,"car","No cars")</f>
        <v>car</v>
      </c>
      <c r="K773">
        <v>2</v>
      </c>
      <c r="L773" t="s">
        <v>41</v>
      </c>
      <c r="M773" t="s">
        <v>32</v>
      </c>
      <c r="N773" t="str">
        <f t="shared" si="12"/>
        <v>Old</v>
      </c>
      <c r="O773" t="str" cm="1">
        <f t="array" ref="O773">_xlfn.IFS(
  BuyerTable[[#This Row],[Age]]&lt;25,"&lt;25",
  BuyerTable[[#This Row],[Age]]&lt;=34,"25-34",
  BuyerTable[[#This Row],[Age]]&lt;=44,"35-44",
  BuyerTable[[#This Row],[Age]]&lt;=54,"45-54",
  TRUE,"55+"
)</f>
        <v>55+</v>
      </c>
      <c r="P773">
        <v>57</v>
      </c>
      <c r="Q773">
        <f>IF(BuyerTable[[#This Row],[Purchased Bike]]="Yes",1,0)</f>
        <v>0</v>
      </c>
      <c r="R773" t="s">
        <v>18</v>
      </c>
      <c r="S773" s="8">
        <f>_xlfn.SWITCH(BuyerTable[[#This Row],[Commute Distance]],"0-1 Miles",1,"1-2 Miles",2,"2-5 Miles",5,"5-10 Miles",10,"More than 10 Miles",12)</f>
        <v>12</v>
      </c>
    </row>
    <row r="774" spans="1:19" x14ac:dyDescent="0.3">
      <c r="A774">
        <v>11823</v>
      </c>
      <c r="B774" t="s">
        <v>36</v>
      </c>
      <c r="C774" t="s">
        <v>39</v>
      </c>
      <c r="D774" t="str" cm="1">
        <f t="array" ref="D774">_xlfn.IFS(
  BuyerTable[[#This Row],[Income]]&lt;40000,"&lt;40k",
  BuyerTable[[#This Row],[Income]]&lt;80000,"40–80k",
  BuyerTable[[#This Row],[Income]]&lt;120000,"80–120k",
  TRUE,"120k+"
)</f>
        <v>40–80k</v>
      </c>
      <c r="E774" s="3">
        <v>70000</v>
      </c>
      <c r="F774">
        <v>0</v>
      </c>
      <c r="G774" t="s">
        <v>31</v>
      </c>
      <c r="H774" t="s">
        <v>21</v>
      </c>
      <c r="I774" t="s">
        <v>15</v>
      </c>
      <c r="J774" t="str">
        <f>IF(BuyerTable[[#This Row],[Cars]]&gt;0,"car","No cars")</f>
        <v>No cars</v>
      </c>
      <c r="K774">
        <v>0</v>
      </c>
      <c r="L774" t="s">
        <v>22</v>
      </c>
      <c r="M774" t="s">
        <v>32</v>
      </c>
      <c r="N774" t="str">
        <f t="shared" si="12"/>
        <v>Middle age</v>
      </c>
      <c r="O774" t="str" cm="1">
        <f t="array" ref="O774">_xlfn.IFS(
  BuyerTable[[#This Row],[Age]]&lt;25,"&lt;25",
  BuyerTable[[#This Row],[Age]]&lt;=34,"25-34",
  BuyerTable[[#This Row],[Age]]&lt;=44,"35-44",
  BuyerTable[[#This Row],[Age]]&lt;=54,"45-54",
  TRUE,"55+"
)</f>
        <v>35-44</v>
      </c>
      <c r="P774">
        <v>39</v>
      </c>
      <c r="Q774">
        <f>IF(BuyerTable[[#This Row],[Purchased Bike]]="Yes",1,0)</f>
        <v>0</v>
      </c>
      <c r="R774" t="s">
        <v>18</v>
      </c>
      <c r="S774" s="8">
        <f>_xlfn.SWITCH(BuyerTable[[#This Row],[Commute Distance]],"0-1 Miles",1,"1-2 Miles",2,"2-5 Miles",5,"5-10 Miles",10,"More than 10 Miles",12)</f>
        <v>5</v>
      </c>
    </row>
    <row r="775" spans="1:19" x14ac:dyDescent="0.3">
      <c r="A775">
        <v>23449</v>
      </c>
      <c r="B775" t="s">
        <v>36</v>
      </c>
      <c r="C775" t="s">
        <v>38</v>
      </c>
      <c r="D775" t="str" cm="1">
        <f t="array" ref="D775">_xlfn.IFS(
  BuyerTable[[#This Row],[Income]]&lt;40000,"&lt;40k",
  BuyerTable[[#This Row],[Income]]&lt;80000,"40–80k",
  BuyerTable[[#This Row],[Income]]&lt;120000,"80–120k",
  TRUE,"120k+"
)</f>
        <v>40–80k</v>
      </c>
      <c r="E775" s="3">
        <v>60000</v>
      </c>
      <c r="F775">
        <v>2</v>
      </c>
      <c r="G775" t="s">
        <v>27</v>
      </c>
      <c r="H775" t="s">
        <v>21</v>
      </c>
      <c r="I775" t="s">
        <v>15</v>
      </c>
      <c r="J775" t="str">
        <f>IF(BuyerTable[[#This Row],[Cars]]&gt;0,"car","No cars")</f>
        <v>car</v>
      </c>
      <c r="K775">
        <v>2</v>
      </c>
      <c r="L775" t="s">
        <v>23</v>
      </c>
      <c r="M775" t="s">
        <v>32</v>
      </c>
      <c r="N775" t="str">
        <f t="shared" si="12"/>
        <v>Middle age</v>
      </c>
      <c r="O775" t="str" cm="1">
        <f t="array" ref="O775">_xlfn.IFS(
  BuyerTable[[#This Row],[Age]]&lt;25,"&lt;25",
  BuyerTable[[#This Row],[Age]]&lt;=34,"25-34",
  BuyerTable[[#This Row],[Age]]&lt;=44,"35-44",
  BuyerTable[[#This Row],[Age]]&lt;=54,"45-54",
  TRUE,"55+"
)</f>
        <v>45-54</v>
      </c>
      <c r="P775">
        <v>48</v>
      </c>
      <c r="Q775">
        <f>IF(BuyerTable[[#This Row],[Purchased Bike]]="Yes",1,0)</f>
        <v>0</v>
      </c>
      <c r="R775" t="s">
        <v>18</v>
      </c>
      <c r="S775" s="8">
        <f>_xlfn.SWITCH(BuyerTable[[#This Row],[Commute Distance]],"0-1 Miles",1,"1-2 Miles",2,"2-5 Miles",5,"5-10 Miles",10,"More than 10 Miles",12)</f>
        <v>10</v>
      </c>
    </row>
    <row r="776" spans="1:19" x14ac:dyDescent="0.3">
      <c r="A776">
        <v>23459</v>
      </c>
      <c r="B776" t="s">
        <v>36</v>
      </c>
      <c r="C776" t="s">
        <v>38</v>
      </c>
      <c r="D776" t="str" cm="1">
        <f t="array" ref="D776">_xlfn.IFS(
  BuyerTable[[#This Row],[Income]]&lt;40000,"&lt;40k",
  BuyerTable[[#This Row],[Income]]&lt;80000,"40–80k",
  BuyerTable[[#This Row],[Income]]&lt;120000,"80–120k",
  TRUE,"120k+"
)</f>
        <v>40–80k</v>
      </c>
      <c r="E776" s="3">
        <v>60000</v>
      </c>
      <c r="F776">
        <v>2</v>
      </c>
      <c r="G776" t="s">
        <v>27</v>
      </c>
      <c r="H776" t="s">
        <v>21</v>
      </c>
      <c r="I776" t="s">
        <v>15</v>
      </c>
      <c r="J776" t="str">
        <f>IF(BuyerTable[[#This Row],[Cars]]&gt;0,"car","No cars")</f>
        <v>car</v>
      </c>
      <c r="K776">
        <v>2</v>
      </c>
      <c r="L776" t="s">
        <v>23</v>
      </c>
      <c r="M776" t="s">
        <v>32</v>
      </c>
      <c r="N776" t="str">
        <f t="shared" si="12"/>
        <v>Middle age</v>
      </c>
      <c r="O776" t="str" cm="1">
        <f t="array" ref="O776">_xlfn.IFS(
  BuyerTable[[#This Row],[Age]]&lt;25,"&lt;25",
  BuyerTable[[#This Row],[Age]]&lt;=34,"25-34",
  BuyerTable[[#This Row],[Age]]&lt;=44,"35-44",
  BuyerTable[[#This Row],[Age]]&lt;=54,"45-54",
  TRUE,"55+"
)</f>
        <v>45-54</v>
      </c>
      <c r="P776">
        <v>50</v>
      </c>
      <c r="Q776">
        <f>IF(BuyerTable[[#This Row],[Purchased Bike]]="Yes",1,0)</f>
        <v>0</v>
      </c>
      <c r="R776" t="s">
        <v>18</v>
      </c>
      <c r="S776" s="8">
        <f>_xlfn.SWITCH(BuyerTable[[#This Row],[Commute Distance]],"0-1 Miles",1,"1-2 Miles",2,"2-5 Miles",5,"5-10 Miles",10,"More than 10 Miles",12)</f>
        <v>10</v>
      </c>
    </row>
    <row r="777" spans="1:19" x14ac:dyDescent="0.3">
      <c r="A777">
        <v>19543</v>
      </c>
      <c r="B777" t="s">
        <v>36</v>
      </c>
      <c r="C777" t="s">
        <v>38</v>
      </c>
      <c r="D777" t="str" cm="1">
        <f t="array" ref="D777">_xlfn.IFS(
  BuyerTable[[#This Row],[Income]]&lt;40000,"&lt;40k",
  BuyerTable[[#This Row],[Income]]&lt;80000,"40–80k",
  BuyerTable[[#This Row],[Income]]&lt;120000,"80–120k",
  TRUE,"120k+"
)</f>
        <v>40–80k</v>
      </c>
      <c r="E777" s="3">
        <v>70000</v>
      </c>
      <c r="F777">
        <v>5</v>
      </c>
      <c r="G777" t="s">
        <v>31</v>
      </c>
      <c r="H777" t="s">
        <v>21</v>
      </c>
      <c r="I777" t="s">
        <v>18</v>
      </c>
      <c r="J777" t="str">
        <f>IF(BuyerTable[[#This Row],[Cars]]&gt;0,"car","No cars")</f>
        <v>car</v>
      </c>
      <c r="K777">
        <v>3</v>
      </c>
      <c r="L777" t="s">
        <v>41</v>
      </c>
      <c r="M777" t="s">
        <v>32</v>
      </c>
      <c r="N777" t="str">
        <f t="shared" si="12"/>
        <v>Middle age</v>
      </c>
      <c r="O777" t="str" cm="1">
        <f t="array" ref="O777">_xlfn.IFS(
  BuyerTable[[#This Row],[Age]]&lt;25,"&lt;25",
  BuyerTable[[#This Row],[Age]]&lt;=34,"25-34",
  BuyerTable[[#This Row],[Age]]&lt;=44,"35-44",
  BuyerTable[[#This Row],[Age]]&lt;=54,"45-54",
  TRUE,"55+"
)</f>
        <v>45-54</v>
      </c>
      <c r="P777">
        <v>47</v>
      </c>
      <c r="Q777">
        <f>IF(BuyerTable[[#This Row],[Purchased Bike]]="Yes",1,0)</f>
        <v>0</v>
      </c>
      <c r="R777" t="s">
        <v>18</v>
      </c>
      <c r="S777" s="8">
        <f>_xlfn.SWITCH(BuyerTable[[#This Row],[Commute Distance]],"0-1 Miles",1,"1-2 Miles",2,"2-5 Miles",5,"5-10 Miles",10,"More than 10 Miles",12)</f>
        <v>12</v>
      </c>
    </row>
    <row r="778" spans="1:19" x14ac:dyDescent="0.3">
      <c r="A778">
        <v>14914</v>
      </c>
      <c r="B778" t="s">
        <v>36</v>
      </c>
      <c r="C778" t="s">
        <v>39</v>
      </c>
      <c r="D778" t="str" cm="1">
        <f t="array" ref="D778">_xlfn.IFS(
  BuyerTable[[#This Row],[Income]]&lt;40000,"&lt;40k",
  BuyerTable[[#This Row],[Income]]&lt;80000,"40–80k",
  BuyerTable[[#This Row],[Income]]&lt;120000,"80–120k",
  TRUE,"120k+"
)</f>
        <v>40–80k</v>
      </c>
      <c r="E778" s="3">
        <v>40000</v>
      </c>
      <c r="F778">
        <v>1</v>
      </c>
      <c r="G778" t="s">
        <v>19</v>
      </c>
      <c r="H778" t="s">
        <v>20</v>
      </c>
      <c r="I778" t="s">
        <v>15</v>
      </c>
      <c r="J778" t="str">
        <f>IF(BuyerTable[[#This Row],[Cars]]&gt;0,"car","No cars")</f>
        <v>car</v>
      </c>
      <c r="K778">
        <v>1</v>
      </c>
      <c r="L778" t="s">
        <v>26</v>
      </c>
      <c r="M778" t="s">
        <v>32</v>
      </c>
      <c r="N778" t="str">
        <f t="shared" si="12"/>
        <v>Middle age</v>
      </c>
      <c r="O778" t="str" cm="1">
        <f t="array" ref="O778">_xlfn.IFS(
  BuyerTable[[#This Row],[Age]]&lt;25,"&lt;25",
  BuyerTable[[#This Row],[Age]]&lt;=34,"25-34",
  BuyerTable[[#This Row],[Age]]&lt;=44,"35-44",
  BuyerTable[[#This Row],[Age]]&lt;=54,"45-54",
  TRUE,"55+"
)</f>
        <v>45-54</v>
      </c>
      <c r="P778">
        <v>49</v>
      </c>
      <c r="Q778">
        <f>IF(BuyerTable[[#This Row],[Purchased Bike]]="Yes",1,0)</f>
        <v>1</v>
      </c>
      <c r="R778" t="s">
        <v>15</v>
      </c>
      <c r="S778" s="8">
        <f>_xlfn.SWITCH(BuyerTable[[#This Row],[Commute Distance]],"0-1 Miles",1,"1-2 Miles",2,"2-5 Miles",5,"5-10 Miles",10,"More than 10 Miles",12)</f>
        <v>2</v>
      </c>
    </row>
    <row r="779" spans="1:19" x14ac:dyDescent="0.3">
      <c r="A779">
        <v>12033</v>
      </c>
      <c r="B779" t="s">
        <v>37</v>
      </c>
      <c r="C779" t="s">
        <v>39</v>
      </c>
      <c r="D779" t="str" cm="1">
        <f t="array" ref="D779">_xlfn.IFS(
  BuyerTable[[#This Row],[Income]]&lt;40000,"&lt;40k",
  BuyerTable[[#This Row],[Income]]&lt;80000,"40–80k",
  BuyerTable[[#This Row],[Income]]&lt;120000,"80–120k",
  TRUE,"120k+"
)</f>
        <v>40–80k</v>
      </c>
      <c r="E779" s="3">
        <v>40000</v>
      </c>
      <c r="F779">
        <v>0</v>
      </c>
      <c r="G779" t="s">
        <v>27</v>
      </c>
      <c r="H779" t="s">
        <v>14</v>
      </c>
      <c r="I779" t="s">
        <v>18</v>
      </c>
      <c r="J779" t="str">
        <f>IF(BuyerTable[[#This Row],[Cars]]&gt;0,"car","No cars")</f>
        <v>car</v>
      </c>
      <c r="K779">
        <v>2</v>
      </c>
      <c r="L779" t="s">
        <v>16</v>
      </c>
      <c r="M779" t="s">
        <v>32</v>
      </c>
      <c r="N779" t="str">
        <f t="shared" si="12"/>
        <v>Adolescent</v>
      </c>
      <c r="O779" t="str" cm="1">
        <f t="array" ref="O779">_xlfn.IFS(
  BuyerTable[[#This Row],[Age]]&lt;25,"&lt;25",
  BuyerTable[[#This Row],[Age]]&lt;=34,"25-34",
  BuyerTable[[#This Row],[Age]]&lt;=44,"35-44",
  BuyerTable[[#This Row],[Age]]&lt;=54,"45-54",
  TRUE,"55+"
)</f>
        <v>25-34</v>
      </c>
      <c r="P779">
        <v>27</v>
      </c>
      <c r="Q779">
        <f>IF(BuyerTable[[#This Row],[Purchased Bike]]="Yes",1,0)</f>
        <v>1</v>
      </c>
      <c r="R779" t="s">
        <v>15</v>
      </c>
      <c r="S779" s="8">
        <f>_xlfn.SWITCH(BuyerTable[[#This Row],[Commute Distance]],"0-1 Miles",1,"1-2 Miles",2,"2-5 Miles",5,"5-10 Miles",10,"More than 10 Miles",12)</f>
        <v>1</v>
      </c>
    </row>
    <row r="780" spans="1:19" x14ac:dyDescent="0.3">
      <c r="A780">
        <v>11941</v>
      </c>
      <c r="B780" t="s">
        <v>37</v>
      </c>
      <c r="C780" t="s">
        <v>38</v>
      </c>
      <c r="D780" t="str" cm="1">
        <f t="array" ref="D780">_xlfn.IFS(
  BuyerTable[[#This Row],[Income]]&lt;40000,"&lt;40k",
  BuyerTable[[#This Row],[Income]]&lt;80000,"40–80k",
  BuyerTable[[#This Row],[Income]]&lt;120000,"80–120k",
  TRUE,"120k+"
)</f>
        <v>40–80k</v>
      </c>
      <c r="E780" s="3">
        <v>60000</v>
      </c>
      <c r="F780">
        <v>0</v>
      </c>
      <c r="G780" t="s">
        <v>19</v>
      </c>
      <c r="H780" t="s">
        <v>14</v>
      </c>
      <c r="I780" t="s">
        <v>15</v>
      </c>
      <c r="J780" t="str">
        <f>IF(BuyerTable[[#This Row],[Cars]]&gt;0,"car","No cars")</f>
        <v>No cars</v>
      </c>
      <c r="K780">
        <v>0</v>
      </c>
      <c r="L780" t="s">
        <v>23</v>
      </c>
      <c r="M780" t="s">
        <v>32</v>
      </c>
      <c r="N780" t="str">
        <f t="shared" si="12"/>
        <v>Adolescent</v>
      </c>
      <c r="O780" t="str" cm="1">
        <f t="array" ref="O780">_xlfn.IFS(
  BuyerTable[[#This Row],[Age]]&lt;25,"&lt;25",
  BuyerTable[[#This Row],[Age]]&lt;=34,"25-34",
  BuyerTable[[#This Row],[Age]]&lt;=44,"35-44",
  BuyerTable[[#This Row],[Age]]&lt;=54,"45-54",
  TRUE,"55+"
)</f>
        <v>25-34</v>
      </c>
      <c r="P780">
        <v>29</v>
      </c>
      <c r="Q780">
        <f>IF(BuyerTable[[#This Row],[Purchased Bike]]="Yes",1,0)</f>
        <v>0</v>
      </c>
      <c r="R780" t="s">
        <v>18</v>
      </c>
      <c r="S780" s="8">
        <f>_xlfn.SWITCH(BuyerTable[[#This Row],[Commute Distance]],"0-1 Miles",1,"1-2 Miles",2,"2-5 Miles",5,"5-10 Miles",10,"More than 10 Miles",12)</f>
        <v>10</v>
      </c>
    </row>
    <row r="781" spans="1:19" x14ac:dyDescent="0.3">
      <c r="A781">
        <v>14389</v>
      </c>
      <c r="B781" t="s">
        <v>36</v>
      </c>
      <c r="C781" t="s">
        <v>38</v>
      </c>
      <c r="D781" t="str" cm="1">
        <f t="array" ref="D781">_xlfn.IFS(
  BuyerTable[[#This Row],[Income]]&lt;40000,"&lt;40k",
  BuyerTable[[#This Row],[Income]]&lt;80000,"40–80k",
  BuyerTable[[#This Row],[Income]]&lt;120000,"80–120k",
  TRUE,"120k+"
)</f>
        <v>40–80k</v>
      </c>
      <c r="E781" s="3">
        <v>60000</v>
      </c>
      <c r="F781">
        <v>2</v>
      </c>
      <c r="G781" t="s">
        <v>13</v>
      </c>
      <c r="H781" t="s">
        <v>28</v>
      </c>
      <c r="I781" t="s">
        <v>15</v>
      </c>
      <c r="J781" t="str">
        <f>IF(BuyerTable[[#This Row],[Cars]]&gt;0,"car","No cars")</f>
        <v>No cars</v>
      </c>
      <c r="K781">
        <v>0</v>
      </c>
      <c r="L781" t="s">
        <v>22</v>
      </c>
      <c r="M781" t="s">
        <v>32</v>
      </c>
      <c r="N781" t="str">
        <f t="shared" si="12"/>
        <v>Old</v>
      </c>
      <c r="O781" t="str" cm="1">
        <f t="array" ref="O781">_xlfn.IFS(
  BuyerTable[[#This Row],[Age]]&lt;25,"&lt;25",
  BuyerTable[[#This Row],[Age]]&lt;=34,"25-34",
  BuyerTable[[#This Row],[Age]]&lt;=44,"35-44",
  BuyerTable[[#This Row],[Age]]&lt;=54,"45-54",
  TRUE,"55+"
)</f>
        <v>55+</v>
      </c>
      <c r="P781">
        <v>59</v>
      </c>
      <c r="Q781">
        <f>IF(BuyerTable[[#This Row],[Purchased Bike]]="Yes",1,0)</f>
        <v>0</v>
      </c>
      <c r="R781" t="s">
        <v>18</v>
      </c>
      <c r="S781" s="8">
        <f>_xlfn.SWITCH(BuyerTable[[#This Row],[Commute Distance]],"0-1 Miles",1,"1-2 Miles",2,"2-5 Miles",5,"5-10 Miles",10,"More than 10 Miles",12)</f>
        <v>5</v>
      </c>
    </row>
    <row r="782" spans="1:19" x14ac:dyDescent="0.3">
      <c r="A782">
        <v>18050</v>
      </c>
      <c r="B782" t="s">
        <v>36</v>
      </c>
      <c r="C782" t="s">
        <v>39</v>
      </c>
      <c r="D782" t="str" cm="1">
        <f t="array" ref="D782">_xlfn.IFS(
  BuyerTable[[#This Row],[Income]]&lt;40000,"&lt;40k",
  BuyerTable[[#This Row],[Income]]&lt;80000,"40–80k",
  BuyerTable[[#This Row],[Income]]&lt;120000,"80–120k",
  TRUE,"120k+"
)</f>
        <v>40–80k</v>
      </c>
      <c r="E782" s="3">
        <v>60000</v>
      </c>
      <c r="F782">
        <v>1</v>
      </c>
      <c r="G782" t="s">
        <v>19</v>
      </c>
      <c r="H782" t="s">
        <v>14</v>
      </c>
      <c r="I782" t="s">
        <v>15</v>
      </c>
      <c r="J782" t="str">
        <f>IF(BuyerTable[[#This Row],[Cars]]&gt;0,"car","No cars")</f>
        <v>car</v>
      </c>
      <c r="K782">
        <v>1</v>
      </c>
      <c r="L782" t="s">
        <v>16</v>
      </c>
      <c r="M782" t="s">
        <v>32</v>
      </c>
      <c r="N782" t="str">
        <f t="shared" si="12"/>
        <v>Middle age</v>
      </c>
      <c r="O782" t="str" cm="1">
        <f t="array" ref="O782">_xlfn.IFS(
  BuyerTable[[#This Row],[Age]]&lt;25,"&lt;25",
  BuyerTable[[#This Row],[Age]]&lt;=34,"25-34",
  BuyerTable[[#This Row],[Age]]&lt;=44,"35-44",
  BuyerTable[[#This Row],[Age]]&lt;=54,"45-54",
  TRUE,"55+"
)</f>
        <v>45-54</v>
      </c>
      <c r="P782">
        <v>45</v>
      </c>
      <c r="Q782">
        <f>IF(BuyerTable[[#This Row],[Purchased Bike]]="Yes",1,0)</f>
        <v>1</v>
      </c>
      <c r="R782" t="s">
        <v>15</v>
      </c>
      <c r="S782" s="8">
        <f>_xlfn.SWITCH(BuyerTable[[#This Row],[Commute Distance]],"0-1 Miles",1,"1-2 Miles",2,"2-5 Miles",5,"5-10 Miles",10,"More than 10 Miles",12)</f>
        <v>1</v>
      </c>
    </row>
    <row r="783" spans="1:19" x14ac:dyDescent="0.3">
      <c r="A783">
        <v>19856</v>
      </c>
      <c r="B783" t="s">
        <v>36</v>
      </c>
      <c r="C783" t="s">
        <v>39</v>
      </c>
      <c r="D783" t="str" cm="1">
        <f t="array" ref="D783">_xlfn.IFS(
  BuyerTable[[#This Row],[Income]]&lt;40000,"&lt;40k",
  BuyerTable[[#This Row],[Income]]&lt;80000,"40–80k",
  BuyerTable[[#This Row],[Income]]&lt;120000,"80–120k",
  TRUE,"120k+"
)</f>
        <v>40–80k</v>
      </c>
      <c r="E783" s="3">
        <v>60000</v>
      </c>
      <c r="F783">
        <v>4</v>
      </c>
      <c r="G783" t="s">
        <v>13</v>
      </c>
      <c r="H783" t="s">
        <v>28</v>
      </c>
      <c r="I783" t="s">
        <v>15</v>
      </c>
      <c r="J783" t="str">
        <f>IF(BuyerTable[[#This Row],[Cars]]&gt;0,"car","No cars")</f>
        <v>car</v>
      </c>
      <c r="K783">
        <v>2</v>
      </c>
      <c r="L783" t="s">
        <v>22</v>
      </c>
      <c r="M783" t="s">
        <v>32</v>
      </c>
      <c r="N783" t="str">
        <f t="shared" si="12"/>
        <v>Old</v>
      </c>
      <c r="O783" t="str" cm="1">
        <f t="array" ref="O783">_xlfn.IFS(
  BuyerTable[[#This Row],[Age]]&lt;25,"&lt;25",
  BuyerTable[[#This Row],[Age]]&lt;=34,"25-34",
  BuyerTable[[#This Row],[Age]]&lt;=44,"35-44",
  BuyerTable[[#This Row],[Age]]&lt;=54,"45-54",
  TRUE,"55+"
)</f>
        <v>55+</v>
      </c>
      <c r="P783">
        <v>60</v>
      </c>
      <c r="Q783">
        <f>IF(BuyerTable[[#This Row],[Purchased Bike]]="Yes",1,0)</f>
        <v>0</v>
      </c>
      <c r="R783" t="s">
        <v>18</v>
      </c>
      <c r="S783" s="8">
        <f>_xlfn.SWITCH(BuyerTable[[#This Row],[Commute Distance]],"0-1 Miles",1,"1-2 Miles",2,"2-5 Miles",5,"5-10 Miles",10,"More than 10 Miles",12)</f>
        <v>5</v>
      </c>
    </row>
    <row r="784" spans="1:19" x14ac:dyDescent="0.3">
      <c r="A784">
        <v>11663</v>
      </c>
      <c r="B784" t="s">
        <v>36</v>
      </c>
      <c r="C784" t="s">
        <v>38</v>
      </c>
      <c r="D784" t="str" cm="1">
        <f t="array" ref="D784">_xlfn.IFS(
  BuyerTable[[#This Row],[Income]]&lt;40000,"&lt;40k",
  BuyerTable[[#This Row],[Income]]&lt;80000,"40–80k",
  BuyerTable[[#This Row],[Income]]&lt;120000,"80–120k",
  TRUE,"120k+"
)</f>
        <v>40–80k</v>
      </c>
      <c r="E784" s="3">
        <v>70000</v>
      </c>
      <c r="F784">
        <v>4</v>
      </c>
      <c r="G784" t="s">
        <v>31</v>
      </c>
      <c r="H784" t="s">
        <v>21</v>
      </c>
      <c r="I784" t="s">
        <v>15</v>
      </c>
      <c r="J784" t="str">
        <f>IF(BuyerTable[[#This Row],[Cars]]&gt;0,"car","No cars")</f>
        <v>No cars</v>
      </c>
      <c r="K784">
        <v>0</v>
      </c>
      <c r="L784" t="s">
        <v>16</v>
      </c>
      <c r="M784" t="s">
        <v>32</v>
      </c>
      <c r="N784" t="str">
        <f t="shared" si="12"/>
        <v>Middle age</v>
      </c>
      <c r="O784" t="str" cm="1">
        <f t="array" ref="O784">_xlfn.IFS(
  BuyerTable[[#This Row],[Age]]&lt;25,"&lt;25",
  BuyerTable[[#This Row],[Age]]&lt;=34,"25-34",
  BuyerTable[[#This Row],[Age]]&lt;=44,"35-44",
  BuyerTable[[#This Row],[Age]]&lt;=54,"45-54",
  TRUE,"55+"
)</f>
        <v>35-44</v>
      </c>
      <c r="P784">
        <v>36</v>
      </c>
      <c r="Q784">
        <f>IF(BuyerTable[[#This Row],[Purchased Bike]]="Yes",1,0)</f>
        <v>1</v>
      </c>
      <c r="R784" t="s">
        <v>15</v>
      </c>
      <c r="S784" s="8">
        <f>_xlfn.SWITCH(BuyerTable[[#This Row],[Commute Distance]],"0-1 Miles",1,"1-2 Miles",2,"2-5 Miles",5,"5-10 Miles",10,"More than 10 Miles",12)</f>
        <v>1</v>
      </c>
    </row>
    <row r="785" spans="1:19" x14ac:dyDescent="0.3">
      <c r="A785">
        <v>27740</v>
      </c>
      <c r="B785" t="s">
        <v>36</v>
      </c>
      <c r="C785" t="s">
        <v>39</v>
      </c>
      <c r="D785" t="str" cm="1">
        <f t="array" ref="D785">_xlfn.IFS(
  BuyerTable[[#This Row],[Income]]&lt;40000,"&lt;40k",
  BuyerTable[[#This Row],[Income]]&lt;80000,"40–80k",
  BuyerTable[[#This Row],[Income]]&lt;120000,"80–120k",
  TRUE,"120k+"
)</f>
        <v>40–80k</v>
      </c>
      <c r="E785" s="3">
        <v>40000</v>
      </c>
      <c r="F785">
        <v>0</v>
      </c>
      <c r="G785" t="s">
        <v>27</v>
      </c>
      <c r="H785" t="s">
        <v>14</v>
      </c>
      <c r="I785" t="s">
        <v>15</v>
      </c>
      <c r="J785" t="str">
        <f>IF(BuyerTable[[#This Row],[Cars]]&gt;0,"car","No cars")</f>
        <v>car</v>
      </c>
      <c r="K785">
        <v>2</v>
      </c>
      <c r="L785" t="s">
        <v>23</v>
      </c>
      <c r="M785" t="s">
        <v>32</v>
      </c>
      <c r="N785" t="str">
        <f t="shared" si="12"/>
        <v>Adolescent</v>
      </c>
      <c r="O785" t="str" cm="1">
        <f t="array" ref="O785">_xlfn.IFS(
  BuyerTable[[#This Row],[Age]]&lt;25,"&lt;25",
  BuyerTable[[#This Row],[Age]]&lt;=34,"25-34",
  BuyerTable[[#This Row],[Age]]&lt;=44,"35-44",
  BuyerTable[[#This Row],[Age]]&lt;=54,"45-54",
  TRUE,"55+"
)</f>
        <v>25-34</v>
      </c>
      <c r="P785">
        <v>27</v>
      </c>
      <c r="Q785">
        <f>IF(BuyerTable[[#This Row],[Purchased Bike]]="Yes",1,0)</f>
        <v>0</v>
      </c>
      <c r="R785" t="s">
        <v>18</v>
      </c>
      <c r="S785" s="8">
        <f>_xlfn.SWITCH(BuyerTable[[#This Row],[Commute Distance]],"0-1 Miles",1,"1-2 Miles",2,"2-5 Miles",5,"5-10 Miles",10,"More than 10 Miles",12)</f>
        <v>10</v>
      </c>
    </row>
    <row r="786" spans="1:19" x14ac:dyDescent="0.3">
      <c r="A786">
        <v>15292</v>
      </c>
      <c r="B786" t="s">
        <v>37</v>
      </c>
      <c r="C786" t="s">
        <v>39</v>
      </c>
      <c r="D786" t="str" cm="1">
        <f t="array" ref="D786">_xlfn.IFS(
  BuyerTable[[#This Row],[Income]]&lt;40000,"&lt;40k",
  BuyerTable[[#This Row],[Income]]&lt;80000,"40–80k",
  BuyerTable[[#This Row],[Income]]&lt;120000,"80–120k",
  TRUE,"120k+"
)</f>
        <v>40–80k</v>
      </c>
      <c r="E786" s="3">
        <v>60000</v>
      </c>
      <c r="F786">
        <v>1</v>
      </c>
      <c r="G786" t="s">
        <v>31</v>
      </c>
      <c r="H786" t="s">
        <v>14</v>
      </c>
      <c r="I786" t="s">
        <v>15</v>
      </c>
      <c r="J786" t="str">
        <f>IF(BuyerTable[[#This Row],[Cars]]&gt;0,"car","No cars")</f>
        <v>No cars</v>
      </c>
      <c r="K786">
        <v>0</v>
      </c>
      <c r="L786" t="s">
        <v>26</v>
      </c>
      <c r="M786" t="s">
        <v>32</v>
      </c>
      <c r="N786" t="str">
        <f t="shared" si="12"/>
        <v>Middle age</v>
      </c>
      <c r="O786" t="str" cm="1">
        <f t="array" ref="O786">_xlfn.IFS(
  BuyerTable[[#This Row],[Age]]&lt;25,"&lt;25",
  BuyerTable[[#This Row],[Age]]&lt;=34,"25-34",
  BuyerTable[[#This Row],[Age]]&lt;=44,"35-44",
  BuyerTable[[#This Row],[Age]]&lt;=54,"45-54",
  TRUE,"55+"
)</f>
        <v>35-44</v>
      </c>
      <c r="P786">
        <v>35</v>
      </c>
      <c r="Q786">
        <f>IF(BuyerTable[[#This Row],[Purchased Bike]]="Yes",1,0)</f>
        <v>0</v>
      </c>
      <c r="R786" t="s">
        <v>18</v>
      </c>
      <c r="S786" s="8">
        <f>_xlfn.SWITCH(BuyerTable[[#This Row],[Commute Distance]],"0-1 Miles",1,"1-2 Miles",2,"2-5 Miles",5,"5-10 Miles",10,"More than 10 Miles",12)</f>
        <v>2</v>
      </c>
    </row>
    <row r="787" spans="1:19" x14ac:dyDescent="0.3">
      <c r="A787">
        <v>21587</v>
      </c>
      <c r="B787" t="s">
        <v>36</v>
      </c>
      <c r="C787" t="s">
        <v>39</v>
      </c>
      <c r="D787" t="str" cm="1">
        <f t="array" ref="D787">_xlfn.IFS(
  BuyerTable[[#This Row],[Income]]&lt;40000,"&lt;40k",
  BuyerTable[[#This Row],[Income]]&lt;80000,"40–80k",
  BuyerTable[[#This Row],[Income]]&lt;120000,"80–120k",
  TRUE,"120k+"
)</f>
        <v>40–80k</v>
      </c>
      <c r="E787" s="3">
        <v>60000</v>
      </c>
      <c r="F787">
        <v>1</v>
      </c>
      <c r="G787" t="s">
        <v>31</v>
      </c>
      <c r="H787" t="s">
        <v>14</v>
      </c>
      <c r="I787" t="s">
        <v>15</v>
      </c>
      <c r="J787" t="str">
        <f>IF(BuyerTable[[#This Row],[Cars]]&gt;0,"car","No cars")</f>
        <v>No cars</v>
      </c>
      <c r="K787">
        <v>0</v>
      </c>
      <c r="L787" t="s">
        <v>22</v>
      </c>
      <c r="M787" t="s">
        <v>32</v>
      </c>
      <c r="N787" t="str">
        <f t="shared" si="12"/>
        <v>Middle age</v>
      </c>
      <c r="O787" t="str" cm="1">
        <f t="array" ref="O787">_xlfn.IFS(
  BuyerTable[[#This Row],[Age]]&lt;25,"&lt;25",
  BuyerTable[[#This Row],[Age]]&lt;=34,"25-34",
  BuyerTable[[#This Row],[Age]]&lt;=44,"35-44",
  BuyerTable[[#This Row],[Age]]&lt;=54,"45-54",
  TRUE,"55+"
)</f>
        <v>25-34</v>
      </c>
      <c r="P787">
        <v>34</v>
      </c>
      <c r="Q787">
        <f>IF(BuyerTable[[#This Row],[Purchased Bike]]="Yes",1,0)</f>
        <v>1</v>
      </c>
      <c r="R787" t="s">
        <v>15</v>
      </c>
      <c r="S787" s="8">
        <f>_xlfn.SWITCH(BuyerTable[[#This Row],[Commute Distance]],"0-1 Miles",1,"1-2 Miles",2,"2-5 Miles",5,"5-10 Miles",10,"More than 10 Miles",12)</f>
        <v>5</v>
      </c>
    </row>
    <row r="788" spans="1:19" x14ac:dyDescent="0.3">
      <c r="A788">
        <v>23513</v>
      </c>
      <c r="B788" t="s">
        <v>36</v>
      </c>
      <c r="C788" t="s">
        <v>39</v>
      </c>
      <c r="D788" t="str" cm="1">
        <f t="array" ref="D788">_xlfn.IFS(
  BuyerTable[[#This Row],[Income]]&lt;40000,"&lt;40k",
  BuyerTable[[#This Row],[Income]]&lt;80000,"40–80k",
  BuyerTable[[#This Row],[Income]]&lt;120000,"80–120k",
  TRUE,"120k+"
)</f>
        <v>40–80k</v>
      </c>
      <c r="E788" s="3">
        <v>40000</v>
      </c>
      <c r="F788">
        <v>3</v>
      </c>
      <c r="G788" t="s">
        <v>19</v>
      </c>
      <c r="H788" t="s">
        <v>21</v>
      </c>
      <c r="I788" t="s">
        <v>15</v>
      </c>
      <c r="J788" t="str">
        <f>IF(BuyerTable[[#This Row],[Cars]]&gt;0,"car","No cars")</f>
        <v>car</v>
      </c>
      <c r="K788">
        <v>2</v>
      </c>
      <c r="L788" t="s">
        <v>23</v>
      </c>
      <c r="M788" t="s">
        <v>32</v>
      </c>
      <c r="N788" t="str">
        <f t="shared" si="12"/>
        <v>Middle age</v>
      </c>
      <c r="O788" t="str" cm="1">
        <f t="array" ref="O788">_xlfn.IFS(
  BuyerTable[[#This Row],[Age]]&lt;25,"&lt;25",
  BuyerTable[[#This Row],[Age]]&lt;=34,"25-34",
  BuyerTable[[#This Row],[Age]]&lt;=44,"35-44",
  BuyerTable[[#This Row],[Age]]&lt;=54,"45-54",
  TRUE,"55+"
)</f>
        <v>45-54</v>
      </c>
      <c r="P788">
        <v>54</v>
      </c>
      <c r="Q788">
        <f>IF(BuyerTable[[#This Row],[Purchased Bike]]="Yes",1,0)</f>
        <v>0</v>
      </c>
      <c r="R788" t="s">
        <v>18</v>
      </c>
      <c r="S788" s="8">
        <f>_xlfn.SWITCH(BuyerTable[[#This Row],[Commute Distance]],"0-1 Miles",1,"1-2 Miles",2,"2-5 Miles",5,"5-10 Miles",10,"More than 10 Miles",12)</f>
        <v>10</v>
      </c>
    </row>
    <row r="789" spans="1:19" x14ac:dyDescent="0.3">
      <c r="A789">
        <v>24322</v>
      </c>
      <c r="B789" t="s">
        <v>36</v>
      </c>
      <c r="C789" t="s">
        <v>39</v>
      </c>
      <c r="D789" t="str" cm="1">
        <f t="array" ref="D789">_xlfn.IFS(
  BuyerTable[[#This Row],[Income]]&lt;40000,"&lt;40k",
  BuyerTable[[#This Row],[Income]]&lt;80000,"40–80k",
  BuyerTable[[#This Row],[Income]]&lt;120000,"80–120k",
  TRUE,"120k+"
)</f>
        <v>40–80k</v>
      </c>
      <c r="E789" s="3">
        <v>60000</v>
      </c>
      <c r="F789">
        <v>4</v>
      </c>
      <c r="G789" t="s">
        <v>13</v>
      </c>
      <c r="H789" t="s">
        <v>14</v>
      </c>
      <c r="I789" t="s">
        <v>18</v>
      </c>
      <c r="J789" t="str">
        <f>IF(BuyerTable[[#This Row],[Cars]]&gt;0,"car","No cars")</f>
        <v>car</v>
      </c>
      <c r="K789">
        <v>2</v>
      </c>
      <c r="L789" t="s">
        <v>16</v>
      </c>
      <c r="M789" t="s">
        <v>32</v>
      </c>
      <c r="N789" t="str">
        <f t="shared" si="12"/>
        <v>Middle age</v>
      </c>
      <c r="O789" t="str" cm="1">
        <f t="array" ref="O789">_xlfn.IFS(
  BuyerTable[[#This Row],[Age]]&lt;25,"&lt;25",
  BuyerTable[[#This Row],[Age]]&lt;=34,"25-34",
  BuyerTable[[#This Row],[Age]]&lt;=44,"35-44",
  BuyerTable[[#This Row],[Age]]&lt;=54,"45-54",
  TRUE,"55+"
)</f>
        <v>35-44</v>
      </c>
      <c r="P789">
        <v>42</v>
      </c>
      <c r="Q789">
        <f>IF(BuyerTable[[#This Row],[Purchased Bike]]="Yes",1,0)</f>
        <v>0</v>
      </c>
      <c r="R789" t="s">
        <v>18</v>
      </c>
      <c r="S789" s="8">
        <f>_xlfn.SWITCH(BuyerTable[[#This Row],[Commute Distance]],"0-1 Miles",1,"1-2 Miles",2,"2-5 Miles",5,"5-10 Miles",10,"More than 10 Miles",12)</f>
        <v>1</v>
      </c>
    </row>
    <row r="790" spans="1:19" x14ac:dyDescent="0.3">
      <c r="A790">
        <v>26298</v>
      </c>
      <c r="B790" t="s">
        <v>36</v>
      </c>
      <c r="C790" t="s">
        <v>39</v>
      </c>
      <c r="D790" t="str" cm="1">
        <f t="array" ref="D790">_xlfn.IFS(
  BuyerTable[[#This Row],[Income]]&lt;40000,"&lt;40k",
  BuyerTable[[#This Row],[Income]]&lt;80000,"40–80k",
  BuyerTable[[#This Row],[Income]]&lt;120000,"80–120k",
  TRUE,"120k+"
)</f>
        <v>40–80k</v>
      </c>
      <c r="E790" s="3">
        <v>50000</v>
      </c>
      <c r="F790">
        <v>1</v>
      </c>
      <c r="G790" t="s">
        <v>13</v>
      </c>
      <c r="H790" t="s">
        <v>14</v>
      </c>
      <c r="I790" t="s">
        <v>15</v>
      </c>
      <c r="J790" t="str">
        <f>IF(BuyerTable[[#This Row],[Cars]]&gt;0,"car","No cars")</f>
        <v>No cars</v>
      </c>
      <c r="K790">
        <v>0</v>
      </c>
      <c r="L790" t="s">
        <v>22</v>
      </c>
      <c r="M790" t="s">
        <v>32</v>
      </c>
      <c r="N790" t="str">
        <f t="shared" si="12"/>
        <v>Middle age</v>
      </c>
      <c r="O790" t="str" cm="1">
        <f t="array" ref="O790">_xlfn.IFS(
  BuyerTable[[#This Row],[Age]]&lt;25,"&lt;25",
  BuyerTable[[#This Row],[Age]]&lt;=34,"25-34",
  BuyerTable[[#This Row],[Age]]&lt;=44,"35-44",
  BuyerTable[[#This Row],[Age]]&lt;=54,"45-54",
  TRUE,"55+"
)</f>
        <v>25-34</v>
      </c>
      <c r="P790">
        <v>34</v>
      </c>
      <c r="Q790">
        <f>IF(BuyerTable[[#This Row],[Purchased Bike]]="Yes",1,0)</f>
        <v>1</v>
      </c>
      <c r="R790" t="s">
        <v>15</v>
      </c>
      <c r="S790" s="8">
        <f>_xlfn.SWITCH(BuyerTable[[#This Row],[Commute Distance]],"0-1 Miles",1,"1-2 Miles",2,"2-5 Miles",5,"5-10 Miles",10,"More than 10 Miles",12)</f>
        <v>5</v>
      </c>
    </row>
    <row r="791" spans="1:19" x14ac:dyDescent="0.3">
      <c r="A791">
        <v>25419</v>
      </c>
      <c r="B791" t="s">
        <v>37</v>
      </c>
      <c r="C791" t="s">
        <v>38</v>
      </c>
      <c r="D791" t="str" cm="1">
        <f t="array" ref="D791">_xlfn.IFS(
  BuyerTable[[#This Row],[Income]]&lt;40000,"&lt;40k",
  BuyerTable[[#This Row],[Income]]&lt;80000,"40–80k",
  BuyerTable[[#This Row],[Income]]&lt;120000,"80–120k",
  TRUE,"120k+"
)</f>
        <v>40–80k</v>
      </c>
      <c r="E791" s="3">
        <v>50000</v>
      </c>
      <c r="F791">
        <v>2</v>
      </c>
      <c r="G791" t="s">
        <v>13</v>
      </c>
      <c r="H791" t="s">
        <v>14</v>
      </c>
      <c r="I791" t="s">
        <v>18</v>
      </c>
      <c r="J791" t="str">
        <f>IF(BuyerTable[[#This Row],[Cars]]&gt;0,"car","No cars")</f>
        <v>car</v>
      </c>
      <c r="K791">
        <v>1</v>
      </c>
      <c r="L791" t="s">
        <v>16</v>
      </c>
      <c r="M791" t="s">
        <v>32</v>
      </c>
      <c r="N791" t="str">
        <f t="shared" si="12"/>
        <v>Middle age</v>
      </c>
      <c r="O791" t="str" cm="1">
        <f t="array" ref="O791">_xlfn.IFS(
  BuyerTable[[#This Row],[Age]]&lt;25,"&lt;25",
  BuyerTable[[#This Row],[Age]]&lt;=34,"25-34",
  BuyerTable[[#This Row],[Age]]&lt;=44,"35-44",
  BuyerTable[[#This Row],[Age]]&lt;=54,"45-54",
  TRUE,"55+"
)</f>
        <v>35-44</v>
      </c>
      <c r="P791">
        <v>38</v>
      </c>
      <c r="Q791">
        <f>IF(BuyerTable[[#This Row],[Purchased Bike]]="Yes",1,0)</f>
        <v>1</v>
      </c>
      <c r="R791" t="s">
        <v>15</v>
      </c>
      <c r="S791" s="8">
        <f>_xlfn.SWITCH(BuyerTable[[#This Row],[Commute Distance]],"0-1 Miles",1,"1-2 Miles",2,"2-5 Miles",5,"5-10 Miles",10,"More than 10 Miles",12)</f>
        <v>1</v>
      </c>
    </row>
    <row r="792" spans="1:19" x14ac:dyDescent="0.3">
      <c r="A792">
        <v>21693</v>
      </c>
      <c r="B792" t="s">
        <v>37</v>
      </c>
      <c r="C792" t="s">
        <v>39</v>
      </c>
      <c r="D792" t="str" cm="1">
        <f t="array" ref="D792">_xlfn.IFS(
  BuyerTable[[#This Row],[Income]]&lt;40000,"&lt;40k",
  BuyerTable[[#This Row],[Income]]&lt;80000,"40–80k",
  BuyerTable[[#This Row],[Income]]&lt;120000,"80–120k",
  TRUE,"120k+"
)</f>
        <v>40–80k</v>
      </c>
      <c r="E792" s="3">
        <v>60000</v>
      </c>
      <c r="F792">
        <v>0</v>
      </c>
      <c r="G792" t="s">
        <v>31</v>
      </c>
      <c r="H792" t="s">
        <v>14</v>
      </c>
      <c r="I792" t="s">
        <v>18</v>
      </c>
      <c r="J792" t="str">
        <f>IF(BuyerTable[[#This Row],[Cars]]&gt;0,"car","No cars")</f>
        <v>No cars</v>
      </c>
      <c r="K792">
        <v>0</v>
      </c>
      <c r="L792" t="s">
        <v>16</v>
      </c>
      <c r="M792" t="s">
        <v>32</v>
      </c>
      <c r="N792" t="str">
        <f t="shared" si="12"/>
        <v>Middle age</v>
      </c>
      <c r="O792" t="str" cm="1">
        <f t="array" ref="O792">_xlfn.IFS(
  BuyerTable[[#This Row],[Age]]&lt;25,"&lt;25",
  BuyerTable[[#This Row],[Age]]&lt;=34,"25-34",
  BuyerTable[[#This Row],[Age]]&lt;=44,"35-44",
  BuyerTable[[#This Row],[Age]]&lt;=54,"45-54",
  TRUE,"55+"
)</f>
        <v>35-44</v>
      </c>
      <c r="P792">
        <v>40</v>
      </c>
      <c r="Q792">
        <f>IF(BuyerTable[[#This Row],[Purchased Bike]]="Yes",1,0)</f>
        <v>0</v>
      </c>
      <c r="R792" t="s">
        <v>18</v>
      </c>
      <c r="S792" s="8">
        <f>_xlfn.SWITCH(BuyerTable[[#This Row],[Commute Distance]],"0-1 Miles",1,"1-2 Miles",2,"2-5 Miles",5,"5-10 Miles",10,"More than 10 Miles",12)</f>
        <v>1</v>
      </c>
    </row>
    <row r="793" spans="1:19" x14ac:dyDescent="0.3">
      <c r="A793">
        <v>28056</v>
      </c>
      <c r="B793" t="s">
        <v>36</v>
      </c>
      <c r="C793" t="s">
        <v>38</v>
      </c>
      <c r="D793" t="str" cm="1">
        <f t="array" ref="D793">_xlfn.IFS(
  BuyerTable[[#This Row],[Income]]&lt;40000,"&lt;40k",
  BuyerTable[[#This Row],[Income]]&lt;80000,"40–80k",
  BuyerTable[[#This Row],[Income]]&lt;120000,"80–120k",
  TRUE,"120k+"
)</f>
        <v>40–80k</v>
      </c>
      <c r="E793" s="3">
        <v>70000</v>
      </c>
      <c r="F793">
        <v>2</v>
      </c>
      <c r="G793" t="s">
        <v>29</v>
      </c>
      <c r="H793" t="s">
        <v>14</v>
      </c>
      <c r="I793" t="s">
        <v>15</v>
      </c>
      <c r="J793" t="str">
        <f>IF(BuyerTable[[#This Row],[Cars]]&gt;0,"car","No cars")</f>
        <v>car</v>
      </c>
      <c r="K793">
        <v>2</v>
      </c>
      <c r="L793" t="s">
        <v>41</v>
      </c>
      <c r="M793" t="s">
        <v>32</v>
      </c>
      <c r="N793" t="str">
        <f t="shared" si="12"/>
        <v>Middle age</v>
      </c>
      <c r="O793" t="str" cm="1">
        <f t="array" ref="O793">_xlfn.IFS(
  BuyerTable[[#This Row],[Age]]&lt;25,"&lt;25",
  BuyerTable[[#This Row],[Age]]&lt;=34,"25-34",
  BuyerTable[[#This Row],[Age]]&lt;=44,"35-44",
  BuyerTable[[#This Row],[Age]]&lt;=54,"45-54",
  TRUE,"55+"
)</f>
        <v>45-54</v>
      </c>
      <c r="P793">
        <v>53</v>
      </c>
      <c r="Q793">
        <f>IF(BuyerTable[[#This Row],[Purchased Bike]]="Yes",1,0)</f>
        <v>0</v>
      </c>
      <c r="R793" t="s">
        <v>18</v>
      </c>
      <c r="S793" s="8">
        <f>_xlfn.SWITCH(BuyerTable[[#This Row],[Commute Distance]],"0-1 Miles",1,"1-2 Miles",2,"2-5 Miles",5,"5-10 Miles",10,"More than 10 Miles",12)</f>
        <v>12</v>
      </c>
    </row>
    <row r="794" spans="1:19" x14ac:dyDescent="0.3">
      <c r="A794">
        <v>11788</v>
      </c>
      <c r="B794" t="s">
        <v>37</v>
      </c>
      <c r="C794" t="s">
        <v>39</v>
      </c>
      <c r="D794" t="str" cm="1">
        <f t="array" ref="D794">_xlfn.IFS(
  BuyerTable[[#This Row],[Income]]&lt;40000,"&lt;40k",
  BuyerTable[[#This Row],[Income]]&lt;80000,"40–80k",
  BuyerTable[[#This Row],[Income]]&lt;120000,"80–120k",
  TRUE,"120k+"
)</f>
        <v>40–80k</v>
      </c>
      <c r="E794" s="3">
        <v>70000</v>
      </c>
      <c r="F794">
        <v>1</v>
      </c>
      <c r="G794" t="s">
        <v>31</v>
      </c>
      <c r="H794" t="s">
        <v>21</v>
      </c>
      <c r="I794" t="s">
        <v>15</v>
      </c>
      <c r="J794" t="str">
        <f>IF(BuyerTable[[#This Row],[Cars]]&gt;0,"car","No cars")</f>
        <v>No cars</v>
      </c>
      <c r="K794">
        <v>0</v>
      </c>
      <c r="L794" t="s">
        <v>22</v>
      </c>
      <c r="M794" t="s">
        <v>32</v>
      </c>
      <c r="N794" t="str">
        <f t="shared" si="12"/>
        <v>Middle age</v>
      </c>
      <c r="O794" t="str" cm="1">
        <f t="array" ref="O794">_xlfn.IFS(
  BuyerTable[[#This Row],[Age]]&lt;25,"&lt;25",
  BuyerTable[[#This Row],[Age]]&lt;=34,"25-34",
  BuyerTable[[#This Row],[Age]]&lt;=44,"35-44",
  BuyerTable[[#This Row],[Age]]&lt;=54,"45-54",
  TRUE,"55+"
)</f>
        <v>25-34</v>
      </c>
      <c r="P794">
        <v>34</v>
      </c>
      <c r="Q794">
        <f>IF(BuyerTable[[#This Row],[Purchased Bike]]="Yes",1,0)</f>
        <v>0</v>
      </c>
      <c r="R794" t="s">
        <v>18</v>
      </c>
      <c r="S794" s="8">
        <f>_xlfn.SWITCH(BuyerTable[[#This Row],[Commute Distance]],"0-1 Miles",1,"1-2 Miles",2,"2-5 Miles",5,"5-10 Miles",10,"More than 10 Miles",12)</f>
        <v>5</v>
      </c>
    </row>
    <row r="795" spans="1:19" x14ac:dyDescent="0.3">
      <c r="A795">
        <v>22296</v>
      </c>
      <c r="B795" t="s">
        <v>36</v>
      </c>
      <c r="C795" t="s">
        <v>38</v>
      </c>
      <c r="D795" t="str" cm="1">
        <f t="array" ref="D795">_xlfn.IFS(
  BuyerTable[[#This Row],[Income]]&lt;40000,"&lt;40k",
  BuyerTable[[#This Row],[Income]]&lt;80000,"40–80k",
  BuyerTable[[#This Row],[Income]]&lt;120000,"80–120k",
  TRUE,"120k+"
)</f>
        <v>40–80k</v>
      </c>
      <c r="E795" s="3">
        <v>70000</v>
      </c>
      <c r="F795">
        <v>0</v>
      </c>
      <c r="G795" t="s">
        <v>13</v>
      </c>
      <c r="H795" t="s">
        <v>21</v>
      </c>
      <c r="I795" t="s">
        <v>18</v>
      </c>
      <c r="J795" t="str">
        <f>IF(BuyerTable[[#This Row],[Cars]]&gt;0,"car","No cars")</f>
        <v>car</v>
      </c>
      <c r="K795">
        <v>1</v>
      </c>
      <c r="L795" t="s">
        <v>16</v>
      </c>
      <c r="M795" t="s">
        <v>32</v>
      </c>
      <c r="N795" t="str">
        <f t="shared" si="12"/>
        <v>Middle age</v>
      </c>
      <c r="O795" t="str" cm="1">
        <f t="array" ref="O795">_xlfn.IFS(
  BuyerTable[[#This Row],[Age]]&lt;25,"&lt;25",
  BuyerTable[[#This Row],[Age]]&lt;=34,"25-34",
  BuyerTable[[#This Row],[Age]]&lt;=44,"35-44",
  BuyerTable[[#This Row],[Age]]&lt;=54,"45-54",
  TRUE,"55+"
)</f>
        <v>35-44</v>
      </c>
      <c r="P795">
        <v>38</v>
      </c>
      <c r="Q795">
        <f>IF(BuyerTable[[#This Row],[Purchased Bike]]="Yes",1,0)</f>
        <v>0</v>
      </c>
      <c r="R795" t="s">
        <v>18</v>
      </c>
      <c r="S795" s="8">
        <f>_xlfn.SWITCH(BuyerTable[[#This Row],[Commute Distance]],"0-1 Miles",1,"1-2 Miles",2,"2-5 Miles",5,"5-10 Miles",10,"More than 10 Miles",12)</f>
        <v>1</v>
      </c>
    </row>
    <row r="796" spans="1:19" x14ac:dyDescent="0.3">
      <c r="A796">
        <v>15319</v>
      </c>
      <c r="B796" t="s">
        <v>36</v>
      </c>
      <c r="C796" t="s">
        <v>39</v>
      </c>
      <c r="D796" t="str" cm="1">
        <f t="array" ref="D796">_xlfn.IFS(
  BuyerTable[[#This Row],[Income]]&lt;40000,"&lt;40k",
  BuyerTable[[#This Row],[Income]]&lt;80000,"40–80k",
  BuyerTable[[#This Row],[Income]]&lt;120000,"80–120k",
  TRUE,"120k+"
)</f>
        <v>40–80k</v>
      </c>
      <c r="E796" s="3">
        <v>70000</v>
      </c>
      <c r="F796">
        <v>4</v>
      </c>
      <c r="G796" t="s">
        <v>13</v>
      </c>
      <c r="H796" t="s">
        <v>28</v>
      </c>
      <c r="I796" t="s">
        <v>18</v>
      </c>
      <c r="J796" t="str">
        <f>IF(BuyerTable[[#This Row],[Cars]]&gt;0,"car","No cars")</f>
        <v>car</v>
      </c>
      <c r="K796">
        <v>1</v>
      </c>
      <c r="L796" t="s">
        <v>26</v>
      </c>
      <c r="M796" t="s">
        <v>32</v>
      </c>
      <c r="N796" t="str">
        <f t="shared" si="12"/>
        <v>Old</v>
      </c>
      <c r="O796" t="str" cm="1">
        <f t="array" ref="O796">_xlfn.IFS(
  BuyerTable[[#This Row],[Age]]&lt;25,"&lt;25",
  BuyerTable[[#This Row],[Age]]&lt;=34,"25-34",
  BuyerTable[[#This Row],[Age]]&lt;=44,"35-44",
  BuyerTable[[#This Row],[Age]]&lt;=54,"45-54",
  TRUE,"55+"
)</f>
        <v>55+</v>
      </c>
      <c r="P796">
        <v>59</v>
      </c>
      <c r="Q796">
        <f>IF(BuyerTable[[#This Row],[Purchased Bike]]="Yes",1,0)</f>
        <v>0</v>
      </c>
      <c r="R796" t="s">
        <v>18</v>
      </c>
      <c r="S796" s="8">
        <f>_xlfn.SWITCH(BuyerTable[[#This Row],[Commute Distance]],"0-1 Miles",1,"1-2 Miles",2,"2-5 Miles",5,"5-10 Miles",10,"More than 10 Miles",12)</f>
        <v>2</v>
      </c>
    </row>
    <row r="797" spans="1:19" x14ac:dyDescent="0.3">
      <c r="A797">
        <v>17654</v>
      </c>
      <c r="B797" t="s">
        <v>37</v>
      </c>
      <c r="C797" t="s">
        <v>39</v>
      </c>
      <c r="D797" t="str" cm="1">
        <f t="array" ref="D797">_xlfn.IFS(
  BuyerTable[[#This Row],[Income]]&lt;40000,"&lt;40k",
  BuyerTable[[#This Row],[Income]]&lt;80000,"40–80k",
  BuyerTable[[#This Row],[Income]]&lt;120000,"80–120k",
  TRUE,"120k+"
)</f>
        <v>40–80k</v>
      </c>
      <c r="E797" s="3">
        <v>40000</v>
      </c>
      <c r="F797">
        <v>3</v>
      </c>
      <c r="G797" t="s">
        <v>19</v>
      </c>
      <c r="H797" t="s">
        <v>20</v>
      </c>
      <c r="I797" t="s">
        <v>15</v>
      </c>
      <c r="J797" t="str">
        <f>IF(BuyerTable[[#This Row],[Cars]]&gt;0,"car","No cars")</f>
        <v>car</v>
      </c>
      <c r="K797">
        <v>1</v>
      </c>
      <c r="L797" t="s">
        <v>26</v>
      </c>
      <c r="M797" t="s">
        <v>32</v>
      </c>
      <c r="N797" t="str">
        <f t="shared" si="12"/>
        <v>Adolescent</v>
      </c>
      <c r="O797" t="str" cm="1">
        <f t="array" ref="O797">_xlfn.IFS(
  BuyerTable[[#This Row],[Age]]&lt;25,"&lt;25",
  BuyerTable[[#This Row],[Age]]&lt;=34,"25-34",
  BuyerTable[[#This Row],[Age]]&lt;=44,"35-44",
  BuyerTable[[#This Row],[Age]]&lt;=54,"45-54",
  TRUE,"55+"
)</f>
        <v>25-34</v>
      </c>
      <c r="P797">
        <v>30</v>
      </c>
      <c r="Q797">
        <f>IF(BuyerTable[[#This Row],[Purchased Bike]]="Yes",1,0)</f>
        <v>1</v>
      </c>
      <c r="R797" t="s">
        <v>15</v>
      </c>
      <c r="S797" s="8">
        <f>_xlfn.SWITCH(BuyerTable[[#This Row],[Commute Distance]],"0-1 Miles",1,"1-2 Miles",2,"2-5 Miles",5,"5-10 Miles",10,"More than 10 Miles",12)</f>
        <v>2</v>
      </c>
    </row>
    <row r="798" spans="1:19" x14ac:dyDescent="0.3">
      <c r="A798">
        <v>14662</v>
      </c>
      <c r="B798" t="s">
        <v>36</v>
      </c>
      <c r="C798" t="s">
        <v>38</v>
      </c>
      <c r="D798" t="str" cm="1">
        <f t="array" ref="D798">_xlfn.IFS(
  BuyerTable[[#This Row],[Income]]&lt;40000,"&lt;40k",
  BuyerTable[[#This Row],[Income]]&lt;80000,"40–80k",
  BuyerTable[[#This Row],[Income]]&lt;120000,"80–120k",
  TRUE,"120k+"
)</f>
        <v>40–80k</v>
      </c>
      <c r="E798" s="3">
        <v>60000</v>
      </c>
      <c r="F798">
        <v>1</v>
      </c>
      <c r="G798" t="s">
        <v>13</v>
      </c>
      <c r="H798" t="s">
        <v>21</v>
      </c>
      <c r="I798" t="s">
        <v>15</v>
      </c>
      <c r="J798" t="str">
        <f>IF(BuyerTable[[#This Row],[Cars]]&gt;0,"car","No cars")</f>
        <v>car</v>
      </c>
      <c r="K798">
        <v>1</v>
      </c>
      <c r="L798" t="s">
        <v>16</v>
      </c>
      <c r="M798" t="s">
        <v>32</v>
      </c>
      <c r="N798" t="str">
        <f t="shared" si="12"/>
        <v>Middle age</v>
      </c>
      <c r="O798" t="str" cm="1">
        <f t="array" ref="O798">_xlfn.IFS(
  BuyerTable[[#This Row],[Age]]&lt;25,"&lt;25",
  BuyerTable[[#This Row],[Age]]&lt;=34,"25-34",
  BuyerTable[[#This Row],[Age]]&lt;=44,"35-44",
  BuyerTable[[#This Row],[Age]]&lt;=54,"45-54",
  TRUE,"55+"
)</f>
        <v>45-54</v>
      </c>
      <c r="P798">
        <v>48</v>
      </c>
      <c r="Q798">
        <f>IF(BuyerTable[[#This Row],[Purchased Bike]]="Yes",1,0)</f>
        <v>1</v>
      </c>
      <c r="R798" t="s">
        <v>15</v>
      </c>
      <c r="S798" s="8">
        <f>_xlfn.SWITCH(BuyerTable[[#This Row],[Commute Distance]],"0-1 Miles",1,"1-2 Miles",2,"2-5 Miles",5,"5-10 Miles",10,"More than 10 Miles",12)</f>
        <v>1</v>
      </c>
    </row>
    <row r="799" spans="1:19" x14ac:dyDescent="0.3">
      <c r="A799">
        <v>17541</v>
      </c>
      <c r="B799" t="s">
        <v>36</v>
      </c>
      <c r="C799" t="s">
        <v>39</v>
      </c>
      <c r="D799" t="str" cm="1">
        <f t="array" ref="D799">_xlfn.IFS(
  BuyerTable[[#This Row],[Income]]&lt;40000,"&lt;40k",
  BuyerTable[[#This Row],[Income]]&lt;80000,"40–80k",
  BuyerTable[[#This Row],[Income]]&lt;120000,"80–120k",
  TRUE,"120k+"
)</f>
        <v>40–80k</v>
      </c>
      <c r="E799" s="3">
        <v>40000</v>
      </c>
      <c r="F799">
        <v>4</v>
      </c>
      <c r="G799" t="s">
        <v>27</v>
      </c>
      <c r="H799" t="s">
        <v>14</v>
      </c>
      <c r="I799" t="s">
        <v>15</v>
      </c>
      <c r="J799" t="str">
        <f>IF(BuyerTable[[#This Row],[Cars]]&gt;0,"car","No cars")</f>
        <v>car</v>
      </c>
      <c r="K799">
        <v>2</v>
      </c>
      <c r="L799" t="s">
        <v>22</v>
      </c>
      <c r="M799" t="s">
        <v>32</v>
      </c>
      <c r="N799" t="str">
        <f t="shared" si="12"/>
        <v>Middle age</v>
      </c>
      <c r="O799" t="str" cm="1">
        <f t="array" ref="O799">_xlfn.IFS(
  BuyerTable[[#This Row],[Age]]&lt;25,"&lt;25",
  BuyerTable[[#This Row],[Age]]&lt;=34,"25-34",
  BuyerTable[[#This Row],[Age]]&lt;=44,"35-44",
  BuyerTable[[#This Row],[Age]]&lt;=54,"45-54",
  TRUE,"55+"
)</f>
        <v>35-44</v>
      </c>
      <c r="P799">
        <v>43</v>
      </c>
      <c r="Q799">
        <f>IF(BuyerTable[[#This Row],[Purchased Bike]]="Yes",1,0)</f>
        <v>0</v>
      </c>
      <c r="R799" t="s">
        <v>18</v>
      </c>
      <c r="S799" s="8">
        <f>_xlfn.SWITCH(BuyerTable[[#This Row],[Commute Distance]],"0-1 Miles",1,"1-2 Miles",2,"2-5 Miles",5,"5-10 Miles",10,"More than 10 Miles",12)</f>
        <v>5</v>
      </c>
    </row>
    <row r="800" spans="1:19" x14ac:dyDescent="0.3">
      <c r="A800">
        <v>13886</v>
      </c>
      <c r="B800" t="s">
        <v>36</v>
      </c>
      <c r="C800" t="s">
        <v>39</v>
      </c>
      <c r="D800" t="str" cm="1">
        <f t="array" ref="D800">_xlfn.IFS(
  BuyerTable[[#This Row],[Income]]&lt;40000,"&lt;40k",
  BuyerTable[[#This Row],[Income]]&lt;80000,"40–80k",
  BuyerTable[[#This Row],[Income]]&lt;120000,"80–120k",
  TRUE,"120k+"
)</f>
        <v>40–80k</v>
      </c>
      <c r="E800" s="3">
        <v>70000</v>
      </c>
      <c r="F800">
        <v>4</v>
      </c>
      <c r="G800" t="s">
        <v>31</v>
      </c>
      <c r="H800" t="s">
        <v>21</v>
      </c>
      <c r="I800" t="s">
        <v>15</v>
      </c>
      <c r="J800" t="str">
        <f>IF(BuyerTable[[#This Row],[Cars]]&gt;0,"car","No cars")</f>
        <v>No cars</v>
      </c>
      <c r="K800">
        <v>0</v>
      </c>
      <c r="L800" t="s">
        <v>22</v>
      </c>
      <c r="M800" t="s">
        <v>32</v>
      </c>
      <c r="N800" t="str">
        <f t="shared" si="12"/>
        <v>Middle age</v>
      </c>
      <c r="O800" t="str" cm="1">
        <f t="array" ref="O800">_xlfn.IFS(
  BuyerTable[[#This Row],[Age]]&lt;25,"&lt;25",
  BuyerTable[[#This Row],[Age]]&lt;=34,"25-34",
  BuyerTable[[#This Row],[Age]]&lt;=44,"35-44",
  BuyerTable[[#This Row],[Age]]&lt;=54,"45-54",
  TRUE,"55+"
)</f>
        <v>35-44</v>
      </c>
      <c r="P800">
        <v>35</v>
      </c>
      <c r="Q800">
        <f>IF(BuyerTable[[#This Row],[Purchased Bike]]="Yes",1,0)</f>
        <v>1</v>
      </c>
      <c r="R800" t="s">
        <v>15</v>
      </c>
      <c r="S800" s="8">
        <f>_xlfn.SWITCH(BuyerTable[[#This Row],[Commute Distance]],"0-1 Miles",1,"1-2 Miles",2,"2-5 Miles",5,"5-10 Miles",10,"More than 10 Miles",12)</f>
        <v>5</v>
      </c>
    </row>
    <row r="801" spans="1:19" x14ac:dyDescent="0.3">
      <c r="A801">
        <v>13073</v>
      </c>
      <c r="B801" t="s">
        <v>36</v>
      </c>
      <c r="C801" t="s">
        <v>39</v>
      </c>
      <c r="D801" t="str" cm="1">
        <f t="array" ref="D801">_xlfn.IFS(
  BuyerTable[[#This Row],[Income]]&lt;40000,"&lt;40k",
  BuyerTable[[#This Row],[Income]]&lt;80000,"40–80k",
  BuyerTable[[#This Row],[Income]]&lt;120000,"80–120k",
  TRUE,"120k+"
)</f>
        <v>40–80k</v>
      </c>
      <c r="E801" s="3">
        <v>60000</v>
      </c>
      <c r="F801">
        <v>0</v>
      </c>
      <c r="G801" t="s">
        <v>19</v>
      </c>
      <c r="H801" t="s">
        <v>21</v>
      </c>
      <c r="I801" t="s">
        <v>15</v>
      </c>
      <c r="J801" t="str">
        <f>IF(BuyerTable[[#This Row],[Cars]]&gt;0,"car","No cars")</f>
        <v>car</v>
      </c>
      <c r="K801">
        <v>2</v>
      </c>
      <c r="L801" t="s">
        <v>23</v>
      </c>
      <c r="M801" t="s">
        <v>32</v>
      </c>
      <c r="N801" t="str">
        <f t="shared" si="12"/>
        <v>Adolescent</v>
      </c>
      <c r="O801" t="str" cm="1">
        <f t="array" ref="O801">_xlfn.IFS(
  BuyerTable[[#This Row],[Age]]&lt;25,"&lt;25",
  BuyerTable[[#This Row],[Age]]&lt;=34,"25-34",
  BuyerTable[[#This Row],[Age]]&lt;=44,"35-44",
  BuyerTable[[#This Row],[Age]]&lt;=54,"45-54",
  TRUE,"55+"
)</f>
        <v>25-34</v>
      </c>
      <c r="P801">
        <v>30</v>
      </c>
      <c r="Q801">
        <f>IF(BuyerTable[[#This Row],[Purchased Bike]]="Yes",1,0)</f>
        <v>0</v>
      </c>
      <c r="R801" t="s">
        <v>18</v>
      </c>
      <c r="S801" s="8">
        <f>_xlfn.SWITCH(BuyerTable[[#This Row],[Commute Distance]],"0-1 Miles",1,"1-2 Miles",2,"2-5 Miles",5,"5-10 Miles",10,"More than 10 Miles",12)</f>
        <v>10</v>
      </c>
    </row>
    <row r="802" spans="1:19" x14ac:dyDescent="0.3">
      <c r="A802">
        <v>20196</v>
      </c>
      <c r="B802" t="s">
        <v>36</v>
      </c>
      <c r="C802" t="s">
        <v>38</v>
      </c>
      <c r="D802" t="str" cm="1">
        <f t="array" ref="D802">_xlfn.IFS(
  BuyerTable[[#This Row],[Income]]&lt;40000,"&lt;40k",
  BuyerTable[[#This Row],[Income]]&lt;80000,"40–80k",
  BuyerTable[[#This Row],[Income]]&lt;120000,"80–120k",
  TRUE,"120k+"
)</f>
        <v>40–80k</v>
      </c>
      <c r="E802" s="3">
        <v>60000</v>
      </c>
      <c r="F802">
        <v>1</v>
      </c>
      <c r="G802" t="s">
        <v>19</v>
      </c>
      <c r="H802" t="s">
        <v>14</v>
      </c>
      <c r="I802" t="s">
        <v>15</v>
      </c>
      <c r="J802" t="str">
        <f>IF(BuyerTable[[#This Row],[Cars]]&gt;0,"car","No cars")</f>
        <v>car</v>
      </c>
      <c r="K802">
        <v>1</v>
      </c>
      <c r="L802" t="s">
        <v>22</v>
      </c>
      <c r="M802" t="s">
        <v>32</v>
      </c>
      <c r="N802" t="str">
        <f t="shared" si="12"/>
        <v>Middle age</v>
      </c>
      <c r="O802" t="str" cm="1">
        <f t="array" ref="O802">_xlfn.IFS(
  BuyerTable[[#This Row],[Age]]&lt;25,"&lt;25",
  BuyerTable[[#This Row],[Age]]&lt;=34,"25-34",
  BuyerTable[[#This Row],[Age]]&lt;=44,"35-44",
  BuyerTable[[#This Row],[Age]]&lt;=54,"45-54",
  TRUE,"55+"
)</f>
        <v>45-54</v>
      </c>
      <c r="P802">
        <v>45</v>
      </c>
      <c r="Q802">
        <f>IF(BuyerTable[[#This Row],[Purchased Bike]]="Yes",1,0)</f>
        <v>1</v>
      </c>
      <c r="R802" t="s">
        <v>15</v>
      </c>
      <c r="S802" s="8">
        <f>_xlfn.SWITCH(BuyerTable[[#This Row],[Commute Distance]],"0-1 Miles",1,"1-2 Miles",2,"2-5 Miles",5,"5-10 Miles",10,"More than 10 Miles",12)</f>
        <v>5</v>
      </c>
    </row>
    <row r="803" spans="1:19" x14ac:dyDescent="0.3">
      <c r="A803">
        <v>16813</v>
      </c>
      <c r="B803" t="s">
        <v>36</v>
      </c>
      <c r="C803" t="s">
        <v>38</v>
      </c>
      <c r="D803" t="str" cm="1">
        <f t="array" ref="D803">_xlfn.IFS(
  BuyerTable[[#This Row],[Income]]&lt;40000,"&lt;40k",
  BuyerTable[[#This Row],[Income]]&lt;80000,"40–80k",
  BuyerTable[[#This Row],[Income]]&lt;120000,"80–120k",
  TRUE,"120k+"
)</f>
        <v>40–80k</v>
      </c>
      <c r="E803" s="3">
        <v>60000</v>
      </c>
      <c r="F803">
        <v>2</v>
      </c>
      <c r="G803" t="s">
        <v>19</v>
      </c>
      <c r="H803" t="s">
        <v>21</v>
      </c>
      <c r="I803" t="s">
        <v>15</v>
      </c>
      <c r="J803" t="str">
        <f>IF(BuyerTable[[#This Row],[Cars]]&gt;0,"car","No cars")</f>
        <v>car</v>
      </c>
      <c r="K803">
        <v>2</v>
      </c>
      <c r="L803" t="s">
        <v>41</v>
      </c>
      <c r="M803" t="s">
        <v>32</v>
      </c>
      <c r="N803" t="str">
        <f t="shared" si="12"/>
        <v>Old</v>
      </c>
      <c r="O803" t="str" cm="1">
        <f t="array" ref="O803">_xlfn.IFS(
  BuyerTable[[#This Row],[Age]]&lt;25,"&lt;25",
  BuyerTable[[#This Row],[Age]]&lt;=34,"25-34",
  BuyerTable[[#This Row],[Age]]&lt;=44,"35-44",
  BuyerTable[[#This Row],[Age]]&lt;=54,"45-54",
  TRUE,"55+"
)</f>
        <v>55+</v>
      </c>
      <c r="P803">
        <v>55</v>
      </c>
      <c r="Q803">
        <f>IF(BuyerTable[[#This Row],[Purchased Bike]]="Yes",1,0)</f>
        <v>0</v>
      </c>
      <c r="R803" t="s">
        <v>18</v>
      </c>
      <c r="S803" s="8">
        <f>_xlfn.SWITCH(BuyerTable[[#This Row],[Commute Distance]],"0-1 Miles",1,"1-2 Miles",2,"2-5 Miles",5,"5-10 Miles",10,"More than 10 Miles",12)</f>
        <v>12</v>
      </c>
    </row>
    <row r="804" spans="1:19" x14ac:dyDescent="0.3">
      <c r="A804">
        <v>27434</v>
      </c>
      <c r="B804" t="s">
        <v>37</v>
      </c>
      <c r="C804" t="s">
        <v>38</v>
      </c>
      <c r="D804" t="str" cm="1">
        <f t="array" ref="D804">_xlfn.IFS(
  BuyerTable[[#This Row],[Income]]&lt;40000,"&lt;40k",
  BuyerTable[[#This Row],[Income]]&lt;80000,"40–80k",
  BuyerTable[[#This Row],[Income]]&lt;120000,"80–120k",
  TRUE,"120k+"
)</f>
        <v>40–80k</v>
      </c>
      <c r="E804" s="3">
        <v>70000</v>
      </c>
      <c r="F804">
        <v>4</v>
      </c>
      <c r="G804" t="s">
        <v>19</v>
      </c>
      <c r="H804" t="s">
        <v>21</v>
      </c>
      <c r="I804" t="s">
        <v>15</v>
      </c>
      <c r="J804" t="str">
        <f>IF(BuyerTable[[#This Row],[Cars]]&gt;0,"car","No cars")</f>
        <v>car</v>
      </c>
      <c r="K804">
        <v>1</v>
      </c>
      <c r="L804" t="s">
        <v>41</v>
      </c>
      <c r="M804" t="s">
        <v>32</v>
      </c>
      <c r="N804" t="str">
        <f t="shared" si="12"/>
        <v>Old</v>
      </c>
      <c r="O804" t="str" cm="1">
        <f t="array" ref="O804">_xlfn.IFS(
  BuyerTable[[#This Row],[Age]]&lt;25,"&lt;25",
  BuyerTable[[#This Row],[Age]]&lt;=34,"25-34",
  BuyerTable[[#This Row],[Age]]&lt;=44,"35-44",
  BuyerTable[[#This Row],[Age]]&lt;=54,"45-54",
  TRUE,"55+"
)</f>
        <v>55+</v>
      </c>
      <c r="P804">
        <v>56</v>
      </c>
      <c r="Q804">
        <f>IF(BuyerTable[[#This Row],[Purchased Bike]]="Yes",1,0)</f>
        <v>0</v>
      </c>
      <c r="R804" t="s">
        <v>18</v>
      </c>
      <c r="S804" s="8">
        <f>_xlfn.SWITCH(BuyerTable[[#This Row],[Commute Distance]],"0-1 Miles",1,"1-2 Miles",2,"2-5 Miles",5,"5-10 Miles",10,"More than 10 Miles",12)</f>
        <v>12</v>
      </c>
    </row>
    <row r="805" spans="1:19" x14ac:dyDescent="0.3">
      <c r="A805">
        <v>27756</v>
      </c>
      <c r="B805" t="s">
        <v>37</v>
      </c>
      <c r="C805" t="s">
        <v>39</v>
      </c>
      <c r="D805" t="str" cm="1">
        <f t="array" ref="D805">_xlfn.IFS(
  BuyerTable[[#This Row],[Income]]&lt;40000,"&lt;40k",
  BuyerTable[[#This Row],[Income]]&lt;80000,"40–80k",
  BuyerTable[[#This Row],[Income]]&lt;120000,"80–120k",
  TRUE,"120k+"
)</f>
        <v>40–80k</v>
      </c>
      <c r="E805" s="3">
        <v>50000</v>
      </c>
      <c r="F805">
        <v>3</v>
      </c>
      <c r="G805" t="s">
        <v>13</v>
      </c>
      <c r="H805" t="s">
        <v>14</v>
      </c>
      <c r="I805" t="s">
        <v>18</v>
      </c>
      <c r="J805" t="str">
        <f>IF(BuyerTable[[#This Row],[Cars]]&gt;0,"car","No cars")</f>
        <v>car</v>
      </c>
      <c r="K805">
        <v>1</v>
      </c>
      <c r="L805" t="s">
        <v>16</v>
      </c>
      <c r="M805" t="s">
        <v>32</v>
      </c>
      <c r="N805" t="str">
        <f t="shared" si="12"/>
        <v>Middle age</v>
      </c>
      <c r="O805" t="str" cm="1">
        <f t="array" ref="O805">_xlfn.IFS(
  BuyerTable[[#This Row],[Age]]&lt;25,"&lt;25",
  BuyerTable[[#This Row],[Age]]&lt;=34,"25-34",
  BuyerTable[[#This Row],[Age]]&lt;=44,"35-44",
  BuyerTable[[#This Row],[Age]]&lt;=54,"45-54",
  TRUE,"55+"
)</f>
        <v>35-44</v>
      </c>
      <c r="P805">
        <v>40</v>
      </c>
      <c r="Q805">
        <f>IF(BuyerTable[[#This Row],[Purchased Bike]]="Yes",1,0)</f>
        <v>0</v>
      </c>
      <c r="R805" t="s">
        <v>18</v>
      </c>
      <c r="S805" s="8">
        <f>_xlfn.SWITCH(BuyerTable[[#This Row],[Commute Distance]],"0-1 Miles",1,"1-2 Miles",2,"2-5 Miles",5,"5-10 Miles",10,"More than 10 Miles",12)</f>
        <v>1</v>
      </c>
    </row>
    <row r="806" spans="1:19" x14ac:dyDescent="0.3">
      <c r="A806">
        <v>23818</v>
      </c>
      <c r="B806" t="s">
        <v>36</v>
      </c>
      <c r="C806" t="s">
        <v>39</v>
      </c>
      <c r="D806" t="str" cm="1">
        <f t="array" ref="D806">_xlfn.IFS(
  BuyerTable[[#This Row],[Income]]&lt;40000,"&lt;40k",
  BuyerTable[[#This Row],[Income]]&lt;80000,"40–80k",
  BuyerTable[[#This Row],[Income]]&lt;120000,"80–120k",
  TRUE,"120k+"
)</f>
        <v>40–80k</v>
      </c>
      <c r="E806" s="3">
        <v>50000</v>
      </c>
      <c r="F806">
        <v>0</v>
      </c>
      <c r="G806" t="s">
        <v>31</v>
      </c>
      <c r="H806" t="s">
        <v>14</v>
      </c>
      <c r="I806" t="s">
        <v>15</v>
      </c>
      <c r="J806" t="str">
        <f>IF(BuyerTable[[#This Row],[Cars]]&gt;0,"car","No cars")</f>
        <v>No cars</v>
      </c>
      <c r="K806">
        <v>0</v>
      </c>
      <c r="L806" t="s">
        <v>26</v>
      </c>
      <c r="M806" t="s">
        <v>32</v>
      </c>
      <c r="N806" t="str">
        <f t="shared" si="12"/>
        <v>Middle age</v>
      </c>
      <c r="O806" t="str" cm="1">
        <f t="array" ref="O806">_xlfn.IFS(
  BuyerTable[[#This Row],[Age]]&lt;25,"&lt;25",
  BuyerTable[[#This Row],[Age]]&lt;=34,"25-34",
  BuyerTable[[#This Row],[Age]]&lt;=44,"35-44",
  BuyerTable[[#This Row],[Age]]&lt;=54,"45-54",
  TRUE,"55+"
)</f>
        <v>25-34</v>
      </c>
      <c r="P806">
        <v>33</v>
      </c>
      <c r="Q806">
        <f>IF(BuyerTable[[#This Row],[Purchased Bike]]="Yes",1,0)</f>
        <v>1</v>
      </c>
      <c r="R806" t="s">
        <v>15</v>
      </c>
      <c r="S806" s="8">
        <f>_xlfn.SWITCH(BuyerTable[[#This Row],[Commute Distance]],"0-1 Miles",1,"1-2 Miles",2,"2-5 Miles",5,"5-10 Miles",10,"More than 10 Miles",12)</f>
        <v>2</v>
      </c>
    </row>
    <row r="807" spans="1:19" x14ac:dyDescent="0.3">
      <c r="A807">
        <v>29037</v>
      </c>
      <c r="B807" t="s">
        <v>36</v>
      </c>
      <c r="C807" t="s">
        <v>38</v>
      </c>
      <c r="D807" t="str" cm="1">
        <f t="array" ref="D807">_xlfn.IFS(
  BuyerTable[[#This Row],[Income]]&lt;40000,"&lt;40k",
  BuyerTable[[#This Row],[Income]]&lt;80000,"40–80k",
  BuyerTable[[#This Row],[Income]]&lt;120000,"80–120k",
  TRUE,"120k+"
)</f>
        <v>40–80k</v>
      </c>
      <c r="E807" s="3">
        <v>60000</v>
      </c>
      <c r="F807">
        <v>0</v>
      </c>
      <c r="G807" t="s">
        <v>31</v>
      </c>
      <c r="H807" t="s">
        <v>21</v>
      </c>
      <c r="I807" t="s">
        <v>18</v>
      </c>
      <c r="J807" t="str">
        <f>IF(BuyerTable[[#This Row],[Cars]]&gt;0,"car","No cars")</f>
        <v>No cars</v>
      </c>
      <c r="K807">
        <v>0</v>
      </c>
      <c r="L807" t="s">
        <v>16</v>
      </c>
      <c r="M807" t="s">
        <v>32</v>
      </c>
      <c r="N807" t="str">
        <f t="shared" si="12"/>
        <v>Middle age</v>
      </c>
      <c r="O807" t="str" cm="1">
        <f t="array" ref="O807">_xlfn.IFS(
  BuyerTable[[#This Row],[Age]]&lt;25,"&lt;25",
  BuyerTable[[#This Row],[Age]]&lt;=34,"25-34",
  BuyerTable[[#This Row],[Age]]&lt;=44,"35-44",
  BuyerTable[[#This Row],[Age]]&lt;=54,"45-54",
  TRUE,"55+"
)</f>
        <v>35-44</v>
      </c>
      <c r="P807">
        <v>39</v>
      </c>
      <c r="Q807">
        <f>IF(BuyerTable[[#This Row],[Purchased Bike]]="Yes",1,0)</f>
        <v>0</v>
      </c>
      <c r="R807" t="s">
        <v>18</v>
      </c>
      <c r="S807" s="8">
        <f>_xlfn.SWITCH(BuyerTable[[#This Row],[Commute Distance]],"0-1 Miles",1,"1-2 Miles",2,"2-5 Miles",5,"5-10 Miles",10,"More than 10 Miles",12)</f>
        <v>1</v>
      </c>
    </row>
    <row r="808" spans="1:19" x14ac:dyDescent="0.3">
      <c r="A808">
        <v>26576</v>
      </c>
      <c r="B808" t="s">
        <v>36</v>
      </c>
      <c r="C808" t="s">
        <v>39</v>
      </c>
      <c r="D808" t="str" cm="1">
        <f t="array" ref="D808">_xlfn.IFS(
  BuyerTable[[#This Row],[Income]]&lt;40000,"&lt;40k",
  BuyerTable[[#This Row],[Income]]&lt;80000,"40–80k",
  BuyerTable[[#This Row],[Income]]&lt;120000,"80–120k",
  TRUE,"120k+"
)</f>
        <v>40–80k</v>
      </c>
      <c r="E808" s="3">
        <v>60000</v>
      </c>
      <c r="F808">
        <v>0</v>
      </c>
      <c r="G808" t="s">
        <v>19</v>
      </c>
      <c r="H808" t="s">
        <v>14</v>
      </c>
      <c r="I808" t="s">
        <v>15</v>
      </c>
      <c r="J808" t="str">
        <f>IF(BuyerTable[[#This Row],[Cars]]&gt;0,"car","No cars")</f>
        <v>car</v>
      </c>
      <c r="K808">
        <v>2</v>
      </c>
      <c r="L808" t="s">
        <v>23</v>
      </c>
      <c r="M808" t="s">
        <v>32</v>
      </c>
      <c r="N808" t="str">
        <f t="shared" si="12"/>
        <v>Middle age</v>
      </c>
      <c r="O808" t="str" cm="1">
        <f t="array" ref="O808">_xlfn.IFS(
  BuyerTable[[#This Row],[Age]]&lt;25,"&lt;25",
  BuyerTable[[#This Row],[Age]]&lt;=34,"25-34",
  BuyerTable[[#This Row],[Age]]&lt;=44,"35-44",
  BuyerTable[[#This Row],[Age]]&lt;=54,"45-54",
  TRUE,"55+"
)</f>
        <v>25-34</v>
      </c>
      <c r="P808">
        <v>31</v>
      </c>
      <c r="Q808">
        <f>IF(BuyerTable[[#This Row],[Purchased Bike]]="Yes",1,0)</f>
        <v>0</v>
      </c>
      <c r="R808" t="s">
        <v>18</v>
      </c>
      <c r="S808" s="8">
        <f>_xlfn.SWITCH(BuyerTable[[#This Row],[Commute Distance]],"0-1 Miles",1,"1-2 Miles",2,"2-5 Miles",5,"5-10 Miles",10,"More than 10 Miles",12)</f>
        <v>10</v>
      </c>
    </row>
    <row r="809" spans="1:19" x14ac:dyDescent="0.3">
      <c r="A809">
        <v>12192</v>
      </c>
      <c r="B809" t="s">
        <v>37</v>
      </c>
      <c r="C809" t="s">
        <v>39</v>
      </c>
      <c r="D809" t="str" cm="1">
        <f t="array" ref="D809">_xlfn.IFS(
  BuyerTable[[#This Row],[Income]]&lt;40000,"&lt;40k",
  BuyerTable[[#This Row],[Income]]&lt;80000,"40–80k",
  BuyerTable[[#This Row],[Income]]&lt;120000,"80–120k",
  TRUE,"120k+"
)</f>
        <v>40–80k</v>
      </c>
      <c r="E809" s="3">
        <v>60000</v>
      </c>
      <c r="F809">
        <v>2</v>
      </c>
      <c r="G809" t="s">
        <v>29</v>
      </c>
      <c r="H809" t="s">
        <v>14</v>
      </c>
      <c r="I809" t="s">
        <v>18</v>
      </c>
      <c r="J809" t="str">
        <f>IF(BuyerTable[[#This Row],[Cars]]&gt;0,"car","No cars")</f>
        <v>car</v>
      </c>
      <c r="K809">
        <v>2</v>
      </c>
      <c r="L809" t="s">
        <v>26</v>
      </c>
      <c r="M809" t="s">
        <v>32</v>
      </c>
      <c r="N809" t="str">
        <f t="shared" si="12"/>
        <v>Middle age</v>
      </c>
      <c r="O809" t="str" cm="1">
        <f t="array" ref="O809">_xlfn.IFS(
  BuyerTable[[#This Row],[Age]]&lt;25,"&lt;25",
  BuyerTable[[#This Row],[Age]]&lt;=34,"25-34",
  BuyerTable[[#This Row],[Age]]&lt;=44,"35-44",
  BuyerTable[[#This Row],[Age]]&lt;=54,"45-54",
  TRUE,"55+"
)</f>
        <v>45-54</v>
      </c>
      <c r="P809">
        <v>51</v>
      </c>
      <c r="Q809">
        <f>IF(BuyerTable[[#This Row],[Purchased Bike]]="Yes",1,0)</f>
        <v>0</v>
      </c>
      <c r="R809" t="s">
        <v>18</v>
      </c>
      <c r="S809" s="8">
        <f>_xlfn.SWITCH(BuyerTable[[#This Row],[Commute Distance]],"0-1 Miles",1,"1-2 Miles",2,"2-5 Miles",5,"5-10 Miles",10,"More than 10 Miles",12)</f>
        <v>2</v>
      </c>
    </row>
    <row r="810" spans="1:19" x14ac:dyDescent="0.3">
      <c r="A810">
        <v>11734</v>
      </c>
      <c r="B810" t="s">
        <v>36</v>
      </c>
      <c r="C810" t="s">
        <v>38</v>
      </c>
      <c r="D810" t="str" cm="1">
        <f t="array" ref="D810">_xlfn.IFS(
  BuyerTable[[#This Row],[Income]]&lt;40000,"&lt;40k",
  BuyerTable[[#This Row],[Income]]&lt;80000,"40–80k",
  BuyerTable[[#This Row],[Income]]&lt;120000,"80–120k",
  TRUE,"120k+"
)</f>
        <v>40–80k</v>
      </c>
      <c r="E810" s="3">
        <v>60000</v>
      </c>
      <c r="F810">
        <v>1</v>
      </c>
      <c r="G810" t="s">
        <v>19</v>
      </c>
      <c r="H810" t="s">
        <v>14</v>
      </c>
      <c r="I810" t="s">
        <v>18</v>
      </c>
      <c r="J810" t="str">
        <f>IF(BuyerTable[[#This Row],[Cars]]&gt;0,"car","No cars")</f>
        <v>car</v>
      </c>
      <c r="K810">
        <v>1</v>
      </c>
      <c r="L810" t="s">
        <v>16</v>
      </c>
      <c r="M810" t="s">
        <v>32</v>
      </c>
      <c r="N810" t="str">
        <f t="shared" si="12"/>
        <v>Middle age</v>
      </c>
      <c r="O810" t="str" cm="1">
        <f t="array" ref="O810">_xlfn.IFS(
  BuyerTable[[#This Row],[Age]]&lt;25,"&lt;25",
  BuyerTable[[#This Row],[Age]]&lt;=34,"25-34",
  BuyerTable[[#This Row],[Age]]&lt;=44,"35-44",
  BuyerTable[[#This Row],[Age]]&lt;=54,"45-54",
  TRUE,"55+"
)</f>
        <v>45-54</v>
      </c>
      <c r="P810">
        <v>47</v>
      </c>
      <c r="Q810">
        <f>IF(BuyerTable[[#This Row],[Purchased Bike]]="Yes",1,0)</f>
        <v>0</v>
      </c>
      <c r="R810" t="s">
        <v>18</v>
      </c>
      <c r="S810" s="8">
        <f>_xlfn.SWITCH(BuyerTable[[#This Row],[Commute Distance]],"0-1 Miles",1,"1-2 Miles",2,"2-5 Miles",5,"5-10 Miles",10,"More than 10 Miles",12)</f>
        <v>1</v>
      </c>
    </row>
    <row r="811" spans="1:19" x14ac:dyDescent="0.3">
      <c r="A811">
        <v>17462</v>
      </c>
      <c r="B811" t="s">
        <v>36</v>
      </c>
      <c r="C811" t="s">
        <v>38</v>
      </c>
      <c r="D811" t="str" cm="1">
        <f t="array" ref="D811">_xlfn.IFS(
  BuyerTable[[#This Row],[Income]]&lt;40000,"&lt;40k",
  BuyerTable[[#This Row],[Income]]&lt;80000,"40–80k",
  BuyerTable[[#This Row],[Income]]&lt;120000,"80–120k",
  TRUE,"120k+"
)</f>
        <v>40–80k</v>
      </c>
      <c r="E811" s="3">
        <v>70000</v>
      </c>
      <c r="F811">
        <v>3</v>
      </c>
      <c r="G811" t="s">
        <v>31</v>
      </c>
      <c r="H811" t="s">
        <v>28</v>
      </c>
      <c r="I811" t="s">
        <v>15</v>
      </c>
      <c r="J811" t="str">
        <f>IF(BuyerTable[[#This Row],[Cars]]&gt;0,"car","No cars")</f>
        <v>car</v>
      </c>
      <c r="K811">
        <v>2</v>
      </c>
      <c r="L811" t="s">
        <v>23</v>
      </c>
      <c r="M811" t="s">
        <v>32</v>
      </c>
      <c r="N811" t="str">
        <f t="shared" si="12"/>
        <v>Middle age</v>
      </c>
      <c r="O811" t="str" cm="1">
        <f t="array" ref="O811">_xlfn.IFS(
  BuyerTable[[#This Row],[Age]]&lt;25,"&lt;25",
  BuyerTable[[#This Row],[Age]]&lt;=34,"25-34",
  BuyerTable[[#This Row],[Age]]&lt;=44,"35-44",
  BuyerTable[[#This Row],[Age]]&lt;=54,"45-54",
  TRUE,"55+"
)</f>
        <v>45-54</v>
      </c>
      <c r="P811">
        <v>53</v>
      </c>
      <c r="Q811">
        <f>IF(BuyerTable[[#This Row],[Purchased Bike]]="Yes",1,0)</f>
        <v>1</v>
      </c>
      <c r="R811" t="s">
        <v>15</v>
      </c>
      <c r="S811" s="8">
        <f>_xlfn.SWITCH(BuyerTable[[#This Row],[Commute Distance]],"0-1 Miles",1,"1-2 Miles",2,"2-5 Miles",5,"5-10 Miles",10,"More than 10 Miles",12)</f>
        <v>10</v>
      </c>
    </row>
    <row r="812" spans="1:19" x14ac:dyDescent="0.3">
      <c r="A812">
        <v>20659</v>
      </c>
      <c r="B812" t="s">
        <v>36</v>
      </c>
      <c r="C812" t="s">
        <v>38</v>
      </c>
      <c r="D812" t="str" cm="1">
        <f t="array" ref="D812">_xlfn.IFS(
  BuyerTable[[#This Row],[Income]]&lt;40000,"&lt;40k",
  BuyerTable[[#This Row],[Income]]&lt;80000,"40–80k",
  BuyerTable[[#This Row],[Income]]&lt;120000,"80–120k",
  TRUE,"120k+"
)</f>
        <v>40–80k</v>
      </c>
      <c r="E812" s="3">
        <v>70000</v>
      </c>
      <c r="F812">
        <v>3</v>
      </c>
      <c r="G812" t="s">
        <v>31</v>
      </c>
      <c r="H812" t="s">
        <v>21</v>
      </c>
      <c r="I812" t="s">
        <v>15</v>
      </c>
      <c r="J812" t="str">
        <f>IF(BuyerTable[[#This Row],[Cars]]&gt;0,"car","No cars")</f>
        <v>No cars</v>
      </c>
      <c r="K812">
        <v>0</v>
      </c>
      <c r="L812" t="s">
        <v>16</v>
      </c>
      <c r="M812" t="s">
        <v>32</v>
      </c>
      <c r="N812" t="str">
        <f t="shared" si="12"/>
        <v>Middle age</v>
      </c>
      <c r="O812" t="str" cm="1">
        <f t="array" ref="O812">_xlfn.IFS(
  BuyerTable[[#This Row],[Age]]&lt;25,"&lt;25",
  BuyerTable[[#This Row],[Age]]&lt;=34,"25-34",
  BuyerTable[[#This Row],[Age]]&lt;=44,"35-44",
  BuyerTable[[#This Row],[Age]]&lt;=54,"45-54",
  TRUE,"55+"
)</f>
        <v>35-44</v>
      </c>
      <c r="P812">
        <v>35</v>
      </c>
      <c r="Q812">
        <f>IF(BuyerTable[[#This Row],[Purchased Bike]]="Yes",1,0)</f>
        <v>1</v>
      </c>
      <c r="R812" t="s">
        <v>15</v>
      </c>
      <c r="S812" s="8">
        <f>_xlfn.SWITCH(BuyerTable[[#This Row],[Commute Distance]],"0-1 Miles",1,"1-2 Miles",2,"2-5 Miles",5,"5-10 Miles",10,"More than 10 Miles",12)</f>
        <v>1</v>
      </c>
    </row>
    <row r="813" spans="1:19" x14ac:dyDescent="0.3">
      <c r="A813">
        <v>28004</v>
      </c>
      <c r="B813" t="s">
        <v>36</v>
      </c>
      <c r="C813" t="s">
        <v>39</v>
      </c>
      <c r="D813" t="str" cm="1">
        <f t="array" ref="D813">_xlfn.IFS(
  BuyerTable[[#This Row],[Income]]&lt;40000,"&lt;40k",
  BuyerTable[[#This Row],[Income]]&lt;80000,"40–80k",
  BuyerTable[[#This Row],[Income]]&lt;120000,"80–120k",
  TRUE,"120k+"
)</f>
        <v>40–80k</v>
      </c>
      <c r="E813" s="3">
        <v>60000</v>
      </c>
      <c r="F813">
        <v>3</v>
      </c>
      <c r="G813" t="s">
        <v>13</v>
      </c>
      <c r="H813" t="s">
        <v>28</v>
      </c>
      <c r="I813" t="s">
        <v>15</v>
      </c>
      <c r="J813" t="str">
        <f>IF(BuyerTable[[#This Row],[Cars]]&gt;0,"car","No cars")</f>
        <v>car</v>
      </c>
      <c r="K813">
        <v>2</v>
      </c>
      <c r="L813" t="s">
        <v>41</v>
      </c>
      <c r="M813" t="s">
        <v>32</v>
      </c>
      <c r="N813" t="str">
        <f t="shared" si="12"/>
        <v>Old</v>
      </c>
      <c r="O813" t="str" cm="1">
        <f t="array" ref="O813">_xlfn.IFS(
  BuyerTable[[#This Row],[Age]]&lt;25,"&lt;25",
  BuyerTable[[#This Row],[Age]]&lt;=34,"25-34",
  BuyerTable[[#This Row],[Age]]&lt;=44,"35-44",
  BuyerTable[[#This Row],[Age]]&lt;=54,"45-54",
  TRUE,"55+"
)</f>
        <v>55+</v>
      </c>
      <c r="P813">
        <v>66</v>
      </c>
      <c r="Q813">
        <f>IF(BuyerTable[[#This Row],[Purchased Bike]]="Yes",1,0)</f>
        <v>0</v>
      </c>
      <c r="R813" t="s">
        <v>18</v>
      </c>
      <c r="S813" s="8">
        <f>_xlfn.SWITCH(BuyerTable[[#This Row],[Commute Distance]],"0-1 Miles",1,"1-2 Miles",2,"2-5 Miles",5,"5-10 Miles",10,"More than 10 Miles",12)</f>
        <v>12</v>
      </c>
    </row>
    <row r="814" spans="1:19" x14ac:dyDescent="0.3">
      <c r="A814">
        <v>17337</v>
      </c>
      <c r="B814" t="s">
        <v>37</v>
      </c>
      <c r="C814" t="s">
        <v>38</v>
      </c>
      <c r="D814" t="str" cm="1">
        <f t="array" ref="D814">_xlfn.IFS(
  BuyerTable[[#This Row],[Income]]&lt;40000,"&lt;40k",
  BuyerTable[[#This Row],[Income]]&lt;80000,"40–80k",
  BuyerTable[[#This Row],[Income]]&lt;120000,"80–120k",
  TRUE,"120k+"
)</f>
        <v>40–80k</v>
      </c>
      <c r="E814" s="3">
        <v>40000</v>
      </c>
      <c r="F814">
        <v>0</v>
      </c>
      <c r="G814" t="s">
        <v>27</v>
      </c>
      <c r="H814" t="s">
        <v>14</v>
      </c>
      <c r="I814" t="s">
        <v>15</v>
      </c>
      <c r="J814" t="str">
        <f>IF(BuyerTable[[#This Row],[Cars]]&gt;0,"car","No cars")</f>
        <v>car</v>
      </c>
      <c r="K814">
        <v>1</v>
      </c>
      <c r="L814" t="s">
        <v>23</v>
      </c>
      <c r="M814" t="s">
        <v>32</v>
      </c>
      <c r="N814" t="str">
        <f t="shared" si="12"/>
        <v>Middle age</v>
      </c>
      <c r="O814" t="str" cm="1">
        <f t="array" ref="O814">_xlfn.IFS(
  BuyerTable[[#This Row],[Age]]&lt;25,"&lt;25",
  BuyerTable[[#This Row],[Age]]&lt;=34,"25-34",
  BuyerTable[[#This Row],[Age]]&lt;=44,"35-44",
  BuyerTable[[#This Row],[Age]]&lt;=54,"45-54",
  TRUE,"55+"
)</f>
        <v>25-34</v>
      </c>
      <c r="P814">
        <v>31</v>
      </c>
      <c r="Q814">
        <f>IF(BuyerTable[[#This Row],[Purchased Bike]]="Yes",1,0)</f>
        <v>0</v>
      </c>
      <c r="R814" t="s">
        <v>18</v>
      </c>
      <c r="S814" s="8">
        <f>_xlfn.SWITCH(BuyerTable[[#This Row],[Commute Distance]],"0-1 Miles",1,"1-2 Miles",2,"2-5 Miles",5,"5-10 Miles",10,"More than 10 Miles",12)</f>
        <v>10</v>
      </c>
    </row>
    <row r="815" spans="1:19" x14ac:dyDescent="0.3">
      <c r="A815">
        <v>28625</v>
      </c>
      <c r="B815" t="s">
        <v>37</v>
      </c>
      <c r="C815" t="s">
        <v>38</v>
      </c>
      <c r="D815" t="str" cm="1">
        <f t="array" ref="D815">_xlfn.IFS(
  BuyerTable[[#This Row],[Income]]&lt;40000,"&lt;40k",
  BuyerTable[[#This Row],[Income]]&lt;80000,"40–80k",
  BuyerTable[[#This Row],[Income]]&lt;120000,"80–120k",
  TRUE,"120k+"
)</f>
        <v>40–80k</v>
      </c>
      <c r="E815" s="3">
        <v>40000</v>
      </c>
      <c r="F815">
        <v>2</v>
      </c>
      <c r="G815" t="s">
        <v>19</v>
      </c>
      <c r="H815" t="s">
        <v>20</v>
      </c>
      <c r="I815" t="s">
        <v>18</v>
      </c>
      <c r="J815" t="str">
        <f>IF(BuyerTable[[#This Row],[Cars]]&gt;0,"car","No cars")</f>
        <v>car</v>
      </c>
      <c r="K815">
        <v>1</v>
      </c>
      <c r="L815" t="s">
        <v>26</v>
      </c>
      <c r="M815" t="s">
        <v>32</v>
      </c>
      <c r="N815" t="str">
        <f t="shared" si="12"/>
        <v>Middle age</v>
      </c>
      <c r="O815" t="str" cm="1">
        <f t="array" ref="O815">_xlfn.IFS(
  BuyerTable[[#This Row],[Age]]&lt;25,"&lt;25",
  BuyerTable[[#This Row],[Age]]&lt;=34,"25-34",
  BuyerTable[[#This Row],[Age]]&lt;=44,"35-44",
  BuyerTable[[#This Row],[Age]]&lt;=54,"45-54",
  TRUE,"55+"
)</f>
        <v>45-54</v>
      </c>
      <c r="P815">
        <v>47</v>
      </c>
      <c r="Q815">
        <f>IF(BuyerTable[[#This Row],[Purchased Bike]]="Yes",1,0)</f>
        <v>1</v>
      </c>
      <c r="R815" t="s">
        <v>15</v>
      </c>
      <c r="S815" s="8">
        <f>_xlfn.SWITCH(BuyerTable[[#This Row],[Commute Distance]],"0-1 Miles",1,"1-2 Miles",2,"2-5 Miles",5,"5-10 Miles",10,"More than 10 Miles",12)</f>
        <v>2</v>
      </c>
    </row>
    <row r="816" spans="1:19" x14ac:dyDescent="0.3">
      <c r="A816">
        <v>25148</v>
      </c>
      <c r="B816" t="s">
        <v>36</v>
      </c>
      <c r="C816" t="s">
        <v>38</v>
      </c>
      <c r="D816" t="str" cm="1">
        <f t="array" ref="D816">_xlfn.IFS(
  BuyerTable[[#This Row],[Income]]&lt;40000,"&lt;40k",
  BuyerTable[[#This Row],[Income]]&lt;80000,"40–80k",
  BuyerTable[[#This Row],[Income]]&lt;120000,"80–120k",
  TRUE,"120k+"
)</f>
        <v>40–80k</v>
      </c>
      <c r="E816" s="3">
        <v>60000</v>
      </c>
      <c r="F816">
        <v>2</v>
      </c>
      <c r="G816" t="s">
        <v>27</v>
      </c>
      <c r="H816" t="s">
        <v>21</v>
      </c>
      <c r="I816" t="s">
        <v>18</v>
      </c>
      <c r="J816" t="str">
        <f>IF(BuyerTable[[#This Row],[Cars]]&gt;0,"car","No cars")</f>
        <v>car</v>
      </c>
      <c r="K816">
        <v>2</v>
      </c>
      <c r="L816" t="s">
        <v>26</v>
      </c>
      <c r="M816" t="s">
        <v>32</v>
      </c>
      <c r="N816" t="str">
        <f t="shared" si="12"/>
        <v>Middle age</v>
      </c>
      <c r="O816" t="str" cm="1">
        <f t="array" ref="O816">_xlfn.IFS(
  BuyerTable[[#This Row],[Age]]&lt;25,"&lt;25",
  BuyerTable[[#This Row],[Age]]&lt;=34,"25-34",
  BuyerTable[[#This Row],[Age]]&lt;=44,"35-44",
  BuyerTable[[#This Row],[Age]]&lt;=54,"45-54",
  TRUE,"55+"
)</f>
        <v>45-54</v>
      </c>
      <c r="P816">
        <v>48</v>
      </c>
      <c r="Q816">
        <f>IF(BuyerTable[[#This Row],[Purchased Bike]]="Yes",1,0)</f>
        <v>1</v>
      </c>
      <c r="R816" t="s">
        <v>15</v>
      </c>
      <c r="S816" s="8">
        <f>_xlfn.SWITCH(BuyerTable[[#This Row],[Commute Distance]],"0-1 Miles",1,"1-2 Miles",2,"2-5 Miles",5,"5-10 Miles",10,"More than 10 Miles",12)</f>
        <v>2</v>
      </c>
    </row>
    <row r="817" spans="1:19" x14ac:dyDescent="0.3">
      <c r="A817">
        <v>13920</v>
      </c>
      <c r="B817" t="s">
        <v>37</v>
      </c>
      <c r="C817" t="s">
        <v>39</v>
      </c>
      <c r="D817" t="str" cm="1">
        <f t="array" ref="D817">_xlfn.IFS(
  BuyerTable[[#This Row],[Income]]&lt;40000,"&lt;40k",
  BuyerTable[[#This Row],[Income]]&lt;80000,"40–80k",
  BuyerTable[[#This Row],[Income]]&lt;120000,"80–120k",
  TRUE,"120k+"
)</f>
        <v>40–80k</v>
      </c>
      <c r="E817" s="3">
        <v>50000</v>
      </c>
      <c r="F817">
        <v>4</v>
      </c>
      <c r="G817" t="s">
        <v>13</v>
      </c>
      <c r="H817" t="s">
        <v>14</v>
      </c>
      <c r="I817" t="s">
        <v>15</v>
      </c>
      <c r="J817" t="str">
        <f>IF(BuyerTable[[#This Row],[Cars]]&gt;0,"car","No cars")</f>
        <v>car</v>
      </c>
      <c r="K817">
        <v>2</v>
      </c>
      <c r="L817" t="s">
        <v>16</v>
      </c>
      <c r="M817" t="s">
        <v>32</v>
      </c>
      <c r="N817" t="str">
        <f t="shared" si="12"/>
        <v>Middle age</v>
      </c>
      <c r="O817" t="str" cm="1">
        <f t="array" ref="O817">_xlfn.IFS(
  BuyerTable[[#This Row],[Age]]&lt;25,"&lt;25",
  BuyerTable[[#This Row],[Age]]&lt;=34,"25-34",
  BuyerTable[[#This Row],[Age]]&lt;=44,"35-44",
  BuyerTable[[#This Row],[Age]]&lt;=54,"45-54",
  TRUE,"55+"
)</f>
        <v>35-44</v>
      </c>
      <c r="P817">
        <v>42</v>
      </c>
      <c r="Q817">
        <f>IF(BuyerTable[[#This Row],[Purchased Bike]]="Yes",1,0)</f>
        <v>0</v>
      </c>
      <c r="R817" t="s">
        <v>18</v>
      </c>
      <c r="S817" s="8">
        <f>_xlfn.SWITCH(BuyerTable[[#This Row],[Commute Distance]],"0-1 Miles",1,"1-2 Miles",2,"2-5 Miles",5,"5-10 Miles",10,"More than 10 Miles",12)</f>
        <v>1</v>
      </c>
    </row>
    <row r="818" spans="1:19" x14ac:dyDescent="0.3">
      <c r="A818">
        <v>23704</v>
      </c>
      <c r="B818" t="s">
        <v>37</v>
      </c>
      <c r="C818" t="s">
        <v>38</v>
      </c>
      <c r="D818" t="str" cm="1">
        <f t="array" ref="D818">_xlfn.IFS(
  BuyerTable[[#This Row],[Income]]&lt;40000,"&lt;40k",
  BuyerTable[[#This Row],[Income]]&lt;80000,"40–80k",
  BuyerTable[[#This Row],[Income]]&lt;120000,"80–120k",
  TRUE,"120k+"
)</f>
        <v>40–80k</v>
      </c>
      <c r="E818" s="3">
        <v>40000</v>
      </c>
      <c r="F818">
        <v>5</v>
      </c>
      <c r="G818" t="s">
        <v>27</v>
      </c>
      <c r="H818" t="s">
        <v>21</v>
      </c>
      <c r="I818" t="s">
        <v>15</v>
      </c>
      <c r="J818" t="str">
        <f>IF(BuyerTable[[#This Row],[Cars]]&gt;0,"car","No cars")</f>
        <v>car</v>
      </c>
      <c r="K818">
        <v>4</v>
      </c>
      <c r="L818" t="s">
        <v>41</v>
      </c>
      <c r="M818" t="s">
        <v>32</v>
      </c>
      <c r="N818" t="str">
        <f t="shared" si="12"/>
        <v>Old</v>
      </c>
      <c r="O818" t="str" cm="1">
        <f t="array" ref="O818">_xlfn.IFS(
  BuyerTable[[#This Row],[Age]]&lt;25,"&lt;25",
  BuyerTable[[#This Row],[Age]]&lt;=34,"25-34",
  BuyerTable[[#This Row],[Age]]&lt;=44,"35-44",
  BuyerTable[[#This Row],[Age]]&lt;=54,"45-54",
  TRUE,"55+"
)</f>
        <v>55+</v>
      </c>
      <c r="P818">
        <v>60</v>
      </c>
      <c r="Q818">
        <f>IF(BuyerTable[[#This Row],[Purchased Bike]]="Yes",1,0)</f>
        <v>1</v>
      </c>
      <c r="R818" t="s">
        <v>15</v>
      </c>
      <c r="S818" s="8">
        <f>_xlfn.SWITCH(BuyerTable[[#This Row],[Commute Distance]],"0-1 Miles",1,"1-2 Miles",2,"2-5 Miles",5,"5-10 Miles",10,"More than 10 Miles",12)</f>
        <v>12</v>
      </c>
    </row>
    <row r="819" spans="1:19" x14ac:dyDescent="0.3">
      <c r="A819">
        <v>28972</v>
      </c>
      <c r="B819" t="s">
        <v>37</v>
      </c>
      <c r="C819" t="s">
        <v>39</v>
      </c>
      <c r="D819" t="str" cm="1">
        <f t="array" ref="D819">_xlfn.IFS(
  BuyerTable[[#This Row],[Income]]&lt;40000,"&lt;40k",
  BuyerTable[[#This Row],[Income]]&lt;80000,"40–80k",
  BuyerTable[[#This Row],[Income]]&lt;120000,"80–120k",
  TRUE,"120k+"
)</f>
        <v>40–80k</v>
      </c>
      <c r="E819" s="3">
        <v>60000</v>
      </c>
      <c r="F819">
        <v>3</v>
      </c>
      <c r="G819" t="s">
        <v>31</v>
      </c>
      <c r="H819" t="s">
        <v>28</v>
      </c>
      <c r="I819" t="s">
        <v>15</v>
      </c>
      <c r="J819" t="str">
        <f>IF(BuyerTable[[#This Row],[Cars]]&gt;0,"car","No cars")</f>
        <v>car</v>
      </c>
      <c r="K819">
        <v>2</v>
      </c>
      <c r="L819" t="s">
        <v>41</v>
      </c>
      <c r="M819" t="s">
        <v>32</v>
      </c>
      <c r="N819" t="str">
        <f t="shared" si="12"/>
        <v>Old</v>
      </c>
      <c r="O819" t="str" cm="1">
        <f t="array" ref="O819">_xlfn.IFS(
  BuyerTable[[#This Row],[Age]]&lt;25,"&lt;25",
  BuyerTable[[#This Row],[Age]]&lt;=34,"25-34",
  BuyerTable[[#This Row],[Age]]&lt;=44,"35-44",
  BuyerTable[[#This Row],[Age]]&lt;=54,"45-54",
  TRUE,"55+"
)</f>
        <v>55+</v>
      </c>
      <c r="P819">
        <v>66</v>
      </c>
      <c r="Q819">
        <f>IF(BuyerTable[[#This Row],[Purchased Bike]]="Yes",1,0)</f>
        <v>0</v>
      </c>
      <c r="R819" t="s">
        <v>18</v>
      </c>
      <c r="S819" s="8">
        <f>_xlfn.SWITCH(BuyerTable[[#This Row],[Commute Distance]],"0-1 Miles",1,"1-2 Miles",2,"2-5 Miles",5,"5-10 Miles",10,"More than 10 Miles",12)</f>
        <v>12</v>
      </c>
    </row>
    <row r="820" spans="1:19" x14ac:dyDescent="0.3">
      <c r="A820">
        <v>22730</v>
      </c>
      <c r="B820" t="s">
        <v>36</v>
      </c>
      <c r="C820" t="s">
        <v>38</v>
      </c>
      <c r="D820" t="str" cm="1">
        <f t="array" ref="D820">_xlfn.IFS(
  BuyerTable[[#This Row],[Income]]&lt;40000,"&lt;40k",
  BuyerTable[[#This Row],[Income]]&lt;80000,"40–80k",
  BuyerTable[[#This Row],[Income]]&lt;120000,"80–120k",
  TRUE,"120k+"
)</f>
        <v>40–80k</v>
      </c>
      <c r="E820" s="3">
        <v>70000</v>
      </c>
      <c r="F820">
        <v>5</v>
      </c>
      <c r="G820" t="s">
        <v>13</v>
      </c>
      <c r="H820" t="s">
        <v>28</v>
      </c>
      <c r="I820" t="s">
        <v>15</v>
      </c>
      <c r="J820" t="str">
        <f>IF(BuyerTable[[#This Row],[Cars]]&gt;0,"car","No cars")</f>
        <v>car</v>
      </c>
      <c r="K820">
        <v>2</v>
      </c>
      <c r="L820" t="s">
        <v>41</v>
      </c>
      <c r="M820" t="s">
        <v>32</v>
      </c>
      <c r="N820" t="str">
        <f t="shared" si="12"/>
        <v>Old</v>
      </c>
      <c r="O820" t="str" cm="1">
        <f t="array" ref="O820">_xlfn.IFS(
  BuyerTable[[#This Row],[Age]]&lt;25,"&lt;25",
  BuyerTable[[#This Row],[Age]]&lt;=34,"25-34",
  BuyerTable[[#This Row],[Age]]&lt;=44,"35-44",
  BuyerTable[[#This Row],[Age]]&lt;=54,"45-54",
  TRUE,"55+"
)</f>
        <v>55+</v>
      </c>
      <c r="P820">
        <v>63</v>
      </c>
      <c r="Q820">
        <f>IF(BuyerTable[[#This Row],[Purchased Bike]]="Yes",1,0)</f>
        <v>0</v>
      </c>
      <c r="R820" t="s">
        <v>18</v>
      </c>
      <c r="S820" s="8">
        <f>_xlfn.SWITCH(BuyerTable[[#This Row],[Commute Distance]],"0-1 Miles",1,"1-2 Miles",2,"2-5 Miles",5,"5-10 Miles",10,"More than 10 Miles",12)</f>
        <v>12</v>
      </c>
    </row>
    <row r="821" spans="1:19" x14ac:dyDescent="0.3">
      <c r="A821">
        <v>29134</v>
      </c>
      <c r="B821" t="s">
        <v>36</v>
      </c>
      <c r="C821" t="s">
        <v>38</v>
      </c>
      <c r="D821" t="str" cm="1">
        <f t="array" ref="D821">_xlfn.IFS(
  BuyerTable[[#This Row],[Income]]&lt;40000,"&lt;40k",
  BuyerTable[[#This Row],[Income]]&lt;80000,"40–80k",
  BuyerTable[[#This Row],[Income]]&lt;120000,"80–120k",
  TRUE,"120k+"
)</f>
        <v>40–80k</v>
      </c>
      <c r="E821" s="3">
        <v>60000</v>
      </c>
      <c r="F821">
        <v>4</v>
      </c>
      <c r="G821" t="s">
        <v>13</v>
      </c>
      <c r="H821" t="s">
        <v>14</v>
      </c>
      <c r="I821" t="s">
        <v>18</v>
      </c>
      <c r="J821" t="str">
        <f>IF(BuyerTable[[#This Row],[Cars]]&gt;0,"car","No cars")</f>
        <v>car</v>
      </c>
      <c r="K821">
        <v>3</v>
      </c>
      <c r="L821" t="s">
        <v>41</v>
      </c>
      <c r="M821" t="s">
        <v>32</v>
      </c>
      <c r="N821" t="str">
        <f t="shared" si="12"/>
        <v>Middle age</v>
      </c>
      <c r="O821" t="str" cm="1">
        <f t="array" ref="O821">_xlfn.IFS(
  BuyerTable[[#This Row],[Age]]&lt;25,"&lt;25",
  BuyerTable[[#This Row],[Age]]&lt;=34,"25-34",
  BuyerTable[[#This Row],[Age]]&lt;=44,"35-44",
  BuyerTable[[#This Row],[Age]]&lt;=54,"45-54",
  TRUE,"55+"
)</f>
        <v>35-44</v>
      </c>
      <c r="P821">
        <v>42</v>
      </c>
      <c r="Q821">
        <f>IF(BuyerTable[[#This Row],[Purchased Bike]]="Yes",1,0)</f>
        <v>0</v>
      </c>
      <c r="R821" t="s">
        <v>18</v>
      </c>
      <c r="S821" s="8">
        <f>_xlfn.SWITCH(BuyerTable[[#This Row],[Commute Distance]],"0-1 Miles",1,"1-2 Miles",2,"2-5 Miles",5,"5-10 Miles",10,"More than 10 Miles",12)</f>
        <v>12</v>
      </c>
    </row>
    <row r="822" spans="1:19" x14ac:dyDescent="0.3">
      <c r="A822">
        <v>19117</v>
      </c>
      <c r="B822" t="s">
        <v>37</v>
      </c>
      <c r="C822" t="s">
        <v>39</v>
      </c>
      <c r="D822" t="str" cm="1">
        <f t="array" ref="D822">_xlfn.IFS(
  BuyerTable[[#This Row],[Income]]&lt;40000,"&lt;40k",
  BuyerTable[[#This Row],[Income]]&lt;80000,"40–80k",
  BuyerTable[[#This Row],[Income]]&lt;120000,"80–120k",
  TRUE,"120k+"
)</f>
        <v>40–80k</v>
      </c>
      <c r="E822" s="3">
        <v>60000</v>
      </c>
      <c r="F822">
        <v>1</v>
      </c>
      <c r="G822" t="s">
        <v>31</v>
      </c>
      <c r="H822" t="s">
        <v>21</v>
      </c>
      <c r="I822" t="s">
        <v>15</v>
      </c>
      <c r="J822" t="str">
        <f>IF(BuyerTable[[#This Row],[Cars]]&gt;0,"car","No cars")</f>
        <v>No cars</v>
      </c>
      <c r="K822">
        <v>0</v>
      </c>
      <c r="L822" t="s">
        <v>22</v>
      </c>
      <c r="M822" t="s">
        <v>32</v>
      </c>
      <c r="N822" t="str">
        <f t="shared" si="12"/>
        <v>Middle age</v>
      </c>
      <c r="O822" t="str" cm="1">
        <f t="array" ref="O822">_xlfn.IFS(
  BuyerTable[[#This Row],[Age]]&lt;25,"&lt;25",
  BuyerTable[[#This Row],[Age]]&lt;=34,"25-34",
  BuyerTable[[#This Row],[Age]]&lt;=44,"35-44",
  BuyerTable[[#This Row],[Age]]&lt;=54,"45-54",
  TRUE,"55+"
)</f>
        <v>35-44</v>
      </c>
      <c r="P822">
        <v>36</v>
      </c>
      <c r="Q822">
        <f>IF(BuyerTable[[#This Row],[Purchased Bike]]="Yes",1,0)</f>
        <v>1</v>
      </c>
      <c r="R822" t="s">
        <v>15</v>
      </c>
      <c r="S822" s="8">
        <f>_xlfn.SWITCH(BuyerTable[[#This Row],[Commute Distance]],"0-1 Miles",1,"1-2 Miles",2,"2-5 Miles",5,"5-10 Miles",10,"More than 10 Miles",12)</f>
        <v>5</v>
      </c>
    </row>
    <row r="823" spans="1:19" x14ac:dyDescent="0.3">
      <c r="A823">
        <v>23731</v>
      </c>
      <c r="B823" t="s">
        <v>36</v>
      </c>
      <c r="C823" t="s">
        <v>38</v>
      </c>
      <c r="D823" t="str" cm="1">
        <f t="array" ref="D823">_xlfn.IFS(
  BuyerTable[[#This Row],[Income]]&lt;40000,"&lt;40k",
  BuyerTable[[#This Row],[Income]]&lt;80000,"40–80k",
  BuyerTable[[#This Row],[Income]]&lt;120000,"80–120k",
  TRUE,"120k+"
)</f>
        <v>40–80k</v>
      </c>
      <c r="E823" s="3">
        <v>60000</v>
      </c>
      <c r="F823" s="2">
        <v>2</v>
      </c>
      <c r="G823" t="s">
        <v>27</v>
      </c>
      <c r="H823" t="s">
        <v>21</v>
      </c>
      <c r="I823" t="s">
        <v>15</v>
      </c>
      <c r="J823" t="str">
        <f>IF(BuyerTable[[#This Row],[Cars]]&gt;0,"car","No cars")</f>
        <v>car</v>
      </c>
      <c r="K823">
        <v>2</v>
      </c>
      <c r="L823" t="s">
        <v>22</v>
      </c>
      <c r="M823" t="s">
        <v>32</v>
      </c>
      <c r="N823" t="str">
        <f t="shared" si="12"/>
        <v>Middle age</v>
      </c>
      <c r="O823" t="str" cm="1">
        <f t="array" ref="O823">_xlfn.IFS(
  BuyerTable[[#This Row],[Age]]&lt;25,"&lt;25",
  BuyerTable[[#This Row],[Age]]&lt;=34,"25-34",
  BuyerTable[[#This Row],[Age]]&lt;=44,"35-44",
  BuyerTable[[#This Row],[Age]]&lt;=54,"45-54",
  TRUE,"55+"
)</f>
        <v>45-54</v>
      </c>
      <c r="P823">
        <v>54</v>
      </c>
      <c r="Q823">
        <f>IF(BuyerTable[[#This Row],[Purchased Bike]]="Yes",1,0)</f>
        <v>1</v>
      </c>
      <c r="R823" t="s">
        <v>15</v>
      </c>
      <c r="S823" s="8">
        <f>_xlfn.SWITCH(BuyerTable[[#This Row],[Commute Distance]],"0-1 Miles",1,"1-2 Miles",2,"2-5 Miles",5,"5-10 Miles",10,"More than 10 Miles",12)</f>
        <v>5</v>
      </c>
    </row>
    <row r="824" spans="1:19" x14ac:dyDescent="0.3">
      <c r="A824">
        <v>28672</v>
      </c>
      <c r="B824" t="s">
        <v>37</v>
      </c>
      <c r="C824" t="s">
        <v>38</v>
      </c>
      <c r="D824" t="str" cm="1">
        <f t="array" ref="D824">_xlfn.IFS(
  BuyerTable[[#This Row],[Income]]&lt;40000,"&lt;40k",
  BuyerTable[[#This Row],[Income]]&lt;80000,"40–80k",
  BuyerTable[[#This Row],[Income]]&lt;120000,"80–120k",
  TRUE,"120k+"
)</f>
        <v>40–80k</v>
      </c>
      <c r="E824" s="3">
        <v>70000</v>
      </c>
      <c r="F824">
        <v>4</v>
      </c>
      <c r="G824" t="s">
        <v>31</v>
      </c>
      <c r="H824" t="s">
        <v>21</v>
      </c>
      <c r="I824" t="s">
        <v>15</v>
      </c>
      <c r="J824" t="str">
        <f>IF(BuyerTable[[#This Row],[Cars]]&gt;0,"car","No cars")</f>
        <v>No cars</v>
      </c>
      <c r="K824">
        <v>0</v>
      </c>
      <c r="L824" t="s">
        <v>22</v>
      </c>
      <c r="M824" t="s">
        <v>32</v>
      </c>
      <c r="N824" t="str">
        <f t="shared" si="12"/>
        <v>Middle age</v>
      </c>
      <c r="O824" t="str" cm="1">
        <f t="array" ref="O824">_xlfn.IFS(
  BuyerTable[[#This Row],[Age]]&lt;25,"&lt;25",
  BuyerTable[[#This Row],[Age]]&lt;=34,"25-34",
  BuyerTable[[#This Row],[Age]]&lt;=44,"35-44",
  BuyerTable[[#This Row],[Age]]&lt;=54,"45-54",
  TRUE,"55+"
)</f>
        <v>35-44</v>
      </c>
      <c r="P824">
        <v>35</v>
      </c>
      <c r="Q824">
        <f>IF(BuyerTable[[#This Row],[Purchased Bike]]="Yes",1,0)</f>
        <v>1</v>
      </c>
      <c r="R824" t="s">
        <v>15</v>
      </c>
      <c r="S824" s="8">
        <f>_xlfn.SWITCH(BuyerTable[[#This Row],[Commute Distance]],"0-1 Miles",1,"1-2 Miles",2,"2-5 Miles",5,"5-10 Miles",10,"More than 10 Miles",12)</f>
        <v>5</v>
      </c>
    </row>
    <row r="825" spans="1:19" x14ac:dyDescent="0.3">
      <c r="A825">
        <v>11809</v>
      </c>
      <c r="B825" t="s">
        <v>36</v>
      </c>
      <c r="C825" t="s">
        <v>38</v>
      </c>
      <c r="D825" t="str" cm="1">
        <f t="array" ref="D825">_xlfn.IFS(
  BuyerTable[[#This Row],[Income]]&lt;40000,"&lt;40k",
  BuyerTable[[#This Row],[Income]]&lt;80000,"40–80k",
  BuyerTable[[#This Row],[Income]]&lt;120000,"80–120k",
  TRUE,"120k+"
)</f>
        <v>40–80k</v>
      </c>
      <c r="E825" s="3">
        <v>60000</v>
      </c>
      <c r="F825">
        <v>2</v>
      </c>
      <c r="G825" t="s">
        <v>13</v>
      </c>
      <c r="H825" t="s">
        <v>14</v>
      </c>
      <c r="I825" t="s">
        <v>15</v>
      </c>
      <c r="J825" t="str">
        <f>IF(BuyerTable[[#This Row],[Cars]]&gt;0,"car","No cars")</f>
        <v>No cars</v>
      </c>
      <c r="K825">
        <v>0</v>
      </c>
      <c r="L825" t="s">
        <v>16</v>
      </c>
      <c r="M825" t="s">
        <v>32</v>
      </c>
      <c r="N825" t="str">
        <f t="shared" si="12"/>
        <v>Middle age</v>
      </c>
      <c r="O825" t="str" cm="1">
        <f t="array" ref="O825">_xlfn.IFS(
  BuyerTable[[#This Row],[Age]]&lt;25,"&lt;25",
  BuyerTable[[#This Row],[Age]]&lt;=34,"25-34",
  BuyerTable[[#This Row],[Age]]&lt;=44,"35-44",
  BuyerTable[[#This Row],[Age]]&lt;=54,"45-54",
  TRUE,"55+"
)</f>
        <v>35-44</v>
      </c>
      <c r="P825">
        <v>38</v>
      </c>
      <c r="Q825">
        <f>IF(BuyerTable[[#This Row],[Purchased Bike]]="Yes",1,0)</f>
        <v>1</v>
      </c>
      <c r="R825" t="s">
        <v>15</v>
      </c>
      <c r="S825" s="8">
        <f>_xlfn.SWITCH(BuyerTable[[#This Row],[Commute Distance]],"0-1 Miles",1,"1-2 Miles",2,"2-5 Miles",5,"5-10 Miles",10,"More than 10 Miles",12)</f>
        <v>1</v>
      </c>
    </row>
    <row r="826" spans="1:19" x14ac:dyDescent="0.3">
      <c r="A826">
        <v>12121</v>
      </c>
      <c r="B826" t="s">
        <v>37</v>
      </c>
      <c r="C826" t="s">
        <v>38</v>
      </c>
      <c r="D826" t="str" cm="1">
        <f t="array" ref="D826">_xlfn.IFS(
  BuyerTable[[#This Row],[Income]]&lt;40000,"&lt;40k",
  BuyerTable[[#This Row],[Income]]&lt;80000,"40–80k",
  BuyerTable[[#This Row],[Income]]&lt;120000,"80–120k",
  TRUE,"120k+"
)</f>
        <v>40–80k</v>
      </c>
      <c r="E826" s="3">
        <v>60000</v>
      </c>
      <c r="F826">
        <v>3</v>
      </c>
      <c r="G826" t="s">
        <v>27</v>
      </c>
      <c r="H826" t="s">
        <v>21</v>
      </c>
      <c r="I826" t="s">
        <v>15</v>
      </c>
      <c r="J826" t="str">
        <f>IF(BuyerTable[[#This Row],[Cars]]&gt;0,"car","No cars")</f>
        <v>car</v>
      </c>
      <c r="K826">
        <v>2</v>
      </c>
      <c r="L826" t="s">
        <v>41</v>
      </c>
      <c r="M826" t="s">
        <v>32</v>
      </c>
      <c r="N826" t="str">
        <f t="shared" si="12"/>
        <v>Middle age</v>
      </c>
      <c r="O826" t="str" cm="1">
        <f t="array" ref="O826">_xlfn.IFS(
  BuyerTable[[#This Row],[Age]]&lt;25,"&lt;25",
  BuyerTable[[#This Row],[Age]]&lt;=34,"25-34",
  BuyerTable[[#This Row],[Age]]&lt;=44,"35-44",
  BuyerTable[[#This Row],[Age]]&lt;=54,"45-54",
  TRUE,"55+"
)</f>
        <v>45-54</v>
      </c>
      <c r="P826">
        <v>53</v>
      </c>
      <c r="Q826">
        <f>IF(BuyerTable[[#This Row],[Purchased Bike]]="Yes",1,0)</f>
        <v>1</v>
      </c>
      <c r="R826" t="s">
        <v>15</v>
      </c>
      <c r="S826" s="8">
        <f>_xlfn.SWITCH(BuyerTable[[#This Row],[Commute Distance]],"0-1 Miles",1,"1-2 Miles",2,"2-5 Miles",5,"5-10 Miles",10,"More than 10 Miles",12)</f>
        <v>12</v>
      </c>
    </row>
    <row r="827" spans="1:19" x14ac:dyDescent="0.3">
      <c r="A827">
        <v>14177</v>
      </c>
      <c r="B827" t="s">
        <v>36</v>
      </c>
      <c r="C827" t="s">
        <v>38</v>
      </c>
      <c r="D827" t="str" cm="1">
        <f t="array" ref="D827">_xlfn.IFS(
  BuyerTable[[#This Row],[Income]]&lt;40000,"&lt;40k",
  BuyerTable[[#This Row],[Income]]&lt;80000,"40–80k",
  BuyerTable[[#This Row],[Income]]&lt;120000,"80–120k",
  TRUE,"120k+"
)</f>
        <v>80–120k</v>
      </c>
      <c r="E827" s="3">
        <v>80000</v>
      </c>
      <c r="F827">
        <v>5</v>
      </c>
      <c r="G827" t="s">
        <v>19</v>
      </c>
      <c r="H827" t="s">
        <v>21</v>
      </c>
      <c r="I827" t="s">
        <v>18</v>
      </c>
      <c r="J827" t="str">
        <f>IF(BuyerTable[[#This Row],[Cars]]&gt;0,"car","No cars")</f>
        <v>car</v>
      </c>
      <c r="K827">
        <v>2</v>
      </c>
      <c r="L827" t="s">
        <v>22</v>
      </c>
      <c r="M827" t="s">
        <v>17</v>
      </c>
      <c r="N827" t="str">
        <f t="shared" si="12"/>
        <v>Old</v>
      </c>
      <c r="O827" t="str" cm="1">
        <f t="array" ref="O827">_xlfn.IFS(
  BuyerTable[[#This Row],[Age]]&lt;25,"&lt;25",
  BuyerTable[[#This Row],[Age]]&lt;=34,"25-34",
  BuyerTable[[#This Row],[Age]]&lt;=44,"35-44",
  BuyerTable[[#This Row],[Age]]&lt;=54,"45-54",
  TRUE,"55+"
)</f>
        <v>55+</v>
      </c>
      <c r="P827">
        <v>60</v>
      </c>
      <c r="Q827">
        <f>IF(BuyerTable[[#This Row],[Purchased Bike]]="Yes",1,0)</f>
        <v>0</v>
      </c>
      <c r="R827" t="s">
        <v>18</v>
      </c>
      <c r="S827" s="8">
        <f>_xlfn.SWITCH(BuyerTable[[#This Row],[Commute Distance]],"0-1 Miles",1,"1-2 Miles",2,"2-5 Miles",5,"5-10 Miles",10,"More than 10 Miles",12)</f>
        <v>5</v>
      </c>
    </row>
    <row r="828" spans="1:19" x14ac:dyDescent="0.3">
      <c r="A828">
        <v>12697</v>
      </c>
      <c r="B828" t="s">
        <v>37</v>
      </c>
      <c r="C828" t="s">
        <v>39</v>
      </c>
      <c r="D828" t="str" cm="1">
        <f t="array" ref="D828">_xlfn.IFS(
  BuyerTable[[#This Row],[Income]]&lt;40000,"&lt;40k",
  BuyerTable[[#This Row],[Income]]&lt;80000,"40–80k",
  BuyerTable[[#This Row],[Income]]&lt;120000,"80–120k",
  TRUE,"120k+"
)</f>
        <v>80–120k</v>
      </c>
      <c r="E828" s="3">
        <v>90000</v>
      </c>
      <c r="F828">
        <v>0</v>
      </c>
      <c r="G828" t="s">
        <v>13</v>
      </c>
      <c r="H828" t="s">
        <v>21</v>
      </c>
      <c r="I828" t="s">
        <v>18</v>
      </c>
      <c r="J828" t="str">
        <f>IF(BuyerTable[[#This Row],[Cars]]&gt;0,"car","No cars")</f>
        <v>car</v>
      </c>
      <c r="K828">
        <v>4</v>
      </c>
      <c r="L828" t="s">
        <v>41</v>
      </c>
      <c r="M828" t="s">
        <v>24</v>
      </c>
      <c r="N828" t="str">
        <f t="shared" si="12"/>
        <v>Middle age</v>
      </c>
      <c r="O828" t="str" cm="1">
        <f t="array" ref="O828">_xlfn.IFS(
  BuyerTable[[#This Row],[Age]]&lt;25,"&lt;25",
  BuyerTable[[#This Row],[Age]]&lt;=34,"25-34",
  BuyerTable[[#This Row],[Age]]&lt;=44,"35-44",
  BuyerTable[[#This Row],[Age]]&lt;=54,"45-54",
  TRUE,"55+"
)</f>
        <v>35-44</v>
      </c>
      <c r="P828">
        <v>36</v>
      </c>
      <c r="Q828">
        <f>IF(BuyerTable[[#This Row],[Purchased Bike]]="Yes",1,0)</f>
        <v>0</v>
      </c>
      <c r="R828" t="s">
        <v>18</v>
      </c>
      <c r="S828" s="8">
        <f>_xlfn.SWITCH(BuyerTable[[#This Row],[Commute Distance]],"0-1 Miles",1,"1-2 Miles",2,"2-5 Miles",5,"5-10 Miles",10,"More than 10 Miles",12)</f>
        <v>12</v>
      </c>
    </row>
    <row r="829" spans="1:19" x14ac:dyDescent="0.3">
      <c r="A829">
        <v>21564</v>
      </c>
      <c r="B829" t="s">
        <v>37</v>
      </c>
      <c r="C829" t="s">
        <v>39</v>
      </c>
      <c r="D829" t="str" cm="1">
        <f t="array" ref="D829">_xlfn.IFS(
  BuyerTable[[#This Row],[Income]]&lt;40000,"&lt;40k",
  BuyerTable[[#This Row],[Income]]&lt;80000,"40–80k",
  BuyerTable[[#This Row],[Income]]&lt;120000,"80–120k",
  TRUE,"120k+"
)</f>
        <v>80–120k</v>
      </c>
      <c r="E829" s="3">
        <v>80000</v>
      </c>
      <c r="F829">
        <v>0</v>
      </c>
      <c r="G829" t="s">
        <v>13</v>
      </c>
      <c r="H829" t="s">
        <v>21</v>
      </c>
      <c r="I829" t="s">
        <v>15</v>
      </c>
      <c r="J829" t="str">
        <f>IF(BuyerTable[[#This Row],[Cars]]&gt;0,"car","No cars")</f>
        <v>car</v>
      </c>
      <c r="K829">
        <v>4</v>
      </c>
      <c r="L829" t="s">
        <v>41</v>
      </c>
      <c r="M829" t="s">
        <v>24</v>
      </c>
      <c r="N829" t="str">
        <f t="shared" si="12"/>
        <v>Middle age</v>
      </c>
      <c r="O829" t="str" cm="1">
        <f t="array" ref="O829">_xlfn.IFS(
  BuyerTable[[#This Row],[Age]]&lt;25,"&lt;25",
  BuyerTable[[#This Row],[Age]]&lt;=34,"25-34",
  BuyerTable[[#This Row],[Age]]&lt;=44,"35-44",
  BuyerTable[[#This Row],[Age]]&lt;=54,"45-54",
  TRUE,"55+"
)</f>
        <v>35-44</v>
      </c>
      <c r="P829">
        <v>35</v>
      </c>
      <c r="Q829">
        <f>IF(BuyerTable[[#This Row],[Purchased Bike]]="Yes",1,0)</f>
        <v>0</v>
      </c>
      <c r="R829" t="s">
        <v>18</v>
      </c>
      <c r="S829" s="8">
        <f>_xlfn.SWITCH(BuyerTable[[#This Row],[Commute Distance]],"0-1 Miles",1,"1-2 Miles",2,"2-5 Miles",5,"5-10 Miles",10,"More than 10 Miles",12)</f>
        <v>12</v>
      </c>
    </row>
    <row r="830" spans="1:19" x14ac:dyDescent="0.3">
      <c r="A830">
        <v>26412</v>
      </c>
      <c r="B830" t="s">
        <v>36</v>
      </c>
      <c r="C830" t="s">
        <v>39</v>
      </c>
      <c r="D830" t="str" cm="1">
        <f t="array" ref="D830">_xlfn.IFS(
  BuyerTable[[#This Row],[Income]]&lt;40000,"&lt;40k",
  BuyerTable[[#This Row],[Income]]&lt;80000,"40–80k",
  BuyerTable[[#This Row],[Income]]&lt;120000,"80–120k",
  TRUE,"120k+"
)</f>
        <v>80–120k</v>
      </c>
      <c r="E830" s="3">
        <v>80000</v>
      </c>
      <c r="F830">
        <v>5</v>
      </c>
      <c r="G830" t="s">
        <v>27</v>
      </c>
      <c r="H830" t="s">
        <v>28</v>
      </c>
      <c r="I830" t="s">
        <v>18</v>
      </c>
      <c r="J830" t="str">
        <f>IF(BuyerTable[[#This Row],[Cars]]&gt;0,"car","No cars")</f>
        <v>car</v>
      </c>
      <c r="K830">
        <v>3</v>
      </c>
      <c r="L830" t="s">
        <v>23</v>
      </c>
      <c r="M830" t="s">
        <v>17</v>
      </c>
      <c r="N830" t="str">
        <f t="shared" si="12"/>
        <v>Old</v>
      </c>
      <c r="O830" t="str" cm="1">
        <f t="array" ref="O830">_xlfn.IFS(
  BuyerTable[[#This Row],[Age]]&lt;25,"&lt;25",
  BuyerTable[[#This Row],[Age]]&lt;=34,"25-34",
  BuyerTable[[#This Row],[Age]]&lt;=44,"35-44",
  BuyerTable[[#This Row],[Age]]&lt;=54,"45-54",
  TRUE,"55+"
)</f>
        <v>55+</v>
      </c>
      <c r="P830">
        <v>56</v>
      </c>
      <c r="Q830">
        <f>IF(BuyerTable[[#This Row],[Purchased Bike]]="Yes",1,0)</f>
        <v>0</v>
      </c>
      <c r="R830" t="s">
        <v>18</v>
      </c>
      <c r="S830" s="8">
        <f>_xlfn.SWITCH(BuyerTable[[#This Row],[Commute Distance]],"0-1 Miles",1,"1-2 Miles",2,"2-5 Miles",5,"5-10 Miles",10,"More than 10 Miles",12)</f>
        <v>10</v>
      </c>
    </row>
    <row r="831" spans="1:19" x14ac:dyDescent="0.3">
      <c r="A831">
        <v>18283</v>
      </c>
      <c r="B831" t="s">
        <v>37</v>
      </c>
      <c r="C831" t="s">
        <v>39</v>
      </c>
      <c r="D831" t="str" cm="1">
        <f t="array" ref="D831">_xlfn.IFS(
  BuyerTable[[#This Row],[Income]]&lt;40000,"&lt;40k",
  BuyerTable[[#This Row],[Income]]&lt;80000,"40–80k",
  BuyerTable[[#This Row],[Income]]&lt;120000,"80–120k",
  TRUE,"120k+"
)</f>
        <v>80–120k</v>
      </c>
      <c r="E831" s="3">
        <v>100000</v>
      </c>
      <c r="F831">
        <v>0</v>
      </c>
      <c r="G831" t="s">
        <v>13</v>
      </c>
      <c r="H831" t="s">
        <v>21</v>
      </c>
      <c r="I831" t="s">
        <v>18</v>
      </c>
      <c r="J831" t="str">
        <f>IF(BuyerTable[[#This Row],[Cars]]&gt;0,"car","No cars")</f>
        <v>car</v>
      </c>
      <c r="K831">
        <v>1</v>
      </c>
      <c r="L831" t="s">
        <v>23</v>
      </c>
      <c r="M831" t="s">
        <v>24</v>
      </c>
      <c r="N831" t="str">
        <f t="shared" si="12"/>
        <v>Middle age</v>
      </c>
      <c r="O831" t="str" cm="1">
        <f t="array" ref="O831">_xlfn.IFS(
  BuyerTable[[#This Row],[Age]]&lt;25,"&lt;25",
  BuyerTable[[#This Row],[Age]]&lt;=34,"25-34",
  BuyerTable[[#This Row],[Age]]&lt;=44,"35-44",
  BuyerTable[[#This Row],[Age]]&lt;=54,"45-54",
  TRUE,"55+"
)</f>
        <v>35-44</v>
      </c>
      <c r="P831">
        <v>40</v>
      </c>
      <c r="Q831">
        <f>IF(BuyerTable[[#This Row],[Purchased Bike]]="Yes",1,0)</f>
        <v>0</v>
      </c>
      <c r="R831" t="s">
        <v>18</v>
      </c>
      <c r="S831" s="8">
        <f>_xlfn.SWITCH(BuyerTable[[#This Row],[Commute Distance]],"0-1 Miles",1,"1-2 Miles",2,"2-5 Miles",5,"5-10 Miles",10,"More than 10 Miles",12)</f>
        <v>10</v>
      </c>
    </row>
    <row r="832" spans="1:19" x14ac:dyDescent="0.3">
      <c r="A832">
        <v>18484</v>
      </c>
      <c r="B832" t="s">
        <v>37</v>
      </c>
      <c r="C832" t="s">
        <v>38</v>
      </c>
      <c r="D832" t="str" cm="1">
        <f t="array" ref="D832">_xlfn.IFS(
  BuyerTable[[#This Row],[Income]]&lt;40000,"&lt;40k",
  BuyerTable[[#This Row],[Income]]&lt;80000,"40–80k",
  BuyerTable[[#This Row],[Income]]&lt;120000,"80–120k",
  TRUE,"120k+"
)</f>
        <v>80–120k</v>
      </c>
      <c r="E832" s="3">
        <v>80000</v>
      </c>
      <c r="F832">
        <v>2</v>
      </c>
      <c r="G832" t="s">
        <v>27</v>
      </c>
      <c r="H832" t="s">
        <v>14</v>
      </c>
      <c r="I832" t="s">
        <v>18</v>
      </c>
      <c r="J832" t="str">
        <f>IF(BuyerTable[[#This Row],[Cars]]&gt;0,"car","No cars")</f>
        <v>car</v>
      </c>
      <c r="K832">
        <v>2</v>
      </c>
      <c r="L832" t="s">
        <v>26</v>
      </c>
      <c r="M832" t="s">
        <v>24</v>
      </c>
      <c r="N832" t="str">
        <f t="shared" si="12"/>
        <v>Middle age</v>
      </c>
      <c r="O832" t="str" cm="1">
        <f t="array" ref="O832">_xlfn.IFS(
  BuyerTable[[#This Row],[Age]]&lt;25,"&lt;25",
  BuyerTable[[#This Row],[Age]]&lt;=34,"25-34",
  BuyerTable[[#This Row],[Age]]&lt;=44,"35-44",
  BuyerTable[[#This Row],[Age]]&lt;=54,"45-54",
  TRUE,"55+"
)</f>
        <v>45-54</v>
      </c>
      <c r="P832">
        <v>50</v>
      </c>
      <c r="Q832">
        <f>IF(BuyerTable[[#This Row],[Purchased Bike]]="Yes",1,0)</f>
        <v>1</v>
      </c>
      <c r="R832" t="s">
        <v>15</v>
      </c>
      <c r="S832" s="8">
        <f>_xlfn.SWITCH(BuyerTable[[#This Row],[Commute Distance]],"0-1 Miles",1,"1-2 Miles",2,"2-5 Miles",5,"5-10 Miles",10,"More than 10 Miles",12)</f>
        <v>2</v>
      </c>
    </row>
    <row r="833" spans="1:19" x14ac:dyDescent="0.3">
      <c r="A833">
        <v>12291</v>
      </c>
      <c r="B833" t="s">
        <v>37</v>
      </c>
      <c r="C833" t="s">
        <v>38</v>
      </c>
      <c r="D833" t="str" cm="1">
        <f t="array" ref="D833">_xlfn.IFS(
  BuyerTable[[#This Row],[Income]]&lt;40000,"&lt;40k",
  BuyerTable[[#This Row],[Income]]&lt;80000,"40–80k",
  BuyerTable[[#This Row],[Income]]&lt;120000,"80–120k",
  TRUE,"120k+"
)</f>
        <v>80–120k</v>
      </c>
      <c r="E833" s="3">
        <v>90000</v>
      </c>
      <c r="F833">
        <v>5</v>
      </c>
      <c r="G833" t="s">
        <v>19</v>
      </c>
      <c r="H833" t="s">
        <v>21</v>
      </c>
      <c r="I833" t="s">
        <v>18</v>
      </c>
      <c r="J833" t="str">
        <f>IF(BuyerTable[[#This Row],[Cars]]&gt;0,"car","No cars")</f>
        <v>car</v>
      </c>
      <c r="K833">
        <v>2</v>
      </c>
      <c r="L833" t="s">
        <v>22</v>
      </c>
      <c r="M833" t="s">
        <v>17</v>
      </c>
      <c r="N833" t="str">
        <f t="shared" si="12"/>
        <v>Old</v>
      </c>
      <c r="O833" t="str" cm="1">
        <f t="array" ref="O833">_xlfn.IFS(
  BuyerTable[[#This Row],[Age]]&lt;25,"&lt;25",
  BuyerTable[[#This Row],[Age]]&lt;=34,"25-34",
  BuyerTable[[#This Row],[Age]]&lt;=44,"35-44",
  BuyerTable[[#This Row],[Age]]&lt;=54,"45-54",
  TRUE,"55+"
)</f>
        <v>55+</v>
      </c>
      <c r="P833">
        <v>62</v>
      </c>
      <c r="Q833">
        <f>IF(BuyerTable[[#This Row],[Purchased Bike]]="Yes",1,0)</f>
        <v>1</v>
      </c>
      <c r="R833" t="s">
        <v>15</v>
      </c>
      <c r="S833" s="8">
        <f>_xlfn.SWITCH(BuyerTable[[#This Row],[Commute Distance]],"0-1 Miles",1,"1-2 Miles",2,"2-5 Miles",5,"5-10 Miles",10,"More than 10 Miles",12)</f>
        <v>5</v>
      </c>
    </row>
    <row r="834" spans="1:19" x14ac:dyDescent="0.3">
      <c r="A834">
        <v>20619</v>
      </c>
      <c r="B834" t="s">
        <v>37</v>
      </c>
      <c r="C834" t="s">
        <v>38</v>
      </c>
      <c r="D834" t="str" cm="1">
        <f t="array" ref="D834">_xlfn.IFS(
  BuyerTable[[#This Row],[Income]]&lt;40000,"&lt;40k",
  BuyerTable[[#This Row],[Income]]&lt;80000,"40–80k",
  BuyerTable[[#This Row],[Income]]&lt;120000,"80–120k",
  TRUE,"120k+"
)</f>
        <v>80–120k</v>
      </c>
      <c r="E834" s="3">
        <v>80000</v>
      </c>
      <c r="F834">
        <v>0</v>
      </c>
      <c r="G834" t="s">
        <v>13</v>
      </c>
      <c r="H834" t="s">
        <v>21</v>
      </c>
      <c r="I834" t="s">
        <v>18</v>
      </c>
      <c r="J834" t="str">
        <f>IF(BuyerTable[[#This Row],[Cars]]&gt;0,"car","No cars")</f>
        <v>car</v>
      </c>
      <c r="K834">
        <v>4</v>
      </c>
      <c r="L834" t="s">
        <v>41</v>
      </c>
      <c r="M834" t="s">
        <v>24</v>
      </c>
      <c r="N834" t="str">
        <f t="shared" ref="N834:N897" si="13">IF(P834&gt;54,"Old",IF(P834&gt;=31,"Middle age",IF(P834&lt;31,"Adolescent","Invalid")))</f>
        <v>Middle age</v>
      </c>
      <c r="O834" t="str" cm="1">
        <f t="array" ref="O834">_xlfn.IFS(
  BuyerTable[[#This Row],[Age]]&lt;25,"&lt;25",
  BuyerTable[[#This Row],[Age]]&lt;=34,"25-34",
  BuyerTable[[#This Row],[Age]]&lt;=44,"35-44",
  BuyerTable[[#This Row],[Age]]&lt;=54,"45-54",
  TRUE,"55+"
)</f>
        <v>35-44</v>
      </c>
      <c r="P834">
        <v>35</v>
      </c>
      <c r="Q834">
        <f>IF(BuyerTable[[#This Row],[Purchased Bike]]="Yes",1,0)</f>
        <v>0</v>
      </c>
      <c r="R834" t="s">
        <v>18</v>
      </c>
      <c r="S834" s="8">
        <f>_xlfn.SWITCH(BuyerTable[[#This Row],[Commute Distance]],"0-1 Miles",1,"1-2 Miles",2,"2-5 Miles",5,"5-10 Miles",10,"More than 10 Miles",12)</f>
        <v>12</v>
      </c>
    </row>
    <row r="835" spans="1:19" x14ac:dyDescent="0.3">
      <c r="A835">
        <v>24871</v>
      </c>
      <c r="B835" t="s">
        <v>37</v>
      </c>
      <c r="C835" t="s">
        <v>39</v>
      </c>
      <c r="D835" t="str" cm="1">
        <f t="array" ref="D835">_xlfn.IFS(
  BuyerTable[[#This Row],[Income]]&lt;40000,"&lt;40k",
  BuyerTable[[#This Row],[Income]]&lt;80000,"40–80k",
  BuyerTable[[#This Row],[Income]]&lt;120000,"80–120k",
  TRUE,"120k+"
)</f>
        <v>80–120k</v>
      </c>
      <c r="E835" s="3">
        <v>90000</v>
      </c>
      <c r="F835">
        <v>4</v>
      </c>
      <c r="G835" t="s">
        <v>27</v>
      </c>
      <c r="H835" t="s">
        <v>28</v>
      </c>
      <c r="I835" t="s">
        <v>18</v>
      </c>
      <c r="J835" t="str">
        <f>IF(BuyerTable[[#This Row],[Cars]]&gt;0,"car","No cars")</f>
        <v>car</v>
      </c>
      <c r="K835">
        <v>3</v>
      </c>
      <c r="L835" t="s">
        <v>23</v>
      </c>
      <c r="M835" t="s">
        <v>17</v>
      </c>
      <c r="N835" t="str">
        <f t="shared" si="13"/>
        <v>Old</v>
      </c>
      <c r="O835" t="str" cm="1">
        <f t="array" ref="O835">_xlfn.IFS(
  BuyerTable[[#This Row],[Age]]&lt;25,"&lt;25",
  BuyerTable[[#This Row],[Age]]&lt;=34,"25-34",
  BuyerTable[[#This Row],[Age]]&lt;=44,"35-44",
  BuyerTable[[#This Row],[Age]]&lt;=54,"45-54",
  TRUE,"55+"
)</f>
        <v>55+</v>
      </c>
      <c r="P835">
        <v>56</v>
      </c>
      <c r="Q835">
        <f>IF(BuyerTable[[#This Row],[Purchased Bike]]="Yes",1,0)</f>
        <v>0</v>
      </c>
      <c r="R835" t="s">
        <v>18</v>
      </c>
      <c r="S835" s="8">
        <f>_xlfn.SWITCH(BuyerTable[[#This Row],[Commute Distance]],"0-1 Miles",1,"1-2 Miles",2,"2-5 Miles",5,"5-10 Miles",10,"More than 10 Miles",12)</f>
        <v>10</v>
      </c>
    </row>
    <row r="836" spans="1:19" x14ac:dyDescent="0.3">
      <c r="A836">
        <v>28906</v>
      </c>
      <c r="B836" t="s">
        <v>36</v>
      </c>
      <c r="C836" t="s">
        <v>38</v>
      </c>
      <c r="D836" t="str" cm="1">
        <f t="array" ref="D836">_xlfn.IFS(
  BuyerTable[[#This Row],[Income]]&lt;40000,"&lt;40k",
  BuyerTable[[#This Row],[Income]]&lt;80000,"40–80k",
  BuyerTable[[#This Row],[Income]]&lt;120000,"80–120k",
  TRUE,"120k+"
)</f>
        <v>80–120k</v>
      </c>
      <c r="E836" s="3">
        <v>80000</v>
      </c>
      <c r="F836">
        <v>4</v>
      </c>
      <c r="G836" t="s">
        <v>27</v>
      </c>
      <c r="H836" t="s">
        <v>21</v>
      </c>
      <c r="I836" t="s">
        <v>15</v>
      </c>
      <c r="J836" t="str">
        <f>IF(BuyerTable[[#This Row],[Cars]]&gt;0,"car","No cars")</f>
        <v>car</v>
      </c>
      <c r="K836">
        <v>2</v>
      </c>
      <c r="L836" t="s">
        <v>41</v>
      </c>
      <c r="M836" t="s">
        <v>17</v>
      </c>
      <c r="N836" t="str">
        <f t="shared" si="13"/>
        <v>Middle age</v>
      </c>
      <c r="O836" t="str" cm="1">
        <f t="array" ref="O836">_xlfn.IFS(
  BuyerTable[[#This Row],[Age]]&lt;25,"&lt;25",
  BuyerTable[[#This Row],[Age]]&lt;=34,"25-34",
  BuyerTable[[#This Row],[Age]]&lt;=44,"35-44",
  BuyerTable[[#This Row],[Age]]&lt;=54,"45-54",
  TRUE,"55+"
)</f>
        <v>45-54</v>
      </c>
      <c r="P836">
        <v>54</v>
      </c>
      <c r="Q836">
        <f>IF(BuyerTable[[#This Row],[Purchased Bike]]="Yes",1,0)</f>
        <v>0</v>
      </c>
      <c r="R836" t="s">
        <v>18</v>
      </c>
      <c r="S836" s="8">
        <f>_xlfn.SWITCH(BuyerTable[[#This Row],[Commute Distance]],"0-1 Miles",1,"1-2 Miles",2,"2-5 Miles",5,"5-10 Miles",10,"More than 10 Miles",12)</f>
        <v>12</v>
      </c>
    </row>
    <row r="837" spans="1:19" x14ac:dyDescent="0.3">
      <c r="A837">
        <v>27969</v>
      </c>
      <c r="B837" t="s">
        <v>36</v>
      </c>
      <c r="C837" t="s">
        <v>38</v>
      </c>
      <c r="D837" t="str" cm="1">
        <f t="array" ref="D837">_xlfn.IFS(
  BuyerTable[[#This Row],[Income]]&lt;40000,"&lt;40k",
  BuyerTable[[#This Row],[Income]]&lt;80000,"40–80k",
  BuyerTable[[#This Row],[Income]]&lt;120000,"80–120k",
  TRUE,"120k+"
)</f>
        <v>80–120k</v>
      </c>
      <c r="E837" s="3">
        <v>80000</v>
      </c>
      <c r="F837">
        <v>0</v>
      </c>
      <c r="G837" t="s">
        <v>13</v>
      </c>
      <c r="H837" t="s">
        <v>21</v>
      </c>
      <c r="I837" t="s">
        <v>15</v>
      </c>
      <c r="J837" t="str">
        <f>IF(BuyerTable[[#This Row],[Cars]]&gt;0,"car","No cars")</f>
        <v>car</v>
      </c>
      <c r="K837">
        <v>2</v>
      </c>
      <c r="L837" t="s">
        <v>41</v>
      </c>
      <c r="M837" t="s">
        <v>24</v>
      </c>
      <c r="N837" t="str">
        <f t="shared" si="13"/>
        <v>Adolescent</v>
      </c>
      <c r="O837" t="str" cm="1">
        <f t="array" ref="O837">_xlfn.IFS(
  BuyerTable[[#This Row],[Age]]&lt;25,"&lt;25",
  BuyerTable[[#This Row],[Age]]&lt;=34,"25-34",
  BuyerTable[[#This Row],[Age]]&lt;=44,"35-44",
  BuyerTable[[#This Row],[Age]]&lt;=54,"45-54",
  TRUE,"55+"
)</f>
        <v>25-34</v>
      </c>
      <c r="P837">
        <v>29</v>
      </c>
      <c r="Q837">
        <f>IF(BuyerTable[[#This Row],[Purchased Bike]]="Yes",1,0)</f>
        <v>1</v>
      </c>
      <c r="R837" t="s">
        <v>15</v>
      </c>
      <c r="S837" s="8">
        <f>_xlfn.SWITCH(BuyerTable[[#This Row],[Commute Distance]],"0-1 Miles",1,"1-2 Miles",2,"2-5 Miles",5,"5-10 Miles",10,"More than 10 Miles",12)</f>
        <v>12</v>
      </c>
    </row>
    <row r="838" spans="1:19" x14ac:dyDescent="0.3">
      <c r="A838">
        <v>15752</v>
      </c>
      <c r="B838" t="s">
        <v>36</v>
      </c>
      <c r="C838" t="s">
        <v>38</v>
      </c>
      <c r="D838" t="str" cm="1">
        <f t="array" ref="D838">_xlfn.IFS(
  BuyerTable[[#This Row],[Income]]&lt;40000,"&lt;40k",
  BuyerTable[[#This Row],[Income]]&lt;80000,"40–80k",
  BuyerTable[[#This Row],[Income]]&lt;120000,"80–120k",
  TRUE,"120k+"
)</f>
        <v>80–120k</v>
      </c>
      <c r="E838" s="3">
        <v>80000</v>
      </c>
      <c r="F838">
        <v>2</v>
      </c>
      <c r="G838" t="s">
        <v>27</v>
      </c>
      <c r="H838" t="s">
        <v>14</v>
      </c>
      <c r="I838" t="s">
        <v>18</v>
      </c>
      <c r="J838" t="str">
        <f>IF(BuyerTable[[#This Row],[Cars]]&gt;0,"car","No cars")</f>
        <v>car</v>
      </c>
      <c r="K838">
        <v>2</v>
      </c>
      <c r="L838" t="s">
        <v>26</v>
      </c>
      <c r="M838" t="s">
        <v>24</v>
      </c>
      <c r="N838" t="str">
        <f t="shared" si="13"/>
        <v>Middle age</v>
      </c>
      <c r="O838" t="str" cm="1">
        <f t="array" ref="O838">_xlfn.IFS(
  BuyerTable[[#This Row],[Age]]&lt;25,"&lt;25",
  BuyerTable[[#This Row],[Age]]&lt;=34,"25-34",
  BuyerTable[[#This Row],[Age]]&lt;=44,"35-44",
  BuyerTable[[#This Row],[Age]]&lt;=54,"45-54",
  TRUE,"55+"
)</f>
        <v>45-54</v>
      </c>
      <c r="P838">
        <v>50</v>
      </c>
      <c r="Q838">
        <f>IF(BuyerTable[[#This Row],[Purchased Bike]]="Yes",1,0)</f>
        <v>1</v>
      </c>
      <c r="R838" t="s">
        <v>15</v>
      </c>
      <c r="S838" s="8">
        <f>_xlfn.SWITCH(BuyerTable[[#This Row],[Commute Distance]],"0-1 Miles",1,"1-2 Miles",2,"2-5 Miles",5,"5-10 Miles",10,"More than 10 Miles",12)</f>
        <v>2</v>
      </c>
    </row>
    <row r="839" spans="1:19" x14ac:dyDescent="0.3">
      <c r="A839">
        <v>19608</v>
      </c>
      <c r="B839" t="s">
        <v>36</v>
      </c>
      <c r="C839" t="s">
        <v>38</v>
      </c>
      <c r="D839" t="str" cm="1">
        <f t="array" ref="D839">_xlfn.IFS(
  BuyerTable[[#This Row],[Income]]&lt;40000,"&lt;40k",
  BuyerTable[[#This Row],[Income]]&lt;80000,"40–80k",
  BuyerTable[[#This Row],[Income]]&lt;120000,"80–120k",
  TRUE,"120k+"
)</f>
        <v>80–120k</v>
      </c>
      <c r="E839" s="3">
        <v>80000</v>
      </c>
      <c r="F839">
        <v>5</v>
      </c>
      <c r="G839" t="s">
        <v>13</v>
      </c>
      <c r="H839" t="s">
        <v>21</v>
      </c>
      <c r="I839" t="s">
        <v>15</v>
      </c>
      <c r="J839" t="str">
        <f>IF(BuyerTable[[#This Row],[Cars]]&gt;0,"car","No cars")</f>
        <v>car</v>
      </c>
      <c r="K839">
        <v>4</v>
      </c>
      <c r="L839" t="s">
        <v>26</v>
      </c>
      <c r="M839" t="s">
        <v>24</v>
      </c>
      <c r="N839" t="str">
        <f t="shared" si="13"/>
        <v>Middle age</v>
      </c>
      <c r="O839" t="str" cm="1">
        <f t="array" ref="O839">_xlfn.IFS(
  BuyerTable[[#This Row],[Age]]&lt;25,"&lt;25",
  BuyerTable[[#This Row],[Age]]&lt;=34,"25-34",
  BuyerTable[[#This Row],[Age]]&lt;=44,"35-44",
  BuyerTable[[#This Row],[Age]]&lt;=54,"45-54",
  TRUE,"55+"
)</f>
        <v>35-44</v>
      </c>
      <c r="P839">
        <v>40</v>
      </c>
      <c r="Q839">
        <f>IF(BuyerTable[[#This Row],[Purchased Bike]]="Yes",1,0)</f>
        <v>0</v>
      </c>
      <c r="R839" t="s">
        <v>18</v>
      </c>
      <c r="S839" s="8">
        <f>_xlfn.SWITCH(BuyerTable[[#This Row],[Commute Distance]],"0-1 Miles",1,"1-2 Miles",2,"2-5 Miles",5,"5-10 Miles",10,"More than 10 Miles",12)</f>
        <v>2</v>
      </c>
    </row>
    <row r="840" spans="1:19" x14ac:dyDescent="0.3">
      <c r="A840">
        <v>17197</v>
      </c>
      <c r="B840" t="s">
        <v>37</v>
      </c>
      <c r="C840" t="s">
        <v>39</v>
      </c>
      <c r="D840" t="str" cm="1">
        <f t="array" ref="D840">_xlfn.IFS(
  BuyerTable[[#This Row],[Income]]&lt;40000,"&lt;40k",
  BuyerTable[[#This Row],[Income]]&lt;80000,"40–80k",
  BuyerTable[[#This Row],[Income]]&lt;120000,"80–120k",
  TRUE,"120k+"
)</f>
        <v>80–120k</v>
      </c>
      <c r="E840" s="3">
        <v>90000</v>
      </c>
      <c r="F840">
        <v>5</v>
      </c>
      <c r="G840" t="s">
        <v>19</v>
      </c>
      <c r="H840" t="s">
        <v>21</v>
      </c>
      <c r="I840" t="s">
        <v>15</v>
      </c>
      <c r="J840" t="str">
        <f>IF(BuyerTable[[#This Row],[Cars]]&gt;0,"car","No cars")</f>
        <v>car</v>
      </c>
      <c r="K840">
        <v>2</v>
      </c>
      <c r="L840" t="s">
        <v>41</v>
      </c>
      <c r="M840" t="s">
        <v>17</v>
      </c>
      <c r="N840" t="str">
        <f t="shared" si="13"/>
        <v>Old</v>
      </c>
      <c r="O840" t="str" cm="1">
        <f t="array" ref="O840">_xlfn.IFS(
  BuyerTable[[#This Row],[Age]]&lt;25,"&lt;25",
  BuyerTable[[#This Row],[Age]]&lt;=34,"25-34",
  BuyerTable[[#This Row],[Age]]&lt;=44,"35-44",
  BuyerTable[[#This Row],[Age]]&lt;=54,"45-54",
  TRUE,"55+"
)</f>
        <v>55+</v>
      </c>
      <c r="P840">
        <v>62</v>
      </c>
      <c r="Q840">
        <f>IF(BuyerTable[[#This Row],[Purchased Bike]]="Yes",1,0)</f>
        <v>0</v>
      </c>
      <c r="R840" t="s">
        <v>18</v>
      </c>
      <c r="S840" s="8">
        <f>_xlfn.SWITCH(BuyerTable[[#This Row],[Commute Distance]],"0-1 Miles",1,"1-2 Miles",2,"2-5 Miles",5,"5-10 Miles",10,"More than 10 Miles",12)</f>
        <v>12</v>
      </c>
    </row>
    <row r="841" spans="1:19" x14ac:dyDescent="0.3">
      <c r="A841">
        <v>19914</v>
      </c>
      <c r="B841" t="s">
        <v>36</v>
      </c>
      <c r="C841" t="s">
        <v>38</v>
      </c>
      <c r="D841" t="str" cm="1">
        <f t="array" ref="D841">_xlfn.IFS(
  BuyerTable[[#This Row],[Income]]&lt;40000,"&lt;40k",
  BuyerTable[[#This Row],[Income]]&lt;80000,"40–80k",
  BuyerTable[[#This Row],[Income]]&lt;120000,"80–120k",
  TRUE,"120k+"
)</f>
        <v>80–120k</v>
      </c>
      <c r="E841" s="3">
        <v>80000</v>
      </c>
      <c r="F841">
        <v>5</v>
      </c>
      <c r="G841" t="s">
        <v>13</v>
      </c>
      <c r="H841" t="s">
        <v>28</v>
      </c>
      <c r="I841" t="s">
        <v>15</v>
      </c>
      <c r="J841" t="str">
        <f>IF(BuyerTable[[#This Row],[Cars]]&gt;0,"car","No cars")</f>
        <v>car</v>
      </c>
      <c r="K841">
        <v>2</v>
      </c>
      <c r="L841" t="s">
        <v>22</v>
      </c>
      <c r="M841" t="s">
        <v>17</v>
      </c>
      <c r="N841" t="str">
        <f t="shared" si="13"/>
        <v>Old</v>
      </c>
      <c r="O841" t="str" cm="1">
        <f t="array" ref="O841">_xlfn.IFS(
  BuyerTable[[#This Row],[Age]]&lt;25,"&lt;25",
  BuyerTable[[#This Row],[Age]]&lt;=34,"25-34",
  BuyerTable[[#This Row],[Age]]&lt;=44,"35-44",
  BuyerTable[[#This Row],[Age]]&lt;=54,"45-54",
  TRUE,"55+"
)</f>
        <v>55+</v>
      </c>
      <c r="P841">
        <v>62</v>
      </c>
      <c r="Q841">
        <f>IF(BuyerTable[[#This Row],[Purchased Bike]]="Yes",1,0)</f>
        <v>0</v>
      </c>
      <c r="R841" t="s">
        <v>18</v>
      </c>
      <c r="S841" s="8">
        <f>_xlfn.SWITCH(BuyerTable[[#This Row],[Commute Distance]],"0-1 Miles",1,"1-2 Miles",2,"2-5 Miles",5,"5-10 Miles",10,"More than 10 Miles",12)</f>
        <v>5</v>
      </c>
    </row>
    <row r="842" spans="1:19" x14ac:dyDescent="0.3">
      <c r="A842">
        <v>12344</v>
      </c>
      <c r="B842" t="s">
        <v>37</v>
      </c>
      <c r="C842" t="s">
        <v>39</v>
      </c>
      <c r="D842" t="str" cm="1">
        <f t="array" ref="D842">_xlfn.IFS(
  BuyerTable[[#This Row],[Income]]&lt;40000,"&lt;40k",
  BuyerTable[[#This Row],[Income]]&lt;80000,"40–80k",
  BuyerTable[[#This Row],[Income]]&lt;120000,"80–120k",
  TRUE,"120k+"
)</f>
        <v>80–120k</v>
      </c>
      <c r="E842" s="3">
        <v>80000</v>
      </c>
      <c r="F842">
        <v>0</v>
      </c>
      <c r="G842" t="s">
        <v>13</v>
      </c>
      <c r="H842" t="s">
        <v>21</v>
      </c>
      <c r="I842" t="s">
        <v>18</v>
      </c>
      <c r="J842" t="str">
        <f>IF(BuyerTable[[#This Row],[Cars]]&gt;0,"car","No cars")</f>
        <v>car</v>
      </c>
      <c r="K842">
        <v>3</v>
      </c>
      <c r="L842" t="s">
        <v>41</v>
      </c>
      <c r="M842" t="s">
        <v>24</v>
      </c>
      <c r="N842" t="str">
        <f t="shared" si="13"/>
        <v>Middle age</v>
      </c>
      <c r="O842" t="str" cm="1">
        <f t="array" ref="O842">_xlfn.IFS(
  BuyerTable[[#This Row],[Age]]&lt;25,"&lt;25",
  BuyerTable[[#This Row],[Age]]&lt;=34,"25-34",
  BuyerTable[[#This Row],[Age]]&lt;=44,"35-44",
  BuyerTable[[#This Row],[Age]]&lt;=54,"45-54",
  TRUE,"55+"
)</f>
        <v>25-34</v>
      </c>
      <c r="P842">
        <v>31</v>
      </c>
      <c r="Q842">
        <f>IF(BuyerTable[[#This Row],[Purchased Bike]]="Yes",1,0)</f>
        <v>0</v>
      </c>
      <c r="R842" t="s">
        <v>18</v>
      </c>
      <c r="S842" s="8">
        <f>_xlfn.SWITCH(BuyerTable[[#This Row],[Commute Distance]],"0-1 Miles",1,"1-2 Miles",2,"2-5 Miles",5,"5-10 Miles",10,"More than 10 Miles",12)</f>
        <v>12</v>
      </c>
    </row>
    <row r="843" spans="1:19" x14ac:dyDescent="0.3">
      <c r="A843">
        <v>23627</v>
      </c>
      <c r="B843" t="s">
        <v>37</v>
      </c>
      <c r="C843" t="s">
        <v>39</v>
      </c>
      <c r="D843" t="str" cm="1">
        <f t="array" ref="D843">_xlfn.IFS(
  BuyerTable[[#This Row],[Income]]&lt;40000,"&lt;40k",
  BuyerTable[[#This Row],[Income]]&lt;80000,"40–80k",
  BuyerTable[[#This Row],[Income]]&lt;120000,"80–120k",
  TRUE,"120k+"
)</f>
        <v>80–120k</v>
      </c>
      <c r="E843" s="3">
        <v>100000</v>
      </c>
      <c r="F843">
        <v>3</v>
      </c>
      <c r="G843" t="s">
        <v>19</v>
      </c>
      <c r="H843" t="s">
        <v>28</v>
      </c>
      <c r="I843" t="s">
        <v>18</v>
      </c>
      <c r="J843" t="str">
        <f>IF(BuyerTable[[#This Row],[Cars]]&gt;0,"car","No cars")</f>
        <v>car</v>
      </c>
      <c r="K843">
        <v>4</v>
      </c>
      <c r="L843" t="s">
        <v>23</v>
      </c>
      <c r="M843" t="s">
        <v>17</v>
      </c>
      <c r="N843" t="str">
        <f t="shared" si="13"/>
        <v>Old</v>
      </c>
      <c r="O843" t="str" cm="1">
        <f t="array" ref="O843">_xlfn.IFS(
  BuyerTable[[#This Row],[Age]]&lt;25,"&lt;25",
  BuyerTable[[#This Row],[Age]]&lt;=34,"25-34",
  BuyerTable[[#This Row],[Age]]&lt;=44,"35-44",
  BuyerTable[[#This Row],[Age]]&lt;=54,"45-54",
  TRUE,"55+"
)</f>
        <v>55+</v>
      </c>
      <c r="P843">
        <v>56</v>
      </c>
      <c r="Q843">
        <f>IF(BuyerTable[[#This Row],[Purchased Bike]]="Yes",1,0)</f>
        <v>0</v>
      </c>
      <c r="R843" t="s">
        <v>18</v>
      </c>
      <c r="S843" s="8">
        <f>_xlfn.SWITCH(BuyerTable[[#This Row],[Commute Distance]],"0-1 Miles",1,"1-2 Miles",2,"2-5 Miles",5,"5-10 Miles",10,"More than 10 Miles",12)</f>
        <v>10</v>
      </c>
    </row>
    <row r="844" spans="1:19" x14ac:dyDescent="0.3">
      <c r="A844">
        <v>29301</v>
      </c>
      <c r="B844" t="s">
        <v>36</v>
      </c>
      <c r="C844" t="s">
        <v>38</v>
      </c>
      <c r="D844" t="str" cm="1">
        <f t="array" ref="D844">_xlfn.IFS(
  BuyerTable[[#This Row],[Income]]&lt;40000,"&lt;40k",
  BuyerTable[[#This Row],[Income]]&lt;80000,"40–80k",
  BuyerTable[[#This Row],[Income]]&lt;120000,"80–120k",
  TRUE,"120k+"
)</f>
        <v>80–120k</v>
      </c>
      <c r="E844" s="3">
        <v>80000</v>
      </c>
      <c r="F844">
        <v>5</v>
      </c>
      <c r="G844" t="s">
        <v>13</v>
      </c>
      <c r="H844" t="s">
        <v>21</v>
      </c>
      <c r="I844" t="s">
        <v>15</v>
      </c>
      <c r="J844" t="str">
        <f>IF(BuyerTable[[#This Row],[Cars]]&gt;0,"car","No cars")</f>
        <v>car</v>
      </c>
      <c r="K844">
        <v>4</v>
      </c>
      <c r="L844" t="s">
        <v>26</v>
      </c>
      <c r="M844" t="s">
        <v>24</v>
      </c>
      <c r="N844" t="str">
        <f t="shared" si="13"/>
        <v>Middle age</v>
      </c>
      <c r="O844" t="str" cm="1">
        <f t="array" ref="O844">_xlfn.IFS(
  BuyerTable[[#This Row],[Age]]&lt;25,"&lt;25",
  BuyerTable[[#This Row],[Age]]&lt;=34,"25-34",
  BuyerTable[[#This Row],[Age]]&lt;=44,"35-44",
  BuyerTable[[#This Row],[Age]]&lt;=54,"45-54",
  TRUE,"55+"
)</f>
        <v>35-44</v>
      </c>
      <c r="P844">
        <v>40</v>
      </c>
      <c r="Q844">
        <f>IF(BuyerTable[[#This Row],[Purchased Bike]]="Yes",1,0)</f>
        <v>0</v>
      </c>
      <c r="R844" t="s">
        <v>18</v>
      </c>
      <c r="S844" s="8">
        <f>_xlfn.SWITCH(BuyerTable[[#This Row],[Commute Distance]],"0-1 Miles",1,"1-2 Miles",2,"2-5 Miles",5,"5-10 Miles",10,"More than 10 Miles",12)</f>
        <v>2</v>
      </c>
    </row>
    <row r="845" spans="1:19" x14ac:dyDescent="0.3">
      <c r="A845">
        <v>14192</v>
      </c>
      <c r="B845" t="s">
        <v>36</v>
      </c>
      <c r="C845" t="s">
        <v>38</v>
      </c>
      <c r="D845" t="str" cm="1">
        <f t="array" ref="D845">_xlfn.IFS(
  BuyerTable[[#This Row],[Income]]&lt;40000,"&lt;40k",
  BuyerTable[[#This Row],[Income]]&lt;80000,"40–80k",
  BuyerTable[[#This Row],[Income]]&lt;120000,"80–120k",
  TRUE,"120k+"
)</f>
        <v>80–120k</v>
      </c>
      <c r="E845" s="3">
        <v>90000</v>
      </c>
      <c r="F845">
        <v>4</v>
      </c>
      <c r="G845" t="s">
        <v>27</v>
      </c>
      <c r="H845" t="s">
        <v>28</v>
      </c>
      <c r="I845" t="s">
        <v>15</v>
      </c>
      <c r="J845" t="str">
        <f>IF(BuyerTable[[#This Row],[Cars]]&gt;0,"car","No cars")</f>
        <v>car</v>
      </c>
      <c r="K845">
        <v>3</v>
      </c>
      <c r="L845" t="s">
        <v>23</v>
      </c>
      <c r="M845" t="s">
        <v>17</v>
      </c>
      <c r="N845" t="str">
        <f t="shared" si="13"/>
        <v>Old</v>
      </c>
      <c r="O845" t="str" cm="1">
        <f t="array" ref="O845">_xlfn.IFS(
  BuyerTable[[#This Row],[Age]]&lt;25,"&lt;25",
  BuyerTable[[#This Row],[Age]]&lt;=34,"25-34",
  BuyerTable[[#This Row],[Age]]&lt;=44,"35-44",
  BuyerTable[[#This Row],[Age]]&lt;=54,"45-54",
  TRUE,"55+"
)</f>
        <v>55+</v>
      </c>
      <c r="P845">
        <v>56</v>
      </c>
      <c r="Q845">
        <f>IF(BuyerTable[[#This Row],[Purchased Bike]]="Yes",1,0)</f>
        <v>1</v>
      </c>
      <c r="R845" t="s">
        <v>15</v>
      </c>
      <c r="S845" s="8">
        <f>_xlfn.SWITCH(BuyerTable[[#This Row],[Commute Distance]],"0-1 Miles",1,"1-2 Miles",2,"2-5 Miles",5,"5-10 Miles",10,"More than 10 Miles",12)</f>
        <v>10</v>
      </c>
    </row>
    <row r="846" spans="1:19" x14ac:dyDescent="0.3">
      <c r="A846">
        <v>16614</v>
      </c>
      <c r="B846" t="s">
        <v>36</v>
      </c>
      <c r="C846" t="s">
        <v>39</v>
      </c>
      <c r="D846" t="str" cm="1">
        <f t="array" ref="D846">_xlfn.IFS(
  BuyerTable[[#This Row],[Income]]&lt;40000,"&lt;40k",
  BuyerTable[[#This Row],[Income]]&lt;80000,"40–80k",
  BuyerTable[[#This Row],[Income]]&lt;120000,"80–120k",
  TRUE,"120k+"
)</f>
        <v>80–120k</v>
      </c>
      <c r="E846" s="3">
        <v>80000</v>
      </c>
      <c r="F846">
        <v>0</v>
      </c>
      <c r="G846" t="s">
        <v>13</v>
      </c>
      <c r="H846" t="s">
        <v>21</v>
      </c>
      <c r="I846" t="s">
        <v>15</v>
      </c>
      <c r="J846" t="str">
        <f>IF(BuyerTable[[#This Row],[Cars]]&gt;0,"car","No cars")</f>
        <v>car</v>
      </c>
      <c r="K846">
        <v>3</v>
      </c>
      <c r="L846" t="s">
        <v>41</v>
      </c>
      <c r="M846" t="s">
        <v>24</v>
      </c>
      <c r="N846" t="str">
        <f t="shared" si="13"/>
        <v>Middle age</v>
      </c>
      <c r="O846" t="str" cm="1">
        <f t="array" ref="O846">_xlfn.IFS(
  BuyerTable[[#This Row],[Age]]&lt;25,"&lt;25",
  BuyerTable[[#This Row],[Age]]&lt;=34,"25-34",
  BuyerTable[[#This Row],[Age]]&lt;=44,"35-44",
  BuyerTable[[#This Row],[Age]]&lt;=54,"45-54",
  TRUE,"55+"
)</f>
        <v>25-34</v>
      </c>
      <c r="P846">
        <v>32</v>
      </c>
      <c r="Q846">
        <f>IF(BuyerTable[[#This Row],[Purchased Bike]]="Yes",1,0)</f>
        <v>0</v>
      </c>
      <c r="R846" t="s">
        <v>18</v>
      </c>
      <c r="S846" s="8">
        <f>_xlfn.SWITCH(BuyerTable[[#This Row],[Commute Distance]],"0-1 Miles",1,"1-2 Miles",2,"2-5 Miles",5,"5-10 Miles",10,"More than 10 Miles",12)</f>
        <v>12</v>
      </c>
    </row>
    <row r="847" spans="1:19" x14ac:dyDescent="0.3">
      <c r="A847">
        <v>29117</v>
      </c>
      <c r="B847" t="s">
        <v>37</v>
      </c>
      <c r="C847" t="s">
        <v>38</v>
      </c>
      <c r="D847" t="str" cm="1">
        <f t="array" ref="D847">_xlfn.IFS(
  BuyerTable[[#This Row],[Income]]&lt;40000,"&lt;40k",
  BuyerTable[[#This Row],[Income]]&lt;80000,"40–80k",
  BuyerTable[[#This Row],[Income]]&lt;120000,"80–120k",
  TRUE,"120k+"
)</f>
        <v>80–120k</v>
      </c>
      <c r="E847" s="3">
        <v>100000</v>
      </c>
      <c r="F847">
        <v>1</v>
      </c>
      <c r="G847" t="s">
        <v>13</v>
      </c>
      <c r="H847" t="s">
        <v>28</v>
      </c>
      <c r="I847" t="s">
        <v>18</v>
      </c>
      <c r="J847" t="str">
        <f>IF(BuyerTable[[#This Row],[Cars]]&gt;0,"car","No cars")</f>
        <v>car</v>
      </c>
      <c r="K847">
        <v>3</v>
      </c>
      <c r="L847" t="s">
        <v>16</v>
      </c>
      <c r="M847" t="s">
        <v>24</v>
      </c>
      <c r="N847" t="str">
        <f t="shared" si="13"/>
        <v>Middle age</v>
      </c>
      <c r="O847" t="str" cm="1">
        <f t="array" ref="O847">_xlfn.IFS(
  BuyerTable[[#This Row],[Age]]&lt;25,"&lt;25",
  BuyerTable[[#This Row],[Age]]&lt;=34,"25-34",
  BuyerTable[[#This Row],[Age]]&lt;=44,"35-44",
  BuyerTable[[#This Row],[Age]]&lt;=54,"45-54",
  TRUE,"55+"
)</f>
        <v>45-54</v>
      </c>
      <c r="P847">
        <v>48</v>
      </c>
      <c r="Q847">
        <f>IF(BuyerTable[[#This Row],[Purchased Bike]]="Yes",1,0)</f>
        <v>0</v>
      </c>
      <c r="R847" t="s">
        <v>18</v>
      </c>
      <c r="S847" s="8">
        <f>_xlfn.SWITCH(BuyerTable[[#This Row],[Commute Distance]],"0-1 Miles",1,"1-2 Miles",2,"2-5 Miles",5,"5-10 Miles",10,"More than 10 Miles",12)</f>
        <v>1</v>
      </c>
    </row>
    <row r="848" spans="1:19" x14ac:dyDescent="0.3">
      <c r="A848">
        <v>25058</v>
      </c>
      <c r="B848" t="s">
        <v>36</v>
      </c>
      <c r="C848" t="s">
        <v>38</v>
      </c>
      <c r="D848" t="str" cm="1">
        <f t="array" ref="D848">_xlfn.IFS(
  BuyerTable[[#This Row],[Income]]&lt;40000,"&lt;40k",
  BuyerTable[[#This Row],[Income]]&lt;80000,"40–80k",
  BuyerTable[[#This Row],[Income]]&lt;120000,"80–120k",
  TRUE,"120k+"
)</f>
        <v>80–120k</v>
      </c>
      <c r="E848" s="3">
        <v>100000</v>
      </c>
      <c r="F848">
        <v>1</v>
      </c>
      <c r="G848" t="s">
        <v>13</v>
      </c>
      <c r="H848" t="s">
        <v>28</v>
      </c>
      <c r="I848" t="s">
        <v>15</v>
      </c>
      <c r="J848" t="str">
        <f>IF(BuyerTable[[#This Row],[Cars]]&gt;0,"car","No cars")</f>
        <v>car</v>
      </c>
      <c r="K848">
        <v>3</v>
      </c>
      <c r="L848" t="s">
        <v>22</v>
      </c>
      <c r="M848" t="s">
        <v>24</v>
      </c>
      <c r="N848" t="str">
        <f t="shared" si="13"/>
        <v>Middle age</v>
      </c>
      <c r="O848" t="str" cm="1">
        <f t="array" ref="O848">_xlfn.IFS(
  BuyerTable[[#This Row],[Age]]&lt;25,"&lt;25",
  BuyerTable[[#This Row],[Age]]&lt;=34,"25-34",
  BuyerTable[[#This Row],[Age]]&lt;=44,"35-44",
  BuyerTable[[#This Row],[Age]]&lt;=54,"45-54",
  TRUE,"55+"
)</f>
        <v>45-54</v>
      </c>
      <c r="P848">
        <v>47</v>
      </c>
      <c r="Q848">
        <f>IF(BuyerTable[[#This Row],[Purchased Bike]]="Yes",1,0)</f>
        <v>0</v>
      </c>
      <c r="R848" t="s">
        <v>18</v>
      </c>
      <c r="S848" s="8">
        <f>_xlfn.SWITCH(BuyerTable[[#This Row],[Commute Distance]],"0-1 Miles",1,"1-2 Miles",2,"2-5 Miles",5,"5-10 Miles",10,"More than 10 Miles",12)</f>
        <v>5</v>
      </c>
    </row>
    <row r="849" spans="1:19" x14ac:dyDescent="0.3">
      <c r="A849">
        <v>23426</v>
      </c>
      <c r="B849" t="s">
        <v>37</v>
      </c>
      <c r="C849" t="s">
        <v>38</v>
      </c>
      <c r="D849" t="str" cm="1">
        <f t="array" ref="D849">_xlfn.IFS(
  BuyerTable[[#This Row],[Income]]&lt;40000,"&lt;40k",
  BuyerTable[[#This Row],[Income]]&lt;80000,"40–80k",
  BuyerTable[[#This Row],[Income]]&lt;120000,"80–120k",
  TRUE,"120k+"
)</f>
        <v>80–120k</v>
      </c>
      <c r="E849" s="3">
        <v>80000</v>
      </c>
      <c r="F849">
        <v>5</v>
      </c>
      <c r="G849" t="s">
        <v>31</v>
      </c>
      <c r="H849" t="s">
        <v>28</v>
      </c>
      <c r="I849" t="s">
        <v>15</v>
      </c>
      <c r="J849" t="str">
        <f>IF(BuyerTable[[#This Row],[Cars]]&gt;0,"car","No cars")</f>
        <v>car</v>
      </c>
      <c r="K849">
        <v>3</v>
      </c>
      <c r="L849" t="s">
        <v>16</v>
      </c>
      <c r="M849" t="s">
        <v>24</v>
      </c>
      <c r="N849" t="str">
        <f t="shared" si="13"/>
        <v>Middle age</v>
      </c>
      <c r="O849" t="str" cm="1">
        <f t="array" ref="O849">_xlfn.IFS(
  BuyerTable[[#This Row],[Age]]&lt;25,"&lt;25",
  BuyerTable[[#This Row],[Age]]&lt;=34,"25-34",
  BuyerTable[[#This Row],[Age]]&lt;=44,"35-44",
  BuyerTable[[#This Row],[Age]]&lt;=54,"45-54",
  TRUE,"55+"
)</f>
        <v>35-44</v>
      </c>
      <c r="P849">
        <v>40</v>
      </c>
      <c r="Q849">
        <f>IF(BuyerTable[[#This Row],[Purchased Bike]]="Yes",1,0)</f>
        <v>0</v>
      </c>
      <c r="R849" t="s">
        <v>18</v>
      </c>
      <c r="S849" s="8">
        <f>_xlfn.SWITCH(BuyerTable[[#This Row],[Commute Distance]],"0-1 Miles",1,"1-2 Miles",2,"2-5 Miles",5,"5-10 Miles",10,"More than 10 Miles",12)</f>
        <v>1</v>
      </c>
    </row>
    <row r="850" spans="1:19" x14ac:dyDescent="0.3">
      <c r="A850">
        <v>26757</v>
      </c>
      <c r="B850" t="s">
        <v>37</v>
      </c>
      <c r="C850" t="s">
        <v>38</v>
      </c>
      <c r="D850" t="str" cm="1">
        <f t="array" ref="D850">_xlfn.IFS(
  BuyerTable[[#This Row],[Income]]&lt;40000,"&lt;40k",
  BuyerTable[[#This Row],[Income]]&lt;80000,"40–80k",
  BuyerTable[[#This Row],[Income]]&lt;120000,"80–120k",
  TRUE,"120k+"
)</f>
        <v>80–120k</v>
      </c>
      <c r="E850" s="3">
        <v>90000</v>
      </c>
      <c r="F850">
        <v>1</v>
      </c>
      <c r="G850" t="s">
        <v>13</v>
      </c>
      <c r="H850" t="s">
        <v>21</v>
      </c>
      <c r="I850" t="s">
        <v>15</v>
      </c>
      <c r="J850" t="str">
        <f>IF(BuyerTable[[#This Row],[Cars]]&gt;0,"car","No cars")</f>
        <v>car</v>
      </c>
      <c r="K850">
        <v>1</v>
      </c>
      <c r="L850" t="s">
        <v>22</v>
      </c>
      <c r="M850" t="s">
        <v>24</v>
      </c>
      <c r="N850" t="str">
        <f t="shared" si="13"/>
        <v>Middle age</v>
      </c>
      <c r="O850" t="str" cm="1">
        <f t="array" ref="O850">_xlfn.IFS(
  BuyerTable[[#This Row],[Age]]&lt;25,"&lt;25",
  BuyerTable[[#This Row],[Age]]&lt;=34,"25-34",
  BuyerTable[[#This Row],[Age]]&lt;=44,"35-44",
  BuyerTable[[#This Row],[Age]]&lt;=54,"45-54",
  TRUE,"55+"
)</f>
        <v>45-54</v>
      </c>
      <c r="P850">
        <v>47</v>
      </c>
      <c r="Q850">
        <f>IF(BuyerTable[[#This Row],[Purchased Bike]]="Yes",1,0)</f>
        <v>1</v>
      </c>
      <c r="R850" t="s">
        <v>15</v>
      </c>
      <c r="S850" s="8">
        <f>_xlfn.SWITCH(BuyerTable[[#This Row],[Commute Distance]],"0-1 Miles",1,"1-2 Miles",2,"2-5 Miles",5,"5-10 Miles",10,"More than 10 Miles",12)</f>
        <v>5</v>
      </c>
    </row>
    <row r="851" spans="1:19" x14ac:dyDescent="0.3">
      <c r="A851">
        <v>14233</v>
      </c>
      <c r="B851" t="s">
        <v>37</v>
      </c>
      <c r="C851" t="s">
        <v>38</v>
      </c>
      <c r="D851" t="str" cm="1">
        <f t="array" ref="D851">_xlfn.IFS(
  BuyerTable[[#This Row],[Income]]&lt;40000,"&lt;40k",
  BuyerTable[[#This Row],[Income]]&lt;80000,"40–80k",
  BuyerTable[[#This Row],[Income]]&lt;120000,"80–120k",
  TRUE,"120k+"
)</f>
        <v>80–120k</v>
      </c>
      <c r="E851" s="3">
        <v>100000</v>
      </c>
      <c r="F851">
        <v>0</v>
      </c>
      <c r="G851" t="s">
        <v>27</v>
      </c>
      <c r="H851" t="s">
        <v>28</v>
      </c>
      <c r="I851" t="s">
        <v>15</v>
      </c>
      <c r="J851" t="str">
        <f>IF(BuyerTable[[#This Row],[Cars]]&gt;0,"car","No cars")</f>
        <v>car</v>
      </c>
      <c r="K851">
        <v>3</v>
      </c>
      <c r="L851" t="s">
        <v>41</v>
      </c>
      <c r="M851" t="s">
        <v>24</v>
      </c>
      <c r="N851" t="str">
        <f t="shared" si="13"/>
        <v>Middle age</v>
      </c>
      <c r="O851" t="str" cm="1">
        <f t="array" ref="O851">_xlfn.IFS(
  BuyerTable[[#This Row],[Age]]&lt;25,"&lt;25",
  BuyerTable[[#This Row],[Age]]&lt;=34,"25-34",
  BuyerTable[[#This Row],[Age]]&lt;=44,"35-44",
  BuyerTable[[#This Row],[Age]]&lt;=54,"45-54",
  TRUE,"55+"
)</f>
        <v>35-44</v>
      </c>
      <c r="P851">
        <v>35</v>
      </c>
      <c r="Q851">
        <f>IF(BuyerTable[[#This Row],[Purchased Bike]]="Yes",1,0)</f>
        <v>0</v>
      </c>
      <c r="R851" t="s">
        <v>18</v>
      </c>
      <c r="S851" s="8">
        <f>_xlfn.SWITCH(BuyerTable[[#This Row],[Commute Distance]],"0-1 Miles",1,"1-2 Miles",2,"2-5 Miles",5,"5-10 Miles",10,"More than 10 Miles",12)</f>
        <v>12</v>
      </c>
    </row>
    <row r="852" spans="1:19" x14ac:dyDescent="0.3">
      <c r="A852">
        <v>18144</v>
      </c>
      <c r="B852" t="s">
        <v>36</v>
      </c>
      <c r="C852" t="s">
        <v>39</v>
      </c>
      <c r="D852" t="str" cm="1">
        <f t="array" ref="D852">_xlfn.IFS(
  BuyerTable[[#This Row],[Income]]&lt;40000,"&lt;40k",
  BuyerTable[[#This Row],[Income]]&lt;80000,"40–80k",
  BuyerTable[[#This Row],[Income]]&lt;120000,"80–120k",
  TRUE,"120k+"
)</f>
        <v>80–120k</v>
      </c>
      <c r="E852" s="3">
        <v>80000</v>
      </c>
      <c r="F852">
        <v>5</v>
      </c>
      <c r="G852" t="s">
        <v>13</v>
      </c>
      <c r="H852" t="s">
        <v>28</v>
      </c>
      <c r="I852" t="s">
        <v>15</v>
      </c>
      <c r="J852" t="str">
        <f>IF(BuyerTable[[#This Row],[Cars]]&gt;0,"car","No cars")</f>
        <v>car</v>
      </c>
      <c r="K852">
        <v>2</v>
      </c>
      <c r="L852" t="s">
        <v>22</v>
      </c>
      <c r="M852" t="s">
        <v>17</v>
      </c>
      <c r="N852" t="str">
        <f t="shared" si="13"/>
        <v>Old</v>
      </c>
      <c r="O852" t="str" cm="1">
        <f t="array" ref="O852">_xlfn.IFS(
  BuyerTable[[#This Row],[Age]]&lt;25,"&lt;25",
  BuyerTable[[#This Row],[Age]]&lt;=34,"25-34",
  BuyerTable[[#This Row],[Age]]&lt;=44,"35-44",
  BuyerTable[[#This Row],[Age]]&lt;=54,"45-54",
  TRUE,"55+"
)</f>
        <v>55+</v>
      </c>
      <c r="P852">
        <v>61</v>
      </c>
      <c r="Q852">
        <f>IF(BuyerTable[[#This Row],[Purchased Bike]]="Yes",1,0)</f>
        <v>0</v>
      </c>
      <c r="R852" t="s">
        <v>18</v>
      </c>
      <c r="S852" s="8">
        <f>_xlfn.SWITCH(BuyerTable[[#This Row],[Commute Distance]],"0-1 Miles",1,"1-2 Miles",2,"2-5 Miles",5,"5-10 Miles",10,"More than 10 Miles",12)</f>
        <v>5</v>
      </c>
    </row>
    <row r="853" spans="1:19" x14ac:dyDescent="0.3">
      <c r="A853">
        <v>17504</v>
      </c>
      <c r="B853" t="s">
        <v>37</v>
      </c>
      <c r="C853" t="s">
        <v>39</v>
      </c>
      <c r="D853" t="str" cm="1">
        <f t="array" ref="D853">_xlfn.IFS(
  BuyerTable[[#This Row],[Income]]&lt;40000,"&lt;40k",
  BuyerTable[[#This Row],[Income]]&lt;80000,"40–80k",
  BuyerTable[[#This Row],[Income]]&lt;120000,"80–120k",
  TRUE,"120k+"
)</f>
        <v>80–120k</v>
      </c>
      <c r="E853" s="3">
        <v>80000</v>
      </c>
      <c r="F853">
        <v>2</v>
      </c>
      <c r="G853" t="s">
        <v>19</v>
      </c>
      <c r="H853" t="s">
        <v>14</v>
      </c>
      <c r="I853" t="s">
        <v>15</v>
      </c>
      <c r="J853" t="str">
        <f>IF(BuyerTable[[#This Row],[Cars]]&gt;0,"car","No cars")</f>
        <v>car</v>
      </c>
      <c r="K853">
        <v>2</v>
      </c>
      <c r="L853" t="s">
        <v>23</v>
      </c>
      <c r="M853" t="s">
        <v>24</v>
      </c>
      <c r="N853" t="str">
        <f t="shared" si="13"/>
        <v>Middle age</v>
      </c>
      <c r="O853" t="str" cm="1">
        <f t="array" ref="O853">_xlfn.IFS(
  BuyerTable[[#This Row],[Age]]&lt;25,"&lt;25",
  BuyerTable[[#This Row],[Age]]&lt;=34,"25-34",
  BuyerTable[[#This Row],[Age]]&lt;=44,"35-44",
  BuyerTable[[#This Row],[Age]]&lt;=54,"45-54",
  TRUE,"55+"
)</f>
        <v>45-54</v>
      </c>
      <c r="P853">
        <v>52</v>
      </c>
      <c r="Q853">
        <f>IF(BuyerTable[[#This Row],[Purchased Bike]]="Yes",1,0)</f>
        <v>1</v>
      </c>
      <c r="R853" t="s">
        <v>15</v>
      </c>
      <c r="S853" s="8">
        <f>_xlfn.SWITCH(BuyerTable[[#This Row],[Commute Distance]],"0-1 Miles",1,"1-2 Miles",2,"2-5 Miles",5,"5-10 Miles",10,"More than 10 Miles",12)</f>
        <v>10</v>
      </c>
    </row>
    <row r="854" spans="1:19" x14ac:dyDescent="0.3">
      <c r="A854">
        <v>27304</v>
      </c>
      <c r="B854" t="s">
        <v>37</v>
      </c>
      <c r="C854" t="s">
        <v>39</v>
      </c>
      <c r="D854" t="str" cm="1">
        <f t="array" ref="D854">_xlfn.IFS(
  BuyerTable[[#This Row],[Income]]&lt;40000,"&lt;40k",
  BuyerTable[[#This Row],[Income]]&lt;80000,"40–80k",
  BuyerTable[[#This Row],[Income]]&lt;120000,"80–120k",
  TRUE,"120k+"
)</f>
        <v>80–120k</v>
      </c>
      <c r="E854" s="3">
        <v>110000</v>
      </c>
      <c r="F854">
        <v>2</v>
      </c>
      <c r="G854" t="s">
        <v>19</v>
      </c>
      <c r="H854" t="s">
        <v>21</v>
      </c>
      <c r="I854" t="s">
        <v>18</v>
      </c>
      <c r="J854" t="str">
        <f>IF(BuyerTable[[#This Row],[Cars]]&gt;0,"car","No cars")</f>
        <v>car</v>
      </c>
      <c r="K854">
        <v>3</v>
      </c>
      <c r="L854" t="s">
        <v>23</v>
      </c>
      <c r="M854" t="s">
        <v>17</v>
      </c>
      <c r="N854" t="str">
        <f t="shared" si="13"/>
        <v>Middle age</v>
      </c>
      <c r="O854" t="str" cm="1">
        <f t="array" ref="O854">_xlfn.IFS(
  BuyerTable[[#This Row],[Age]]&lt;25,"&lt;25",
  BuyerTable[[#This Row],[Age]]&lt;=34,"25-34",
  BuyerTable[[#This Row],[Age]]&lt;=44,"35-44",
  BuyerTable[[#This Row],[Age]]&lt;=54,"45-54",
  TRUE,"55+"
)</f>
        <v>45-54</v>
      </c>
      <c r="P854">
        <v>48</v>
      </c>
      <c r="Q854">
        <f>IF(BuyerTable[[#This Row],[Purchased Bike]]="Yes",1,0)</f>
        <v>0</v>
      </c>
      <c r="R854" t="s">
        <v>18</v>
      </c>
      <c r="S854" s="8">
        <f>_xlfn.SWITCH(BuyerTable[[#This Row],[Commute Distance]],"0-1 Miles",1,"1-2 Miles",2,"2-5 Miles",5,"5-10 Miles",10,"More than 10 Miles",12)</f>
        <v>10</v>
      </c>
    </row>
    <row r="855" spans="1:19" x14ac:dyDescent="0.3">
      <c r="A855">
        <v>15799</v>
      </c>
      <c r="B855" t="s">
        <v>36</v>
      </c>
      <c r="C855" t="s">
        <v>39</v>
      </c>
      <c r="D855" t="str" cm="1">
        <f t="array" ref="D855">_xlfn.IFS(
  BuyerTable[[#This Row],[Income]]&lt;40000,"&lt;40k",
  BuyerTable[[#This Row],[Income]]&lt;80000,"40–80k",
  BuyerTable[[#This Row],[Income]]&lt;120000,"80–120k",
  TRUE,"120k+"
)</f>
        <v>80–120k</v>
      </c>
      <c r="E855" s="3">
        <v>90000</v>
      </c>
      <c r="F855">
        <v>1</v>
      </c>
      <c r="G855" t="s">
        <v>13</v>
      </c>
      <c r="H855" t="s">
        <v>21</v>
      </c>
      <c r="I855" t="s">
        <v>15</v>
      </c>
      <c r="J855" t="str">
        <f>IF(BuyerTable[[#This Row],[Cars]]&gt;0,"car","No cars")</f>
        <v>car</v>
      </c>
      <c r="K855">
        <v>1</v>
      </c>
      <c r="L855" t="s">
        <v>22</v>
      </c>
      <c r="M855" t="s">
        <v>24</v>
      </c>
      <c r="N855" t="str">
        <f t="shared" si="13"/>
        <v>Middle age</v>
      </c>
      <c r="O855" t="str" cm="1">
        <f t="array" ref="O855">_xlfn.IFS(
  BuyerTable[[#This Row],[Age]]&lt;25,"&lt;25",
  BuyerTable[[#This Row],[Age]]&lt;=34,"25-34",
  BuyerTable[[#This Row],[Age]]&lt;=44,"35-44",
  BuyerTable[[#This Row],[Age]]&lt;=54,"45-54",
  TRUE,"55+"
)</f>
        <v>45-54</v>
      </c>
      <c r="P855">
        <v>47</v>
      </c>
      <c r="Q855">
        <f>IF(BuyerTable[[#This Row],[Purchased Bike]]="Yes",1,0)</f>
        <v>1</v>
      </c>
      <c r="R855" t="s">
        <v>15</v>
      </c>
      <c r="S855" s="8">
        <f>_xlfn.SWITCH(BuyerTable[[#This Row],[Commute Distance]],"0-1 Miles",1,"1-2 Miles",2,"2-5 Miles",5,"5-10 Miles",10,"More than 10 Miles",12)</f>
        <v>5</v>
      </c>
    </row>
    <row r="856" spans="1:19" x14ac:dyDescent="0.3">
      <c r="A856">
        <v>18151</v>
      </c>
      <c r="B856" t="s">
        <v>37</v>
      </c>
      <c r="C856" t="s">
        <v>38</v>
      </c>
      <c r="D856" t="str" cm="1">
        <f t="array" ref="D856">_xlfn.IFS(
  BuyerTable[[#This Row],[Income]]&lt;40000,"&lt;40k",
  BuyerTable[[#This Row],[Income]]&lt;80000,"40–80k",
  BuyerTable[[#This Row],[Income]]&lt;120000,"80–120k",
  TRUE,"120k+"
)</f>
        <v>80–120k</v>
      </c>
      <c r="E856" s="3">
        <v>80000</v>
      </c>
      <c r="F856">
        <v>5</v>
      </c>
      <c r="G856" t="s">
        <v>19</v>
      </c>
      <c r="H856" t="s">
        <v>21</v>
      </c>
      <c r="I856" t="s">
        <v>18</v>
      </c>
      <c r="J856" t="str">
        <f>IF(BuyerTable[[#This Row],[Cars]]&gt;0,"car","No cars")</f>
        <v>car</v>
      </c>
      <c r="K856">
        <v>2</v>
      </c>
      <c r="L856" t="s">
        <v>41</v>
      </c>
      <c r="M856" t="s">
        <v>17</v>
      </c>
      <c r="N856" t="str">
        <f t="shared" si="13"/>
        <v>Old</v>
      </c>
      <c r="O856" t="str" cm="1">
        <f t="array" ref="O856">_xlfn.IFS(
  BuyerTable[[#This Row],[Age]]&lt;25,"&lt;25",
  BuyerTable[[#This Row],[Age]]&lt;=34,"25-34",
  BuyerTable[[#This Row],[Age]]&lt;=44,"35-44",
  BuyerTable[[#This Row],[Age]]&lt;=54,"45-54",
  TRUE,"55+"
)</f>
        <v>55+</v>
      </c>
      <c r="P856">
        <v>59</v>
      </c>
      <c r="Q856">
        <f>IF(BuyerTable[[#This Row],[Purchased Bike]]="Yes",1,0)</f>
        <v>0</v>
      </c>
      <c r="R856" t="s">
        <v>18</v>
      </c>
      <c r="S856" s="8">
        <f>_xlfn.SWITCH(BuyerTable[[#This Row],[Commute Distance]],"0-1 Miles",1,"1-2 Miles",2,"2-5 Miles",5,"5-10 Miles",10,"More than 10 Miles",12)</f>
        <v>12</v>
      </c>
    </row>
    <row r="857" spans="1:19" x14ac:dyDescent="0.3">
      <c r="A857">
        <v>26944</v>
      </c>
      <c r="B857" t="s">
        <v>37</v>
      </c>
      <c r="C857" t="s">
        <v>38</v>
      </c>
      <c r="D857" t="str" cm="1">
        <f t="array" ref="D857">_xlfn.IFS(
  BuyerTable[[#This Row],[Income]]&lt;40000,"&lt;40k",
  BuyerTable[[#This Row],[Income]]&lt;80000,"40–80k",
  BuyerTable[[#This Row],[Income]]&lt;120000,"80–120k",
  TRUE,"120k+"
)</f>
        <v>80–120k</v>
      </c>
      <c r="E857" s="3">
        <v>90000</v>
      </c>
      <c r="F857">
        <v>2</v>
      </c>
      <c r="G857" t="s">
        <v>27</v>
      </c>
      <c r="H857" t="s">
        <v>25</v>
      </c>
      <c r="I857" t="s">
        <v>15</v>
      </c>
      <c r="J857" t="str">
        <f>IF(BuyerTable[[#This Row],[Cars]]&gt;0,"car","No cars")</f>
        <v>No cars</v>
      </c>
      <c r="K857">
        <v>0</v>
      </c>
      <c r="L857" t="s">
        <v>16</v>
      </c>
      <c r="M857" t="s">
        <v>17</v>
      </c>
      <c r="N857" t="str">
        <f t="shared" si="13"/>
        <v>Middle age</v>
      </c>
      <c r="O857" t="str" cm="1">
        <f t="array" ref="O857">_xlfn.IFS(
  BuyerTable[[#This Row],[Age]]&lt;25,"&lt;25",
  BuyerTable[[#This Row],[Age]]&lt;=34,"25-34",
  BuyerTable[[#This Row],[Age]]&lt;=44,"35-44",
  BuyerTable[[#This Row],[Age]]&lt;=54,"45-54",
  TRUE,"55+"
)</f>
        <v>35-44</v>
      </c>
      <c r="P857">
        <v>36</v>
      </c>
      <c r="Q857">
        <f>IF(BuyerTable[[#This Row],[Purchased Bike]]="Yes",1,0)</f>
        <v>1</v>
      </c>
      <c r="R857" t="s">
        <v>15</v>
      </c>
      <c r="S857" s="8">
        <f>_xlfn.SWITCH(BuyerTable[[#This Row],[Commute Distance]],"0-1 Miles",1,"1-2 Miles",2,"2-5 Miles",5,"5-10 Miles",10,"More than 10 Miles",12)</f>
        <v>1</v>
      </c>
    </row>
    <row r="858" spans="1:19" x14ac:dyDescent="0.3">
      <c r="A858">
        <v>15682</v>
      </c>
      <c r="B858" t="s">
        <v>37</v>
      </c>
      <c r="C858" t="s">
        <v>39</v>
      </c>
      <c r="D858" t="str" cm="1">
        <f t="array" ref="D858">_xlfn.IFS(
  BuyerTable[[#This Row],[Income]]&lt;40000,"&lt;40k",
  BuyerTable[[#This Row],[Income]]&lt;80000,"40–80k",
  BuyerTable[[#This Row],[Income]]&lt;120000,"80–120k",
  TRUE,"120k+"
)</f>
        <v>80–120k</v>
      </c>
      <c r="E858" s="3">
        <v>80000</v>
      </c>
      <c r="F858">
        <v>5</v>
      </c>
      <c r="G858" t="s">
        <v>13</v>
      </c>
      <c r="H858" t="s">
        <v>28</v>
      </c>
      <c r="I858" t="s">
        <v>15</v>
      </c>
      <c r="J858" t="str">
        <f>IF(BuyerTable[[#This Row],[Cars]]&gt;0,"car","No cars")</f>
        <v>car</v>
      </c>
      <c r="K858">
        <v>2</v>
      </c>
      <c r="L858" t="s">
        <v>41</v>
      </c>
      <c r="M858" t="s">
        <v>17</v>
      </c>
      <c r="N858" t="str">
        <f t="shared" si="13"/>
        <v>Old</v>
      </c>
      <c r="O858" t="str" cm="1">
        <f t="array" ref="O858">_xlfn.IFS(
  BuyerTable[[#This Row],[Age]]&lt;25,"&lt;25",
  BuyerTable[[#This Row],[Age]]&lt;=34,"25-34",
  BuyerTable[[#This Row],[Age]]&lt;=44,"35-44",
  BuyerTable[[#This Row],[Age]]&lt;=54,"45-54",
  TRUE,"55+"
)</f>
        <v>55+</v>
      </c>
      <c r="P858">
        <v>62</v>
      </c>
      <c r="Q858">
        <f>IF(BuyerTable[[#This Row],[Purchased Bike]]="Yes",1,0)</f>
        <v>0</v>
      </c>
      <c r="R858" t="s">
        <v>18</v>
      </c>
      <c r="S858" s="8">
        <f>_xlfn.SWITCH(BuyerTable[[#This Row],[Commute Distance]],"0-1 Miles",1,"1-2 Miles",2,"2-5 Miles",5,"5-10 Miles",10,"More than 10 Miles",12)</f>
        <v>12</v>
      </c>
    </row>
    <row r="859" spans="1:19" x14ac:dyDescent="0.3">
      <c r="A859">
        <v>15214</v>
      </c>
      <c r="B859" t="s">
        <v>37</v>
      </c>
      <c r="C859" t="s">
        <v>39</v>
      </c>
      <c r="D859" t="str" cm="1">
        <f t="array" ref="D859">_xlfn.IFS(
  BuyerTable[[#This Row],[Income]]&lt;40000,"&lt;40k",
  BuyerTable[[#This Row],[Income]]&lt;80000,"40–80k",
  BuyerTable[[#This Row],[Income]]&lt;120000,"80–120k",
  TRUE,"120k+"
)</f>
        <v>80–120k</v>
      </c>
      <c r="E859" s="3">
        <v>100000</v>
      </c>
      <c r="F859">
        <v>0</v>
      </c>
      <c r="G859" t="s">
        <v>31</v>
      </c>
      <c r="H859" t="s">
        <v>28</v>
      </c>
      <c r="I859" t="s">
        <v>18</v>
      </c>
      <c r="J859" t="str">
        <f>IF(BuyerTable[[#This Row],[Cars]]&gt;0,"car","No cars")</f>
        <v>car</v>
      </c>
      <c r="K859">
        <v>1</v>
      </c>
      <c r="L859" t="s">
        <v>26</v>
      </c>
      <c r="M859" t="s">
        <v>24</v>
      </c>
      <c r="N859" t="str">
        <f t="shared" si="13"/>
        <v>Middle age</v>
      </c>
      <c r="O859" t="str" cm="1">
        <f t="array" ref="O859">_xlfn.IFS(
  BuyerTable[[#This Row],[Age]]&lt;25,"&lt;25",
  BuyerTable[[#This Row],[Age]]&lt;=34,"25-34",
  BuyerTable[[#This Row],[Age]]&lt;=44,"35-44",
  BuyerTable[[#This Row],[Age]]&lt;=54,"45-54",
  TRUE,"55+"
)</f>
        <v>35-44</v>
      </c>
      <c r="P859">
        <v>39</v>
      </c>
      <c r="Q859">
        <f>IF(BuyerTable[[#This Row],[Purchased Bike]]="Yes",1,0)</f>
        <v>1</v>
      </c>
      <c r="R859" t="s">
        <v>15</v>
      </c>
      <c r="S859" s="8">
        <f>_xlfn.SWITCH(BuyerTable[[#This Row],[Commute Distance]],"0-1 Miles",1,"1-2 Miles",2,"2-5 Miles",5,"5-10 Miles",10,"More than 10 Miles",12)</f>
        <v>2</v>
      </c>
    </row>
    <row r="860" spans="1:19" x14ac:dyDescent="0.3">
      <c r="A860">
        <v>11453</v>
      </c>
      <c r="B860" t="s">
        <v>37</v>
      </c>
      <c r="C860" t="s">
        <v>38</v>
      </c>
      <c r="D860" t="str" cm="1">
        <f t="array" ref="D860">_xlfn.IFS(
  BuyerTable[[#This Row],[Income]]&lt;40000,"&lt;40k",
  BuyerTable[[#This Row],[Income]]&lt;80000,"40–80k",
  BuyerTable[[#This Row],[Income]]&lt;120000,"80–120k",
  TRUE,"120k+"
)</f>
        <v>80–120k</v>
      </c>
      <c r="E860" s="3">
        <v>80000</v>
      </c>
      <c r="F860">
        <v>0</v>
      </c>
      <c r="G860" t="s">
        <v>13</v>
      </c>
      <c r="H860" t="s">
        <v>21</v>
      </c>
      <c r="I860" t="s">
        <v>18</v>
      </c>
      <c r="J860" t="str">
        <f>IF(BuyerTable[[#This Row],[Cars]]&gt;0,"car","No cars")</f>
        <v>car</v>
      </c>
      <c r="K860">
        <v>3</v>
      </c>
      <c r="L860" t="s">
        <v>41</v>
      </c>
      <c r="M860" t="s">
        <v>24</v>
      </c>
      <c r="N860" t="str">
        <f t="shared" si="13"/>
        <v>Middle age</v>
      </c>
      <c r="O860" t="str" cm="1">
        <f t="array" ref="O860">_xlfn.IFS(
  BuyerTable[[#This Row],[Age]]&lt;25,"&lt;25",
  BuyerTable[[#This Row],[Age]]&lt;=34,"25-34",
  BuyerTable[[#This Row],[Age]]&lt;=44,"35-44",
  BuyerTable[[#This Row],[Age]]&lt;=54,"45-54",
  TRUE,"55+"
)</f>
        <v>25-34</v>
      </c>
      <c r="P860">
        <v>33</v>
      </c>
      <c r="Q860">
        <f>IF(BuyerTable[[#This Row],[Purchased Bike]]="Yes",1,0)</f>
        <v>1</v>
      </c>
      <c r="R860" t="s">
        <v>15</v>
      </c>
      <c r="S860" s="8">
        <f>_xlfn.SWITCH(BuyerTable[[#This Row],[Commute Distance]],"0-1 Miles",1,"1-2 Miles",2,"2-5 Miles",5,"5-10 Miles",10,"More than 10 Miles",12)</f>
        <v>12</v>
      </c>
    </row>
    <row r="861" spans="1:19" x14ac:dyDescent="0.3">
      <c r="A861">
        <v>24842</v>
      </c>
      <c r="B861" t="s">
        <v>37</v>
      </c>
      <c r="C861" t="s">
        <v>39</v>
      </c>
      <c r="D861" t="str" cm="1">
        <f t="array" ref="D861">_xlfn.IFS(
  BuyerTable[[#This Row],[Income]]&lt;40000,"&lt;40k",
  BuyerTable[[#This Row],[Income]]&lt;80000,"40–80k",
  BuyerTable[[#This Row],[Income]]&lt;120000,"80–120k",
  TRUE,"120k+"
)</f>
        <v>80–120k</v>
      </c>
      <c r="E861" s="3">
        <v>90000</v>
      </c>
      <c r="F861">
        <v>3</v>
      </c>
      <c r="G861" t="s">
        <v>27</v>
      </c>
      <c r="H861" t="s">
        <v>21</v>
      </c>
      <c r="I861" t="s">
        <v>18</v>
      </c>
      <c r="J861" t="str">
        <f>IF(BuyerTable[[#This Row],[Cars]]&gt;0,"car","No cars")</f>
        <v>car</v>
      </c>
      <c r="K861">
        <v>1</v>
      </c>
      <c r="L861" t="s">
        <v>22</v>
      </c>
      <c r="M861" t="s">
        <v>17</v>
      </c>
      <c r="N861" t="str">
        <f t="shared" si="13"/>
        <v>Middle age</v>
      </c>
      <c r="O861" t="str" cm="1">
        <f t="array" ref="O861">_xlfn.IFS(
  BuyerTable[[#This Row],[Age]]&lt;25,"&lt;25",
  BuyerTable[[#This Row],[Age]]&lt;=34,"25-34",
  BuyerTable[[#This Row],[Age]]&lt;=44,"35-44",
  BuyerTable[[#This Row],[Age]]&lt;=54,"45-54",
  TRUE,"55+"
)</f>
        <v>45-54</v>
      </c>
      <c r="P861">
        <v>51</v>
      </c>
      <c r="Q861">
        <f>IF(BuyerTable[[#This Row],[Purchased Bike]]="Yes",1,0)</f>
        <v>0</v>
      </c>
      <c r="R861" t="s">
        <v>18</v>
      </c>
      <c r="S861" s="8">
        <f>_xlfn.SWITCH(BuyerTable[[#This Row],[Commute Distance]],"0-1 Miles",1,"1-2 Miles",2,"2-5 Miles",5,"5-10 Miles",10,"More than 10 Miles",12)</f>
        <v>5</v>
      </c>
    </row>
    <row r="862" spans="1:19" x14ac:dyDescent="0.3">
      <c r="A862">
        <v>11415</v>
      </c>
      <c r="B862" t="s">
        <v>37</v>
      </c>
      <c r="C862" t="s">
        <v>38</v>
      </c>
      <c r="D862" t="str" cm="1">
        <f t="array" ref="D862">_xlfn.IFS(
  BuyerTable[[#This Row],[Income]]&lt;40000,"&lt;40k",
  BuyerTable[[#This Row],[Income]]&lt;80000,"40–80k",
  BuyerTable[[#This Row],[Income]]&lt;120000,"80–120k",
  TRUE,"120k+"
)</f>
        <v>80–120k</v>
      </c>
      <c r="E862" s="3">
        <v>90000</v>
      </c>
      <c r="F862">
        <v>5</v>
      </c>
      <c r="G862" t="s">
        <v>19</v>
      </c>
      <c r="H862" t="s">
        <v>21</v>
      </c>
      <c r="I862" t="s">
        <v>18</v>
      </c>
      <c r="J862" t="str">
        <f>IF(BuyerTable[[#This Row],[Cars]]&gt;0,"car","No cars")</f>
        <v>car</v>
      </c>
      <c r="K862">
        <v>2</v>
      </c>
      <c r="L862" t="s">
        <v>41</v>
      </c>
      <c r="M862" t="s">
        <v>17</v>
      </c>
      <c r="N862" t="str">
        <f t="shared" si="13"/>
        <v>Old</v>
      </c>
      <c r="O862" t="str" cm="1">
        <f t="array" ref="O862">_xlfn.IFS(
  BuyerTable[[#This Row],[Age]]&lt;25,"&lt;25",
  BuyerTable[[#This Row],[Age]]&lt;=34,"25-34",
  BuyerTable[[#This Row],[Age]]&lt;=44,"35-44",
  BuyerTable[[#This Row],[Age]]&lt;=54,"45-54",
  TRUE,"55+"
)</f>
        <v>55+</v>
      </c>
      <c r="P862">
        <v>62</v>
      </c>
      <c r="Q862">
        <f>IF(BuyerTable[[#This Row],[Purchased Bike]]="Yes",1,0)</f>
        <v>0</v>
      </c>
      <c r="R862" t="s">
        <v>18</v>
      </c>
      <c r="S862" s="8">
        <f>_xlfn.SWITCH(BuyerTable[[#This Row],[Commute Distance]],"0-1 Miles",1,"1-2 Miles",2,"2-5 Miles",5,"5-10 Miles",10,"More than 10 Miles",12)</f>
        <v>12</v>
      </c>
    </row>
    <row r="863" spans="1:19" x14ac:dyDescent="0.3">
      <c r="A863">
        <v>14669</v>
      </c>
      <c r="B863" t="s">
        <v>36</v>
      </c>
      <c r="C863" t="s">
        <v>39</v>
      </c>
      <c r="D863" t="str" cm="1">
        <f t="array" ref="D863">_xlfn.IFS(
  BuyerTable[[#This Row],[Income]]&lt;40000,"&lt;40k",
  BuyerTable[[#This Row],[Income]]&lt;80000,"40–80k",
  BuyerTable[[#This Row],[Income]]&lt;120000,"80–120k",
  TRUE,"120k+"
)</f>
        <v>80–120k</v>
      </c>
      <c r="E863" s="3">
        <v>80000</v>
      </c>
      <c r="F863">
        <v>4</v>
      </c>
      <c r="G863" t="s">
        <v>31</v>
      </c>
      <c r="H863" t="s">
        <v>28</v>
      </c>
      <c r="I863" t="s">
        <v>15</v>
      </c>
      <c r="J863" t="str">
        <f>IF(BuyerTable[[#This Row],[Cars]]&gt;0,"car","No cars")</f>
        <v>car</v>
      </c>
      <c r="K863">
        <v>1</v>
      </c>
      <c r="L863" t="s">
        <v>16</v>
      </c>
      <c r="M863" t="s">
        <v>24</v>
      </c>
      <c r="N863" t="str">
        <f t="shared" si="13"/>
        <v>Middle age</v>
      </c>
      <c r="O863" t="str" cm="1">
        <f t="array" ref="O863">_xlfn.IFS(
  BuyerTable[[#This Row],[Age]]&lt;25,"&lt;25",
  BuyerTable[[#This Row],[Age]]&lt;=34,"25-34",
  BuyerTable[[#This Row],[Age]]&lt;=44,"35-44",
  BuyerTable[[#This Row],[Age]]&lt;=54,"45-54",
  TRUE,"55+"
)</f>
        <v>35-44</v>
      </c>
      <c r="P863">
        <v>36</v>
      </c>
      <c r="Q863">
        <f>IF(BuyerTable[[#This Row],[Purchased Bike]]="Yes",1,0)</f>
        <v>0</v>
      </c>
      <c r="R863" t="s">
        <v>18</v>
      </c>
      <c r="S863" s="8">
        <f>_xlfn.SWITCH(BuyerTable[[#This Row],[Commute Distance]],"0-1 Miles",1,"1-2 Miles",2,"2-5 Miles",5,"5-10 Miles",10,"More than 10 Miles",12)</f>
        <v>1</v>
      </c>
    </row>
    <row r="864" spans="1:19" x14ac:dyDescent="0.3">
      <c r="A864">
        <v>27951</v>
      </c>
      <c r="B864" t="s">
        <v>37</v>
      </c>
      <c r="C864" t="s">
        <v>38</v>
      </c>
      <c r="D864" t="str" cm="1">
        <f t="array" ref="D864">_xlfn.IFS(
  BuyerTable[[#This Row],[Income]]&lt;40000,"&lt;40k",
  BuyerTable[[#This Row],[Income]]&lt;80000,"40–80k",
  BuyerTable[[#This Row],[Income]]&lt;120000,"80–120k",
  TRUE,"120k+"
)</f>
        <v>80–120k</v>
      </c>
      <c r="E864" s="3">
        <v>80000</v>
      </c>
      <c r="F864">
        <v>4</v>
      </c>
      <c r="G864" t="s">
        <v>19</v>
      </c>
      <c r="H864" t="s">
        <v>21</v>
      </c>
      <c r="I864" t="s">
        <v>18</v>
      </c>
      <c r="J864" t="str">
        <f>IF(BuyerTable[[#This Row],[Cars]]&gt;0,"car","No cars")</f>
        <v>car</v>
      </c>
      <c r="K864">
        <v>2</v>
      </c>
      <c r="L864" t="s">
        <v>22</v>
      </c>
      <c r="M864" t="s">
        <v>17</v>
      </c>
      <c r="N864" t="str">
        <f t="shared" si="13"/>
        <v>Middle age</v>
      </c>
      <c r="O864" t="str" cm="1">
        <f t="array" ref="O864">_xlfn.IFS(
  BuyerTable[[#This Row],[Age]]&lt;25,"&lt;25",
  BuyerTable[[#This Row],[Age]]&lt;=34,"25-34",
  BuyerTable[[#This Row],[Age]]&lt;=44,"35-44",
  BuyerTable[[#This Row],[Age]]&lt;=54,"45-54",
  TRUE,"55+"
)</f>
        <v>45-54</v>
      </c>
      <c r="P864">
        <v>54</v>
      </c>
      <c r="Q864">
        <f>IF(BuyerTable[[#This Row],[Purchased Bike]]="Yes",1,0)</f>
        <v>1</v>
      </c>
      <c r="R864" t="s">
        <v>15</v>
      </c>
      <c r="S864" s="8">
        <f>_xlfn.SWITCH(BuyerTable[[#This Row],[Commute Distance]],"0-1 Miles",1,"1-2 Miles",2,"2-5 Miles",5,"5-10 Miles",10,"More than 10 Miles",12)</f>
        <v>5</v>
      </c>
    </row>
    <row r="865" spans="1:19" x14ac:dyDescent="0.3">
      <c r="A865">
        <v>28915</v>
      </c>
      <c r="B865" t="s">
        <v>37</v>
      </c>
      <c r="C865" t="s">
        <v>38</v>
      </c>
      <c r="D865" t="str" cm="1">
        <f t="array" ref="D865">_xlfn.IFS(
  BuyerTable[[#This Row],[Income]]&lt;40000,"&lt;40k",
  BuyerTable[[#This Row],[Income]]&lt;80000,"40–80k",
  BuyerTable[[#This Row],[Income]]&lt;120000,"80–120k",
  TRUE,"120k+"
)</f>
        <v>80–120k</v>
      </c>
      <c r="E865" s="3">
        <v>80000</v>
      </c>
      <c r="F865">
        <v>5</v>
      </c>
      <c r="G865" t="s">
        <v>27</v>
      </c>
      <c r="H865" t="s">
        <v>28</v>
      </c>
      <c r="I865" t="s">
        <v>15</v>
      </c>
      <c r="J865" t="str">
        <f>IF(BuyerTable[[#This Row],[Cars]]&gt;0,"car","No cars")</f>
        <v>car</v>
      </c>
      <c r="K865">
        <v>3</v>
      </c>
      <c r="L865" t="s">
        <v>41</v>
      </c>
      <c r="M865" t="s">
        <v>17</v>
      </c>
      <c r="N865" t="str">
        <f t="shared" si="13"/>
        <v>Old</v>
      </c>
      <c r="O865" t="str" cm="1">
        <f t="array" ref="O865">_xlfn.IFS(
  BuyerTable[[#This Row],[Age]]&lt;25,"&lt;25",
  BuyerTable[[#This Row],[Age]]&lt;=34,"25-34",
  BuyerTable[[#This Row],[Age]]&lt;=44,"35-44",
  BuyerTable[[#This Row],[Age]]&lt;=54,"45-54",
  TRUE,"55+"
)</f>
        <v>55+</v>
      </c>
      <c r="P865">
        <v>57</v>
      </c>
      <c r="Q865">
        <f>IF(BuyerTable[[#This Row],[Purchased Bike]]="Yes",1,0)</f>
        <v>0</v>
      </c>
      <c r="R865" t="s">
        <v>18</v>
      </c>
      <c r="S865" s="8">
        <f>_xlfn.SWITCH(BuyerTable[[#This Row],[Commute Distance]],"0-1 Miles",1,"1-2 Miles",2,"2-5 Miles",5,"5-10 Miles",10,"More than 10 Miles",12)</f>
        <v>12</v>
      </c>
    </row>
    <row r="866" spans="1:19" x14ac:dyDescent="0.3">
      <c r="A866">
        <v>24611</v>
      </c>
      <c r="B866" t="s">
        <v>37</v>
      </c>
      <c r="C866" t="s">
        <v>38</v>
      </c>
      <c r="D866" t="str" cm="1">
        <f t="array" ref="D866">_xlfn.IFS(
  BuyerTable[[#This Row],[Income]]&lt;40000,"&lt;40k",
  BuyerTable[[#This Row],[Income]]&lt;80000,"40–80k",
  BuyerTable[[#This Row],[Income]]&lt;120000,"80–120k",
  TRUE,"120k+"
)</f>
        <v>80–120k</v>
      </c>
      <c r="E866" s="3">
        <v>90000</v>
      </c>
      <c r="F866">
        <v>0</v>
      </c>
      <c r="G866" t="s">
        <v>13</v>
      </c>
      <c r="H866" t="s">
        <v>21</v>
      </c>
      <c r="I866" t="s">
        <v>18</v>
      </c>
      <c r="J866" t="str">
        <f>IF(BuyerTable[[#This Row],[Cars]]&gt;0,"car","No cars")</f>
        <v>car</v>
      </c>
      <c r="K866">
        <v>4</v>
      </c>
      <c r="L866" t="s">
        <v>41</v>
      </c>
      <c r="M866" t="s">
        <v>24</v>
      </c>
      <c r="N866" t="str">
        <f t="shared" si="13"/>
        <v>Middle age</v>
      </c>
      <c r="O866" t="str" cm="1">
        <f t="array" ref="O866">_xlfn.IFS(
  BuyerTable[[#This Row],[Age]]&lt;25,"&lt;25",
  BuyerTable[[#This Row],[Age]]&lt;=34,"25-34",
  BuyerTable[[#This Row],[Age]]&lt;=44,"35-44",
  BuyerTable[[#This Row],[Age]]&lt;=54,"45-54",
  TRUE,"55+"
)</f>
        <v>35-44</v>
      </c>
      <c r="P866">
        <v>35</v>
      </c>
      <c r="Q866">
        <f>IF(BuyerTable[[#This Row],[Purchased Bike]]="Yes",1,0)</f>
        <v>1</v>
      </c>
      <c r="R866" t="s">
        <v>15</v>
      </c>
      <c r="S866" s="8">
        <f>_xlfn.SWITCH(BuyerTable[[#This Row],[Commute Distance]],"0-1 Miles",1,"1-2 Miles",2,"2-5 Miles",5,"5-10 Miles",10,"More than 10 Miles",12)</f>
        <v>12</v>
      </c>
    </row>
    <row r="867" spans="1:19" x14ac:dyDescent="0.3">
      <c r="A867">
        <v>18494</v>
      </c>
      <c r="B867" t="s">
        <v>36</v>
      </c>
      <c r="C867" t="s">
        <v>38</v>
      </c>
      <c r="D867" t="str" cm="1">
        <f t="array" ref="D867">_xlfn.IFS(
  BuyerTable[[#This Row],[Income]]&lt;40000,"&lt;40k",
  BuyerTable[[#This Row],[Income]]&lt;80000,"40–80k",
  BuyerTable[[#This Row],[Income]]&lt;120000,"80–120k",
  TRUE,"120k+"
)</f>
        <v>80–120k</v>
      </c>
      <c r="E867" s="3">
        <v>110000</v>
      </c>
      <c r="F867">
        <v>5</v>
      </c>
      <c r="G867" t="s">
        <v>13</v>
      </c>
      <c r="H867" t="s">
        <v>28</v>
      </c>
      <c r="I867" t="s">
        <v>15</v>
      </c>
      <c r="J867" t="str">
        <f>IF(BuyerTable[[#This Row],[Cars]]&gt;0,"car","No cars")</f>
        <v>car</v>
      </c>
      <c r="K867">
        <v>4</v>
      </c>
      <c r="L867" t="s">
        <v>22</v>
      </c>
      <c r="M867" t="s">
        <v>24</v>
      </c>
      <c r="N867" t="str">
        <f t="shared" si="13"/>
        <v>Middle age</v>
      </c>
      <c r="O867" t="str" cm="1">
        <f t="array" ref="O867">_xlfn.IFS(
  BuyerTable[[#This Row],[Age]]&lt;25,"&lt;25",
  BuyerTable[[#This Row],[Age]]&lt;=34,"25-34",
  BuyerTable[[#This Row],[Age]]&lt;=44,"35-44",
  BuyerTable[[#This Row],[Age]]&lt;=54,"45-54",
  TRUE,"55+"
)</f>
        <v>45-54</v>
      </c>
      <c r="P867">
        <v>48</v>
      </c>
      <c r="Q867">
        <f>IF(BuyerTable[[#This Row],[Purchased Bike]]="Yes",1,0)</f>
        <v>1</v>
      </c>
      <c r="R867" t="s">
        <v>15</v>
      </c>
      <c r="S867" s="8">
        <f>_xlfn.SWITCH(BuyerTable[[#This Row],[Commute Distance]],"0-1 Miles",1,"1-2 Miles",2,"2-5 Miles",5,"5-10 Miles",10,"More than 10 Miles",12)</f>
        <v>5</v>
      </c>
    </row>
    <row r="868" spans="1:19" x14ac:dyDescent="0.3">
      <c r="A868">
        <v>21568</v>
      </c>
      <c r="B868" t="s">
        <v>36</v>
      </c>
      <c r="C868" t="s">
        <v>39</v>
      </c>
      <c r="D868" t="str" cm="1">
        <f t="array" ref="D868">_xlfn.IFS(
  BuyerTable[[#This Row],[Income]]&lt;40000,"&lt;40k",
  BuyerTable[[#This Row],[Income]]&lt;80000,"40–80k",
  BuyerTable[[#This Row],[Income]]&lt;120000,"80–120k",
  TRUE,"120k+"
)</f>
        <v>80–120k</v>
      </c>
      <c r="E868" s="3">
        <v>100000</v>
      </c>
      <c r="F868">
        <v>0</v>
      </c>
      <c r="G868" t="s">
        <v>27</v>
      </c>
      <c r="H868" t="s">
        <v>28</v>
      </c>
      <c r="I868" t="s">
        <v>15</v>
      </c>
      <c r="J868" t="str">
        <f>IF(BuyerTable[[#This Row],[Cars]]&gt;0,"car","No cars")</f>
        <v>car</v>
      </c>
      <c r="K868">
        <v>4</v>
      </c>
      <c r="L868" t="s">
        <v>41</v>
      </c>
      <c r="M868" t="s">
        <v>24</v>
      </c>
      <c r="N868" t="str">
        <f t="shared" si="13"/>
        <v>Middle age</v>
      </c>
      <c r="O868" t="str" cm="1">
        <f t="array" ref="O868">_xlfn.IFS(
  BuyerTable[[#This Row],[Age]]&lt;25,"&lt;25",
  BuyerTable[[#This Row],[Age]]&lt;=34,"25-34",
  BuyerTable[[#This Row],[Age]]&lt;=44,"35-44",
  BuyerTable[[#This Row],[Age]]&lt;=54,"45-54",
  TRUE,"55+"
)</f>
        <v>25-34</v>
      </c>
      <c r="P868">
        <v>34</v>
      </c>
      <c r="Q868">
        <f>IF(BuyerTable[[#This Row],[Purchased Bike]]="Yes",1,0)</f>
        <v>1</v>
      </c>
      <c r="R868" t="s">
        <v>15</v>
      </c>
      <c r="S868" s="8">
        <f>_xlfn.SWITCH(BuyerTable[[#This Row],[Commute Distance]],"0-1 Miles",1,"1-2 Miles",2,"2-5 Miles",5,"5-10 Miles",10,"More than 10 Miles",12)</f>
        <v>12</v>
      </c>
    </row>
    <row r="869" spans="1:19" x14ac:dyDescent="0.3">
      <c r="A869">
        <v>22931</v>
      </c>
      <c r="B869" t="s">
        <v>36</v>
      </c>
      <c r="C869" t="s">
        <v>38</v>
      </c>
      <c r="D869" t="str" cm="1">
        <f t="array" ref="D869">_xlfn.IFS(
  BuyerTable[[#This Row],[Income]]&lt;40000,"&lt;40k",
  BuyerTable[[#This Row],[Income]]&lt;80000,"40–80k",
  BuyerTable[[#This Row],[Income]]&lt;120000,"80–120k",
  TRUE,"120k+"
)</f>
        <v>80–120k</v>
      </c>
      <c r="E869" s="3">
        <v>100000</v>
      </c>
      <c r="F869">
        <v>5</v>
      </c>
      <c r="G869" t="s">
        <v>31</v>
      </c>
      <c r="H869" t="s">
        <v>28</v>
      </c>
      <c r="I869" t="s">
        <v>18</v>
      </c>
      <c r="J869" t="str">
        <f>IF(BuyerTable[[#This Row],[Cars]]&gt;0,"car","No cars")</f>
        <v>car</v>
      </c>
      <c r="K869">
        <v>1</v>
      </c>
      <c r="L869" t="s">
        <v>26</v>
      </c>
      <c r="M869" t="s">
        <v>24</v>
      </c>
      <c r="N869" t="str">
        <f t="shared" si="13"/>
        <v>Old</v>
      </c>
      <c r="O869" t="str" cm="1">
        <f t="array" ref="O869">_xlfn.IFS(
  BuyerTable[[#This Row],[Age]]&lt;25,"&lt;25",
  BuyerTable[[#This Row],[Age]]&lt;=34,"25-34",
  BuyerTable[[#This Row],[Age]]&lt;=44,"35-44",
  BuyerTable[[#This Row],[Age]]&lt;=54,"45-54",
  TRUE,"55+"
)</f>
        <v>55+</v>
      </c>
      <c r="P869">
        <v>78</v>
      </c>
      <c r="Q869">
        <f>IF(BuyerTable[[#This Row],[Purchased Bike]]="Yes",1,0)</f>
        <v>1</v>
      </c>
      <c r="R869" t="s">
        <v>15</v>
      </c>
      <c r="S869" s="8">
        <f>_xlfn.SWITCH(BuyerTable[[#This Row],[Commute Distance]],"0-1 Miles",1,"1-2 Miles",2,"2-5 Miles",5,"5-10 Miles",10,"More than 10 Miles",12)</f>
        <v>2</v>
      </c>
    </row>
    <row r="870" spans="1:19" x14ac:dyDescent="0.3">
      <c r="A870">
        <v>20598</v>
      </c>
      <c r="B870" t="s">
        <v>36</v>
      </c>
      <c r="C870" t="s">
        <v>38</v>
      </c>
      <c r="D870" t="str" cm="1">
        <f t="array" ref="D870">_xlfn.IFS(
  BuyerTable[[#This Row],[Income]]&lt;40000,"&lt;40k",
  BuyerTable[[#This Row],[Income]]&lt;80000,"40–80k",
  BuyerTable[[#This Row],[Income]]&lt;120000,"80–120k",
  TRUE,"120k+"
)</f>
        <v>80–120k</v>
      </c>
      <c r="E870" s="3">
        <v>100000</v>
      </c>
      <c r="F870">
        <v>3</v>
      </c>
      <c r="G870" t="s">
        <v>29</v>
      </c>
      <c r="H870" t="s">
        <v>21</v>
      </c>
      <c r="I870" t="s">
        <v>15</v>
      </c>
      <c r="J870" t="str">
        <f>IF(BuyerTable[[#This Row],[Cars]]&gt;0,"car","No cars")</f>
        <v>No cars</v>
      </c>
      <c r="K870">
        <v>0</v>
      </c>
      <c r="L870" t="s">
        <v>41</v>
      </c>
      <c r="M870" t="s">
        <v>17</v>
      </c>
      <c r="N870" t="str">
        <f t="shared" si="13"/>
        <v>Old</v>
      </c>
      <c r="O870" t="str" cm="1">
        <f t="array" ref="O870">_xlfn.IFS(
  BuyerTable[[#This Row],[Age]]&lt;25,"&lt;25",
  BuyerTable[[#This Row],[Age]]&lt;=34,"25-34",
  BuyerTable[[#This Row],[Age]]&lt;=44,"35-44",
  BuyerTable[[#This Row],[Age]]&lt;=54,"45-54",
  TRUE,"55+"
)</f>
        <v>55+</v>
      </c>
      <c r="P870">
        <v>59</v>
      </c>
      <c r="Q870">
        <f>IF(BuyerTable[[#This Row],[Purchased Bike]]="Yes",1,0)</f>
        <v>1</v>
      </c>
      <c r="R870" t="s">
        <v>15</v>
      </c>
      <c r="S870" s="8">
        <f>_xlfn.SWITCH(BuyerTable[[#This Row],[Commute Distance]],"0-1 Miles",1,"1-2 Miles",2,"2-5 Miles",5,"5-10 Miles",10,"More than 10 Miles",12)</f>
        <v>12</v>
      </c>
    </row>
    <row r="871" spans="1:19" x14ac:dyDescent="0.3">
      <c r="A871">
        <v>14193</v>
      </c>
      <c r="B871" t="s">
        <v>37</v>
      </c>
      <c r="C871" t="s">
        <v>39</v>
      </c>
      <c r="D871" t="str" cm="1">
        <f t="array" ref="D871">_xlfn.IFS(
  BuyerTable[[#This Row],[Income]]&lt;40000,"&lt;40k",
  BuyerTable[[#This Row],[Income]]&lt;80000,"40–80k",
  BuyerTable[[#This Row],[Income]]&lt;120000,"80–120k",
  TRUE,"120k+"
)</f>
        <v>80–120k</v>
      </c>
      <c r="E871" s="3">
        <v>100000</v>
      </c>
      <c r="F871">
        <v>3</v>
      </c>
      <c r="G871" t="s">
        <v>19</v>
      </c>
      <c r="H871" t="s">
        <v>28</v>
      </c>
      <c r="I871" t="s">
        <v>15</v>
      </c>
      <c r="J871" t="str">
        <f>IF(BuyerTable[[#This Row],[Cars]]&gt;0,"car","No cars")</f>
        <v>car</v>
      </c>
      <c r="K871">
        <v>4</v>
      </c>
      <c r="L871" t="s">
        <v>41</v>
      </c>
      <c r="M871" t="s">
        <v>17</v>
      </c>
      <c r="N871" t="str">
        <f t="shared" si="13"/>
        <v>Old</v>
      </c>
      <c r="O871" t="str" cm="1">
        <f t="array" ref="O871">_xlfn.IFS(
  BuyerTable[[#This Row],[Age]]&lt;25,"&lt;25",
  BuyerTable[[#This Row],[Age]]&lt;=34,"25-34",
  BuyerTable[[#This Row],[Age]]&lt;=44,"35-44",
  BuyerTable[[#This Row],[Age]]&lt;=54,"45-54",
  TRUE,"55+"
)</f>
        <v>55+</v>
      </c>
      <c r="P871">
        <v>56</v>
      </c>
      <c r="Q871">
        <f>IF(BuyerTable[[#This Row],[Purchased Bike]]="Yes",1,0)</f>
        <v>0</v>
      </c>
      <c r="R871" t="s">
        <v>18</v>
      </c>
      <c r="S871" s="8">
        <f>_xlfn.SWITCH(BuyerTable[[#This Row],[Commute Distance]],"0-1 Miles",1,"1-2 Miles",2,"2-5 Miles",5,"5-10 Miles",10,"More than 10 Miles",12)</f>
        <v>12</v>
      </c>
    </row>
    <row r="872" spans="1:19" x14ac:dyDescent="0.3">
      <c r="A872">
        <v>13133</v>
      </c>
      <c r="B872" t="s">
        <v>37</v>
      </c>
      <c r="C872" t="s">
        <v>38</v>
      </c>
      <c r="D872" t="str" cm="1">
        <f t="array" ref="D872">_xlfn.IFS(
  BuyerTable[[#This Row],[Income]]&lt;40000,"&lt;40k",
  BuyerTable[[#This Row],[Income]]&lt;80000,"40–80k",
  BuyerTable[[#This Row],[Income]]&lt;120000,"80–120k",
  TRUE,"120k+"
)</f>
        <v>80–120k</v>
      </c>
      <c r="E872" s="3">
        <v>100000</v>
      </c>
      <c r="F872">
        <v>5</v>
      </c>
      <c r="G872" t="s">
        <v>13</v>
      </c>
      <c r="H872" t="s">
        <v>21</v>
      </c>
      <c r="I872" t="s">
        <v>15</v>
      </c>
      <c r="J872" t="str">
        <f>IF(BuyerTable[[#This Row],[Cars]]&gt;0,"car","No cars")</f>
        <v>car</v>
      </c>
      <c r="K872">
        <v>1</v>
      </c>
      <c r="L872" t="s">
        <v>23</v>
      </c>
      <c r="M872" t="s">
        <v>24</v>
      </c>
      <c r="N872" t="str">
        <f t="shared" si="13"/>
        <v>Middle age</v>
      </c>
      <c r="O872" t="str" cm="1">
        <f t="array" ref="O872">_xlfn.IFS(
  BuyerTable[[#This Row],[Age]]&lt;25,"&lt;25",
  BuyerTable[[#This Row],[Age]]&lt;=34,"25-34",
  BuyerTable[[#This Row],[Age]]&lt;=44,"35-44",
  BuyerTable[[#This Row],[Age]]&lt;=54,"45-54",
  TRUE,"55+"
)</f>
        <v>45-54</v>
      </c>
      <c r="P872">
        <v>47</v>
      </c>
      <c r="Q872">
        <f>IF(BuyerTable[[#This Row],[Purchased Bike]]="Yes",1,0)</f>
        <v>1</v>
      </c>
      <c r="R872" t="s">
        <v>15</v>
      </c>
      <c r="S872" s="8">
        <f>_xlfn.SWITCH(BuyerTable[[#This Row],[Commute Distance]],"0-1 Miles",1,"1-2 Miles",2,"2-5 Miles",5,"5-10 Miles",10,"More than 10 Miles",12)</f>
        <v>10</v>
      </c>
    </row>
    <row r="873" spans="1:19" x14ac:dyDescent="0.3">
      <c r="A873">
        <v>26654</v>
      </c>
      <c r="B873" t="s">
        <v>36</v>
      </c>
      <c r="C873" t="s">
        <v>39</v>
      </c>
      <c r="D873" t="str" cm="1">
        <f t="array" ref="D873">_xlfn.IFS(
  BuyerTable[[#This Row],[Income]]&lt;40000,"&lt;40k",
  BuyerTable[[#This Row],[Income]]&lt;80000,"40–80k",
  BuyerTable[[#This Row],[Income]]&lt;120000,"80–120k",
  TRUE,"120k+"
)</f>
        <v>80–120k</v>
      </c>
      <c r="E873" s="3">
        <v>90000</v>
      </c>
      <c r="F873">
        <v>1</v>
      </c>
      <c r="G873" t="s">
        <v>31</v>
      </c>
      <c r="H873" t="s">
        <v>28</v>
      </c>
      <c r="I873" t="s">
        <v>15</v>
      </c>
      <c r="J873" t="str">
        <f>IF(BuyerTable[[#This Row],[Cars]]&gt;0,"car","No cars")</f>
        <v>No cars</v>
      </c>
      <c r="K873">
        <v>0</v>
      </c>
      <c r="L873" t="s">
        <v>16</v>
      </c>
      <c r="M873" t="s">
        <v>24</v>
      </c>
      <c r="N873" t="str">
        <f t="shared" si="13"/>
        <v>Middle age</v>
      </c>
      <c r="O873" t="str" cm="1">
        <f t="array" ref="O873">_xlfn.IFS(
  BuyerTable[[#This Row],[Age]]&lt;25,"&lt;25",
  BuyerTable[[#This Row],[Age]]&lt;=34,"25-34",
  BuyerTable[[#This Row],[Age]]&lt;=44,"35-44",
  BuyerTable[[#This Row],[Age]]&lt;=54,"45-54",
  TRUE,"55+"
)</f>
        <v>35-44</v>
      </c>
      <c r="P873">
        <v>37</v>
      </c>
      <c r="Q873">
        <f>IF(BuyerTable[[#This Row],[Purchased Bike]]="Yes",1,0)</f>
        <v>1</v>
      </c>
      <c r="R873" t="s">
        <v>15</v>
      </c>
      <c r="S873" s="8">
        <f>_xlfn.SWITCH(BuyerTable[[#This Row],[Commute Distance]],"0-1 Miles",1,"1-2 Miles",2,"2-5 Miles",5,"5-10 Miles",10,"More than 10 Miles",12)</f>
        <v>1</v>
      </c>
    </row>
    <row r="874" spans="1:19" x14ac:dyDescent="0.3">
      <c r="A874">
        <v>20625</v>
      </c>
      <c r="B874" t="s">
        <v>36</v>
      </c>
      <c r="C874" t="s">
        <v>38</v>
      </c>
      <c r="D874" t="str" cm="1">
        <f t="array" ref="D874">_xlfn.IFS(
  BuyerTable[[#This Row],[Income]]&lt;40000,"&lt;40k",
  BuyerTable[[#This Row],[Income]]&lt;80000,"40–80k",
  BuyerTable[[#This Row],[Income]]&lt;120000,"80–120k",
  TRUE,"120k+"
)</f>
        <v>80–120k</v>
      </c>
      <c r="E874" s="3">
        <v>100000</v>
      </c>
      <c r="F874">
        <v>0</v>
      </c>
      <c r="G874" t="s">
        <v>27</v>
      </c>
      <c r="H874" t="s">
        <v>28</v>
      </c>
      <c r="I874" t="s">
        <v>15</v>
      </c>
      <c r="J874" t="str">
        <f>IF(BuyerTable[[#This Row],[Cars]]&gt;0,"car","No cars")</f>
        <v>car</v>
      </c>
      <c r="K874">
        <v>3</v>
      </c>
      <c r="L874" t="s">
        <v>41</v>
      </c>
      <c r="M874" t="s">
        <v>24</v>
      </c>
      <c r="N874" t="str">
        <f t="shared" si="13"/>
        <v>Middle age</v>
      </c>
      <c r="O874" t="str" cm="1">
        <f t="array" ref="O874">_xlfn.IFS(
  BuyerTable[[#This Row],[Age]]&lt;25,"&lt;25",
  BuyerTable[[#This Row],[Age]]&lt;=34,"25-34",
  BuyerTable[[#This Row],[Age]]&lt;=44,"35-44",
  BuyerTable[[#This Row],[Age]]&lt;=54,"45-54",
  TRUE,"55+"
)</f>
        <v>35-44</v>
      </c>
      <c r="P874">
        <v>35</v>
      </c>
      <c r="Q874">
        <f>IF(BuyerTable[[#This Row],[Purchased Bike]]="Yes",1,0)</f>
        <v>1</v>
      </c>
      <c r="R874" t="s">
        <v>15</v>
      </c>
      <c r="S874" s="8">
        <f>_xlfn.SWITCH(BuyerTable[[#This Row],[Commute Distance]],"0-1 Miles",1,"1-2 Miles",2,"2-5 Miles",5,"5-10 Miles",10,"More than 10 Miles",12)</f>
        <v>12</v>
      </c>
    </row>
    <row r="875" spans="1:19" x14ac:dyDescent="0.3">
      <c r="A875">
        <v>29120</v>
      </c>
      <c r="B875" t="s">
        <v>37</v>
      </c>
      <c r="C875" t="s">
        <v>39</v>
      </c>
      <c r="D875" t="str" cm="1">
        <f t="array" ref="D875">_xlfn.IFS(
  BuyerTable[[#This Row],[Income]]&lt;40000,"&lt;40k",
  BuyerTable[[#This Row],[Income]]&lt;80000,"40–80k",
  BuyerTable[[#This Row],[Income]]&lt;120000,"80–120k",
  TRUE,"120k+"
)</f>
        <v>80–120k</v>
      </c>
      <c r="E875" s="3">
        <v>100000</v>
      </c>
      <c r="F875">
        <v>1</v>
      </c>
      <c r="G875" t="s">
        <v>13</v>
      </c>
      <c r="H875" t="s">
        <v>28</v>
      </c>
      <c r="I875" t="s">
        <v>15</v>
      </c>
      <c r="J875" t="str">
        <f>IF(BuyerTable[[#This Row],[Cars]]&gt;0,"car","No cars")</f>
        <v>car</v>
      </c>
      <c r="K875">
        <v>4</v>
      </c>
      <c r="L875" t="s">
        <v>22</v>
      </c>
      <c r="M875" t="s">
        <v>24</v>
      </c>
      <c r="N875" t="str">
        <f t="shared" si="13"/>
        <v>Middle age</v>
      </c>
      <c r="O875" t="str" cm="1">
        <f t="array" ref="O875">_xlfn.IFS(
  BuyerTable[[#This Row],[Age]]&lt;25,"&lt;25",
  BuyerTable[[#This Row],[Age]]&lt;=34,"25-34",
  BuyerTable[[#This Row],[Age]]&lt;=44,"35-44",
  BuyerTable[[#This Row],[Age]]&lt;=54,"45-54",
  TRUE,"55+"
)</f>
        <v>45-54</v>
      </c>
      <c r="P875">
        <v>48</v>
      </c>
      <c r="Q875">
        <f>IF(BuyerTable[[#This Row],[Purchased Bike]]="Yes",1,0)</f>
        <v>0</v>
      </c>
      <c r="R875" t="s">
        <v>18</v>
      </c>
      <c r="S875" s="8">
        <f>_xlfn.SWITCH(BuyerTable[[#This Row],[Commute Distance]],"0-1 Miles",1,"1-2 Miles",2,"2-5 Miles",5,"5-10 Miles",10,"More than 10 Miles",12)</f>
        <v>5</v>
      </c>
    </row>
    <row r="876" spans="1:19" x14ac:dyDescent="0.3">
      <c r="A876">
        <v>21557</v>
      </c>
      <c r="B876" t="s">
        <v>37</v>
      </c>
      <c r="C876" t="s">
        <v>39</v>
      </c>
      <c r="D876" t="str" cm="1">
        <f t="array" ref="D876">_xlfn.IFS(
  BuyerTable[[#This Row],[Income]]&lt;40000,"&lt;40k",
  BuyerTable[[#This Row],[Income]]&lt;80000,"40–80k",
  BuyerTable[[#This Row],[Income]]&lt;120000,"80–120k",
  TRUE,"120k+"
)</f>
        <v>80–120k</v>
      </c>
      <c r="E876" s="3">
        <v>110000</v>
      </c>
      <c r="F876">
        <v>0</v>
      </c>
      <c r="G876" t="s">
        <v>19</v>
      </c>
      <c r="H876" t="s">
        <v>28</v>
      </c>
      <c r="I876" t="s">
        <v>15</v>
      </c>
      <c r="J876" t="str">
        <f>IF(BuyerTable[[#This Row],[Cars]]&gt;0,"car","No cars")</f>
        <v>car</v>
      </c>
      <c r="K876">
        <v>3</v>
      </c>
      <c r="L876" t="s">
        <v>41</v>
      </c>
      <c r="M876" t="s">
        <v>24</v>
      </c>
      <c r="N876" t="str">
        <f t="shared" si="13"/>
        <v>Middle age</v>
      </c>
      <c r="O876" t="str" cm="1">
        <f t="array" ref="O876">_xlfn.IFS(
  BuyerTable[[#This Row],[Age]]&lt;25,"&lt;25",
  BuyerTable[[#This Row],[Age]]&lt;=34,"25-34",
  BuyerTable[[#This Row],[Age]]&lt;=44,"35-44",
  BuyerTable[[#This Row],[Age]]&lt;=54,"45-54",
  TRUE,"55+"
)</f>
        <v>25-34</v>
      </c>
      <c r="P876">
        <v>32</v>
      </c>
      <c r="Q876">
        <f>IF(BuyerTable[[#This Row],[Purchased Bike]]="Yes",1,0)</f>
        <v>1</v>
      </c>
      <c r="R876" t="s">
        <v>15</v>
      </c>
      <c r="S876" s="8">
        <f>_xlfn.SWITCH(BuyerTable[[#This Row],[Commute Distance]],"0-1 Miles",1,"1-2 Miles",2,"2-5 Miles",5,"5-10 Miles",10,"More than 10 Miles",12)</f>
        <v>12</v>
      </c>
    </row>
    <row r="877" spans="1:19" x14ac:dyDescent="0.3">
      <c r="A877">
        <v>11896</v>
      </c>
      <c r="B877" t="s">
        <v>36</v>
      </c>
      <c r="C877" t="s">
        <v>38</v>
      </c>
      <c r="D877" t="str" cm="1">
        <f t="array" ref="D877">_xlfn.IFS(
  BuyerTable[[#This Row],[Income]]&lt;40000,"&lt;40k",
  BuyerTable[[#This Row],[Income]]&lt;80000,"40–80k",
  BuyerTable[[#This Row],[Income]]&lt;120000,"80–120k",
  TRUE,"120k+"
)</f>
        <v>80–120k</v>
      </c>
      <c r="E877" s="3">
        <v>100000</v>
      </c>
      <c r="F877">
        <v>1</v>
      </c>
      <c r="G877" t="s">
        <v>31</v>
      </c>
      <c r="H877" t="s">
        <v>28</v>
      </c>
      <c r="I877" t="s">
        <v>15</v>
      </c>
      <c r="J877" t="str">
        <f>IF(BuyerTable[[#This Row],[Cars]]&gt;0,"car","No cars")</f>
        <v>No cars</v>
      </c>
      <c r="K877">
        <v>0</v>
      </c>
      <c r="L877" t="s">
        <v>22</v>
      </c>
      <c r="M877" t="s">
        <v>24</v>
      </c>
      <c r="N877" t="str">
        <f t="shared" si="13"/>
        <v>Middle age</v>
      </c>
      <c r="O877" t="str" cm="1">
        <f t="array" ref="O877">_xlfn.IFS(
  BuyerTable[[#This Row],[Age]]&lt;25,"&lt;25",
  BuyerTable[[#This Row],[Age]]&lt;=34,"25-34",
  BuyerTable[[#This Row],[Age]]&lt;=44,"35-44",
  BuyerTable[[#This Row],[Age]]&lt;=54,"45-54",
  TRUE,"55+"
)</f>
        <v>35-44</v>
      </c>
      <c r="P877">
        <v>36</v>
      </c>
      <c r="Q877">
        <f>IF(BuyerTable[[#This Row],[Purchased Bike]]="Yes",1,0)</f>
        <v>1</v>
      </c>
      <c r="R877" t="s">
        <v>15</v>
      </c>
      <c r="S877" s="8">
        <f>_xlfn.SWITCH(BuyerTable[[#This Row],[Commute Distance]],"0-1 Miles",1,"1-2 Miles",2,"2-5 Miles",5,"5-10 Miles",10,"More than 10 Miles",12)</f>
        <v>5</v>
      </c>
    </row>
    <row r="878" spans="1:19" x14ac:dyDescent="0.3">
      <c r="A878">
        <v>14189</v>
      </c>
      <c r="B878" t="s">
        <v>36</v>
      </c>
      <c r="C878" t="s">
        <v>39</v>
      </c>
      <c r="D878" t="str" cm="1">
        <f t="array" ref="D878">_xlfn.IFS(
  BuyerTable[[#This Row],[Income]]&lt;40000,"&lt;40k",
  BuyerTable[[#This Row],[Income]]&lt;80000,"40–80k",
  BuyerTable[[#This Row],[Income]]&lt;120000,"80–120k",
  TRUE,"120k+"
)</f>
        <v>80–120k</v>
      </c>
      <c r="E878" s="3">
        <v>90000</v>
      </c>
      <c r="F878">
        <v>4</v>
      </c>
      <c r="G878" t="s">
        <v>27</v>
      </c>
      <c r="H878" t="s">
        <v>21</v>
      </c>
      <c r="I878" t="s">
        <v>18</v>
      </c>
      <c r="J878" t="str">
        <f>IF(BuyerTable[[#This Row],[Cars]]&gt;0,"car","No cars")</f>
        <v>car</v>
      </c>
      <c r="K878">
        <v>2</v>
      </c>
      <c r="L878" t="s">
        <v>22</v>
      </c>
      <c r="M878" t="s">
        <v>17</v>
      </c>
      <c r="N878" t="str">
        <f t="shared" si="13"/>
        <v>Middle age</v>
      </c>
      <c r="O878" t="str" cm="1">
        <f t="array" ref="O878">_xlfn.IFS(
  BuyerTable[[#This Row],[Age]]&lt;25,"&lt;25",
  BuyerTable[[#This Row],[Age]]&lt;=34,"25-34",
  BuyerTable[[#This Row],[Age]]&lt;=44,"35-44",
  BuyerTable[[#This Row],[Age]]&lt;=54,"45-54",
  TRUE,"55+"
)</f>
        <v>45-54</v>
      </c>
      <c r="P878">
        <v>54</v>
      </c>
      <c r="Q878">
        <f>IF(BuyerTable[[#This Row],[Purchased Bike]]="Yes",1,0)</f>
        <v>1</v>
      </c>
      <c r="R878" t="s">
        <v>15</v>
      </c>
      <c r="S878" s="8">
        <f>_xlfn.SWITCH(BuyerTable[[#This Row],[Commute Distance]],"0-1 Miles",1,"1-2 Miles",2,"2-5 Miles",5,"5-10 Miles",10,"More than 10 Miles",12)</f>
        <v>5</v>
      </c>
    </row>
    <row r="879" spans="1:19" x14ac:dyDescent="0.3">
      <c r="A879">
        <v>28207</v>
      </c>
      <c r="B879" t="s">
        <v>36</v>
      </c>
      <c r="C879" t="s">
        <v>38</v>
      </c>
      <c r="D879" t="str" cm="1">
        <f t="array" ref="D879">_xlfn.IFS(
  BuyerTable[[#This Row],[Income]]&lt;40000,"&lt;40k",
  BuyerTable[[#This Row],[Income]]&lt;80000,"40–80k",
  BuyerTable[[#This Row],[Income]]&lt;120000,"80–120k",
  TRUE,"120k+"
)</f>
        <v>80–120k</v>
      </c>
      <c r="E879" s="3">
        <v>80000</v>
      </c>
      <c r="F879">
        <v>4</v>
      </c>
      <c r="G879" t="s">
        <v>31</v>
      </c>
      <c r="H879" t="s">
        <v>28</v>
      </c>
      <c r="I879" t="s">
        <v>15</v>
      </c>
      <c r="J879" t="str">
        <f>IF(BuyerTable[[#This Row],[Cars]]&gt;0,"car","No cars")</f>
        <v>car</v>
      </c>
      <c r="K879">
        <v>1</v>
      </c>
      <c r="L879" t="s">
        <v>16</v>
      </c>
      <c r="M879" t="s">
        <v>24</v>
      </c>
      <c r="N879" t="str">
        <f t="shared" si="13"/>
        <v>Middle age</v>
      </c>
      <c r="O879" t="str" cm="1">
        <f t="array" ref="O879">_xlfn.IFS(
  BuyerTable[[#This Row],[Age]]&lt;25,"&lt;25",
  BuyerTable[[#This Row],[Age]]&lt;=34,"25-34",
  BuyerTable[[#This Row],[Age]]&lt;=44,"35-44",
  BuyerTable[[#This Row],[Age]]&lt;=54,"45-54",
  TRUE,"55+"
)</f>
        <v>35-44</v>
      </c>
      <c r="P879">
        <v>36</v>
      </c>
      <c r="Q879">
        <f>IF(BuyerTable[[#This Row],[Purchased Bike]]="Yes",1,0)</f>
        <v>1</v>
      </c>
      <c r="R879" t="s">
        <v>15</v>
      </c>
      <c r="S879" s="8">
        <f>_xlfn.SWITCH(BuyerTable[[#This Row],[Commute Distance]],"0-1 Miles",1,"1-2 Miles",2,"2-5 Miles",5,"5-10 Miles",10,"More than 10 Miles",12)</f>
        <v>1</v>
      </c>
    </row>
    <row r="880" spans="1:19" x14ac:dyDescent="0.3">
      <c r="A880">
        <v>11000</v>
      </c>
      <c r="B880" t="s">
        <v>36</v>
      </c>
      <c r="C880" t="s">
        <v>38</v>
      </c>
      <c r="D880" t="str" cm="1">
        <f t="array" ref="D880">_xlfn.IFS(
  BuyerTable[[#This Row],[Income]]&lt;40000,"&lt;40k",
  BuyerTable[[#This Row],[Income]]&lt;80000,"40–80k",
  BuyerTable[[#This Row],[Income]]&lt;120000,"80–120k",
  TRUE,"120k+"
)</f>
        <v>80–120k</v>
      </c>
      <c r="E880" s="3">
        <v>90000</v>
      </c>
      <c r="F880">
        <v>2</v>
      </c>
      <c r="G880" t="s">
        <v>13</v>
      </c>
      <c r="H880" t="s">
        <v>21</v>
      </c>
      <c r="I880" t="s">
        <v>15</v>
      </c>
      <c r="J880" t="str">
        <f>IF(BuyerTable[[#This Row],[Cars]]&gt;0,"car","No cars")</f>
        <v>No cars</v>
      </c>
      <c r="K880">
        <v>0</v>
      </c>
      <c r="L880" t="s">
        <v>26</v>
      </c>
      <c r="M880" t="s">
        <v>24</v>
      </c>
      <c r="N880" t="str">
        <f t="shared" si="13"/>
        <v>Middle age</v>
      </c>
      <c r="O880" t="str" cm="1">
        <f t="array" ref="O880">_xlfn.IFS(
  BuyerTable[[#This Row],[Age]]&lt;25,"&lt;25",
  BuyerTable[[#This Row],[Age]]&lt;=34,"25-34",
  BuyerTable[[#This Row],[Age]]&lt;=44,"35-44",
  BuyerTable[[#This Row],[Age]]&lt;=54,"45-54",
  TRUE,"55+"
)</f>
        <v>35-44</v>
      </c>
      <c r="P880">
        <v>40</v>
      </c>
      <c r="Q880">
        <f>IF(BuyerTable[[#This Row],[Purchased Bike]]="Yes",1,0)</f>
        <v>1</v>
      </c>
      <c r="R880" t="s">
        <v>15</v>
      </c>
      <c r="S880" s="8">
        <f>_xlfn.SWITCH(BuyerTable[[#This Row],[Commute Distance]],"0-1 Miles",1,"1-2 Miles",2,"2-5 Miles",5,"5-10 Miles",10,"More than 10 Miles",12)</f>
        <v>2</v>
      </c>
    </row>
    <row r="881" spans="1:19" x14ac:dyDescent="0.3">
      <c r="A881">
        <v>18740</v>
      </c>
      <c r="B881" t="s">
        <v>36</v>
      </c>
      <c r="C881" t="s">
        <v>38</v>
      </c>
      <c r="D881" t="str" cm="1">
        <f t="array" ref="D881">_xlfn.IFS(
  BuyerTable[[#This Row],[Income]]&lt;40000,"&lt;40k",
  BuyerTable[[#This Row],[Income]]&lt;80000,"40–80k",
  BuyerTable[[#This Row],[Income]]&lt;120000,"80–120k",
  TRUE,"120k+"
)</f>
        <v>80–120k</v>
      </c>
      <c r="E881" s="3">
        <v>80000</v>
      </c>
      <c r="F881">
        <v>5</v>
      </c>
      <c r="G881" t="s">
        <v>13</v>
      </c>
      <c r="H881" t="s">
        <v>21</v>
      </c>
      <c r="I881" t="s">
        <v>18</v>
      </c>
      <c r="J881" t="str">
        <f>IF(BuyerTable[[#This Row],[Cars]]&gt;0,"car","No cars")</f>
        <v>car</v>
      </c>
      <c r="K881">
        <v>1</v>
      </c>
      <c r="L881" t="s">
        <v>16</v>
      </c>
      <c r="M881" t="s">
        <v>24</v>
      </c>
      <c r="N881" t="str">
        <f t="shared" si="13"/>
        <v>Middle age</v>
      </c>
      <c r="O881" t="str" cm="1">
        <f t="array" ref="O881">_xlfn.IFS(
  BuyerTable[[#This Row],[Age]]&lt;25,"&lt;25",
  BuyerTable[[#This Row],[Age]]&lt;=34,"25-34",
  BuyerTable[[#This Row],[Age]]&lt;=44,"35-44",
  BuyerTable[[#This Row],[Age]]&lt;=54,"45-54",
  TRUE,"55+"
)</f>
        <v>45-54</v>
      </c>
      <c r="P881">
        <v>47</v>
      </c>
      <c r="Q881">
        <f>IF(BuyerTable[[#This Row],[Purchased Bike]]="Yes",1,0)</f>
        <v>1</v>
      </c>
      <c r="R881" t="s">
        <v>15</v>
      </c>
      <c r="S881" s="8">
        <f>_xlfn.SWITCH(BuyerTable[[#This Row],[Commute Distance]],"0-1 Miles",1,"1-2 Miles",2,"2-5 Miles",5,"5-10 Miles",10,"More than 10 Miles",12)</f>
        <v>1</v>
      </c>
    </row>
    <row r="882" spans="1:19" x14ac:dyDescent="0.3">
      <c r="A882">
        <v>20228</v>
      </c>
      <c r="B882" t="s">
        <v>36</v>
      </c>
      <c r="C882" t="s">
        <v>38</v>
      </c>
      <c r="D882" t="str" cm="1">
        <f t="array" ref="D882">_xlfn.IFS(
  BuyerTable[[#This Row],[Income]]&lt;40000,"&lt;40k",
  BuyerTable[[#This Row],[Income]]&lt;80000,"40–80k",
  BuyerTable[[#This Row],[Income]]&lt;120000,"80–120k",
  TRUE,"120k+"
)</f>
        <v>80–120k</v>
      </c>
      <c r="E882" s="3">
        <v>100000</v>
      </c>
      <c r="F882">
        <v>0</v>
      </c>
      <c r="G882" t="s">
        <v>31</v>
      </c>
      <c r="H882" t="s">
        <v>28</v>
      </c>
      <c r="I882" t="s">
        <v>15</v>
      </c>
      <c r="J882" t="str">
        <f>IF(BuyerTable[[#This Row],[Cars]]&gt;0,"car","No cars")</f>
        <v>No cars</v>
      </c>
      <c r="K882">
        <v>0</v>
      </c>
      <c r="L882" t="s">
        <v>22</v>
      </c>
      <c r="M882" t="s">
        <v>24</v>
      </c>
      <c r="N882" t="str">
        <f t="shared" si="13"/>
        <v>Middle age</v>
      </c>
      <c r="O882" t="str" cm="1">
        <f t="array" ref="O882">_xlfn.IFS(
  BuyerTable[[#This Row],[Age]]&lt;25,"&lt;25",
  BuyerTable[[#This Row],[Age]]&lt;=34,"25-34",
  BuyerTable[[#This Row],[Age]]&lt;=44,"35-44",
  BuyerTable[[#This Row],[Age]]&lt;=54,"45-54",
  TRUE,"55+"
)</f>
        <v>35-44</v>
      </c>
      <c r="P882">
        <v>40</v>
      </c>
      <c r="Q882">
        <f>IF(BuyerTable[[#This Row],[Purchased Bike]]="Yes",1,0)</f>
        <v>1</v>
      </c>
      <c r="R882" t="s">
        <v>15</v>
      </c>
      <c r="S882" s="8">
        <f>_xlfn.SWITCH(BuyerTable[[#This Row],[Commute Distance]],"0-1 Miles",1,"1-2 Miles",2,"2-5 Miles",5,"5-10 Miles",10,"More than 10 Miles",12)</f>
        <v>5</v>
      </c>
    </row>
    <row r="883" spans="1:19" x14ac:dyDescent="0.3">
      <c r="A883">
        <v>22930</v>
      </c>
      <c r="B883" t="s">
        <v>36</v>
      </c>
      <c r="C883" t="s">
        <v>38</v>
      </c>
      <c r="D883" t="str" cm="1">
        <f t="array" ref="D883">_xlfn.IFS(
  BuyerTable[[#This Row],[Income]]&lt;40000,"&lt;40k",
  BuyerTable[[#This Row],[Income]]&lt;80000,"40–80k",
  BuyerTable[[#This Row],[Income]]&lt;120000,"80–120k",
  TRUE,"120k+"
)</f>
        <v>80–120k</v>
      </c>
      <c r="E883" s="3">
        <v>90000</v>
      </c>
      <c r="F883">
        <v>4</v>
      </c>
      <c r="G883" t="s">
        <v>13</v>
      </c>
      <c r="H883" t="s">
        <v>21</v>
      </c>
      <c r="I883" t="s">
        <v>15</v>
      </c>
      <c r="J883" t="str">
        <f>IF(BuyerTable[[#This Row],[Cars]]&gt;0,"car","No cars")</f>
        <v>No cars</v>
      </c>
      <c r="K883">
        <v>0</v>
      </c>
      <c r="L883" t="s">
        <v>26</v>
      </c>
      <c r="M883" t="s">
        <v>24</v>
      </c>
      <c r="N883" t="str">
        <f t="shared" si="13"/>
        <v>Middle age</v>
      </c>
      <c r="O883" t="str" cm="1">
        <f t="array" ref="O883">_xlfn.IFS(
  BuyerTable[[#This Row],[Age]]&lt;25,"&lt;25",
  BuyerTable[[#This Row],[Age]]&lt;=34,"25-34",
  BuyerTable[[#This Row],[Age]]&lt;=44,"35-44",
  BuyerTable[[#This Row],[Age]]&lt;=54,"45-54",
  TRUE,"55+"
)</f>
        <v>35-44</v>
      </c>
      <c r="P883">
        <v>38</v>
      </c>
      <c r="Q883">
        <f>IF(BuyerTable[[#This Row],[Purchased Bike]]="Yes",1,0)</f>
        <v>1</v>
      </c>
      <c r="R883" t="s">
        <v>15</v>
      </c>
      <c r="S883" s="8">
        <f>_xlfn.SWITCH(BuyerTable[[#This Row],[Commute Distance]],"0-1 Miles",1,"1-2 Miles",2,"2-5 Miles",5,"5-10 Miles",10,"More than 10 Miles",12)</f>
        <v>2</v>
      </c>
    </row>
    <row r="884" spans="1:19" x14ac:dyDescent="0.3">
      <c r="A884">
        <v>12663</v>
      </c>
      <c r="B884" t="s">
        <v>36</v>
      </c>
      <c r="C884" t="s">
        <v>39</v>
      </c>
      <c r="D884" t="str" cm="1">
        <f t="array" ref="D884">_xlfn.IFS(
  BuyerTable[[#This Row],[Income]]&lt;40000,"&lt;40k",
  BuyerTable[[#This Row],[Income]]&lt;80000,"40–80k",
  BuyerTable[[#This Row],[Income]]&lt;120000,"80–120k",
  TRUE,"120k+"
)</f>
        <v>80–120k</v>
      </c>
      <c r="E884" s="3">
        <v>90000</v>
      </c>
      <c r="F884">
        <v>5</v>
      </c>
      <c r="G884" t="s">
        <v>29</v>
      </c>
      <c r="H884" t="s">
        <v>14</v>
      </c>
      <c r="I884" t="s">
        <v>15</v>
      </c>
      <c r="J884" t="str">
        <f>IF(BuyerTable[[#This Row],[Cars]]&gt;0,"car","No cars")</f>
        <v>car</v>
      </c>
      <c r="K884">
        <v>2</v>
      </c>
      <c r="L884" t="s">
        <v>41</v>
      </c>
      <c r="M884" t="s">
        <v>17</v>
      </c>
      <c r="N884" t="str">
        <f t="shared" si="13"/>
        <v>Old</v>
      </c>
      <c r="O884" t="str" cm="1">
        <f t="array" ref="O884">_xlfn.IFS(
  BuyerTable[[#This Row],[Age]]&lt;25,"&lt;25",
  BuyerTable[[#This Row],[Age]]&lt;=34,"25-34",
  BuyerTable[[#This Row],[Age]]&lt;=44,"35-44",
  BuyerTable[[#This Row],[Age]]&lt;=54,"45-54",
  TRUE,"55+"
)</f>
        <v>55+</v>
      </c>
      <c r="P884">
        <v>59</v>
      </c>
      <c r="Q884">
        <f>IF(BuyerTable[[#This Row],[Purchased Bike]]="Yes",1,0)</f>
        <v>0</v>
      </c>
      <c r="R884" t="s">
        <v>18</v>
      </c>
      <c r="S884" s="8">
        <f>_xlfn.SWITCH(BuyerTable[[#This Row],[Commute Distance]],"0-1 Miles",1,"1-2 Miles",2,"2-5 Miles",5,"5-10 Miles",10,"More than 10 Miles",12)</f>
        <v>12</v>
      </c>
    </row>
    <row r="885" spans="1:19" x14ac:dyDescent="0.3">
      <c r="A885">
        <v>24898</v>
      </c>
      <c r="B885" t="s">
        <v>37</v>
      </c>
      <c r="C885" t="s">
        <v>39</v>
      </c>
      <c r="D885" t="str" cm="1">
        <f t="array" ref="D885">_xlfn.IFS(
  BuyerTable[[#This Row],[Income]]&lt;40000,"&lt;40k",
  BuyerTable[[#This Row],[Income]]&lt;80000,"40–80k",
  BuyerTable[[#This Row],[Income]]&lt;120000,"80–120k",
  TRUE,"120k+"
)</f>
        <v>80–120k</v>
      </c>
      <c r="E885" s="3">
        <v>80000</v>
      </c>
      <c r="F885">
        <v>0</v>
      </c>
      <c r="G885" t="s">
        <v>13</v>
      </c>
      <c r="H885" t="s">
        <v>21</v>
      </c>
      <c r="I885" t="s">
        <v>15</v>
      </c>
      <c r="J885" t="str">
        <f>IF(BuyerTable[[#This Row],[Cars]]&gt;0,"car","No cars")</f>
        <v>car</v>
      </c>
      <c r="K885">
        <v>3</v>
      </c>
      <c r="L885" t="s">
        <v>41</v>
      </c>
      <c r="M885" t="s">
        <v>24</v>
      </c>
      <c r="N885" t="str">
        <f t="shared" si="13"/>
        <v>Middle age</v>
      </c>
      <c r="O885" t="str" cm="1">
        <f t="array" ref="O885">_xlfn.IFS(
  BuyerTable[[#This Row],[Age]]&lt;25,"&lt;25",
  BuyerTable[[#This Row],[Age]]&lt;=34,"25-34",
  BuyerTable[[#This Row],[Age]]&lt;=44,"35-44",
  BuyerTable[[#This Row],[Age]]&lt;=54,"45-54",
  TRUE,"55+"
)</f>
        <v>25-34</v>
      </c>
      <c r="P885">
        <v>32</v>
      </c>
      <c r="Q885">
        <f>IF(BuyerTable[[#This Row],[Purchased Bike]]="Yes",1,0)</f>
        <v>0</v>
      </c>
      <c r="R885" t="s">
        <v>18</v>
      </c>
      <c r="S885" s="8">
        <f>_xlfn.SWITCH(BuyerTable[[#This Row],[Commute Distance]],"0-1 Miles",1,"1-2 Miles",2,"2-5 Miles",5,"5-10 Miles",10,"More than 10 Miles",12)</f>
        <v>12</v>
      </c>
    </row>
    <row r="886" spans="1:19" x14ac:dyDescent="0.3">
      <c r="A886">
        <v>25241</v>
      </c>
      <c r="B886" t="s">
        <v>36</v>
      </c>
      <c r="C886" t="s">
        <v>38</v>
      </c>
      <c r="D886" t="str" cm="1">
        <f t="array" ref="D886">_xlfn.IFS(
  BuyerTable[[#This Row],[Income]]&lt;40000,"&lt;40k",
  BuyerTable[[#This Row],[Income]]&lt;80000,"40–80k",
  BuyerTable[[#This Row],[Income]]&lt;120000,"80–120k",
  TRUE,"120k+"
)</f>
        <v>80–120k</v>
      </c>
      <c r="E886" s="3">
        <v>90000</v>
      </c>
      <c r="F886">
        <v>2</v>
      </c>
      <c r="G886" t="s">
        <v>13</v>
      </c>
      <c r="H886" t="s">
        <v>21</v>
      </c>
      <c r="I886" t="s">
        <v>15</v>
      </c>
      <c r="J886" t="str">
        <f>IF(BuyerTable[[#This Row],[Cars]]&gt;0,"car","No cars")</f>
        <v>car</v>
      </c>
      <c r="K886">
        <v>1</v>
      </c>
      <c r="L886" t="s">
        <v>23</v>
      </c>
      <c r="M886" t="s">
        <v>24</v>
      </c>
      <c r="N886" t="str">
        <f t="shared" si="13"/>
        <v>Middle age</v>
      </c>
      <c r="O886" t="str" cm="1">
        <f t="array" ref="O886">_xlfn.IFS(
  BuyerTable[[#This Row],[Age]]&lt;25,"&lt;25",
  BuyerTable[[#This Row],[Age]]&lt;=34,"25-34",
  BuyerTable[[#This Row],[Age]]&lt;=44,"35-44",
  BuyerTable[[#This Row],[Age]]&lt;=54,"45-54",
  TRUE,"55+"
)</f>
        <v>45-54</v>
      </c>
      <c r="P886">
        <v>47</v>
      </c>
      <c r="Q886">
        <f>IF(BuyerTable[[#This Row],[Purchased Bike]]="Yes",1,0)</f>
        <v>0</v>
      </c>
      <c r="R886" t="s">
        <v>18</v>
      </c>
      <c r="S886" s="8">
        <f>_xlfn.SWITCH(BuyerTable[[#This Row],[Commute Distance]],"0-1 Miles",1,"1-2 Miles",2,"2-5 Miles",5,"5-10 Miles",10,"More than 10 Miles",12)</f>
        <v>10</v>
      </c>
    </row>
    <row r="887" spans="1:19" x14ac:dyDescent="0.3">
      <c r="A887">
        <v>24369</v>
      </c>
      <c r="B887" t="s">
        <v>36</v>
      </c>
      <c r="C887" t="s">
        <v>38</v>
      </c>
      <c r="D887" t="str" cm="1">
        <f t="array" ref="D887">_xlfn.IFS(
  BuyerTable[[#This Row],[Income]]&lt;40000,"&lt;40k",
  BuyerTable[[#This Row],[Income]]&lt;80000,"40–80k",
  BuyerTable[[#This Row],[Income]]&lt;120000,"80–120k",
  TRUE,"120k+"
)</f>
        <v>80–120k</v>
      </c>
      <c r="E887" s="3">
        <v>80000</v>
      </c>
      <c r="F887">
        <v>5</v>
      </c>
      <c r="G887" t="s">
        <v>31</v>
      </c>
      <c r="H887" t="s">
        <v>28</v>
      </c>
      <c r="I887" t="s">
        <v>18</v>
      </c>
      <c r="J887" t="str">
        <f>IF(BuyerTable[[#This Row],[Cars]]&gt;0,"car","No cars")</f>
        <v>car</v>
      </c>
      <c r="K887">
        <v>2</v>
      </c>
      <c r="L887" t="s">
        <v>16</v>
      </c>
      <c r="M887" t="s">
        <v>24</v>
      </c>
      <c r="N887" t="str">
        <f t="shared" si="13"/>
        <v>Middle age</v>
      </c>
      <c r="O887" t="str" cm="1">
        <f t="array" ref="O887">_xlfn.IFS(
  BuyerTable[[#This Row],[Age]]&lt;25,"&lt;25",
  BuyerTable[[#This Row],[Age]]&lt;=34,"25-34",
  BuyerTable[[#This Row],[Age]]&lt;=44,"35-44",
  BuyerTable[[#This Row],[Age]]&lt;=54,"45-54",
  TRUE,"55+"
)</f>
        <v>35-44</v>
      </c>
      <c r="P887">
        <v>39</v>
      </c>
      <c r="Q887">
        <f>IF(BuyerTable[[#This Row],[Purchased Bike]]="Yes",1,0)</f>
        <v>0</v>
      </c>
      <c r="R887" t="s">
        <v>18</v>
      </c>
      <c r="S887" s="8">
        <f>_xlfn.SWITCH(BuyerTable[[#This Row],[Commute Distance]],"0-1 Miles",1,"1-2 Miles",2,"2-5 Miles",5,"5-10 Miles",10,"More than 10 Miles",12)</f>
        <v>1</v>
      </c>
    </row>
    <row r="888" spans="1:19" x14ac:dyDescent="0.3">
      <c r="A888">
        <v>27941</v>
      </c>
      <c r="B888" t="s">
        <v>36</v>
      </c>
      <c r="C888" t="s">
        <v>39</v>
      </c>
      <c r="D888" t="str" cm="1">
        <f t="array" ref="D888">_xlfn.IFS(
  BuyerTable[[#This Row],[Income]]&lt;40000,"&lt;40k",
  BuyerTable[[#This Row],[Income]]&lt;80000,"40–80k",
  BuyerTable[[#This Row],[Income]]&lt;120000,"80–120k",
  TRUE,"120k+"
)</f>
        <v>80–120k</v>
      </c>
      <c r="E888" s="3">
        <v>80000</v>
      </c>
      <c r="F888">
        <v>4</v>
      </c>
      <c r="G888" t="s">
        <v>19</v>
      </c>
      <c r="H888" t="s">
        <v>21</v>
      </c>
      <c r="I888" t="s">
        <v>15</v>
      </c>
      <c r="J888" t="str">
        <f>IF(BuyerTable[[#This Row],[Cars]]&gt;0,"car","No cars")</f>
        <v>car</v>
      </c>
      <c r="K888">
        <v>2</v>
      </c>
      <c r="L888" t="s">
        <v>22</v>
      </c>
      <c r="M888" t="s">
        <v>17</v>
      </c>
      <c r="N888" t="str">
        <f t="shared" si="13"/>
        <v>Middle age</v>
      </c>
      <c r="O888" t="str" cm="1">
        <f t="array" ref="O888">_xlfn.IFS(
  BuyerTable[[#This Row],[Age]]&lt;25,"&lt;25",
  BuyerTable[[#This Row],[Age]]&lt;=34,"25-34",
  BuyerTable[[#This Row],[Age]]&lt;=44,"35-44",
  BuyerTable[[#This Row],[Age]]&lt;=54,"45-54",
  TRUE,"55+"
)</f>
        <v>45-54</v>
      </c>
      <c r="P888">
        <v>53</v>
      </c>
      <c r="Q888">
        <f>IF(BuyerTable[[#This Row],[Purchased Bike]]="Yes",1,0)</f>
        <v>0</v>
      </c>
      <c r="R888" t="s">
        <v>18</v>
      </c>
      <c r="S888" s="8">
        <f>_xlfn.SWITCH(BuyerTable[[#This Row],[Commute Distance]],"0-1 Miles",1,"1-2 Miles",2,"2-5 Miles",5,"5-10 Miles",10,"More than 10 Miles",12)</f>
        <v>5</v>
      </c>
    </row>
    <row r="889" spans="1:19" x14ac:dyDescent="0.3">
      <c r="A889">
        <v>17238</v>
      </c>
      <c r="B889" t="s">
        <v>37</v>
      </c>
      <c r="C889" t="s">
        <v>38</v>
      </c>
      <c r="D889" t="str" cm="1">
        <f t="array" ref="D889">_xlfn.IFS(
  BuyerTable[[#This Row],[Income]]&lt;40000,"&lt;40k",
  BuyerTable[[#This Row],[Income]]&lt;80000,"40–80k",
  BuyerTable[[#This Row],[Income]]&lt;120000,"80–120k",
  TRUE,"120k+"
)</f>
        <v>80–120k</v>
      </c>
      <c r="E889" s="3">
        <v>80000</v>
      </c>
      <c r="F889">
        <v>0</v>
      </c>
      <c r="G889" t="s">
        <v>13</v>
      </c>
      <c r="H889" t="s">
        <v>21</v>
      </c>
      <c r="I889" t="s">
        <v>15</v>
      </c>
      <c r="J889" t="str">
        <f>IF(BuyerTable[[#This Row],[Cars]]&gt;0,"car","No cars")</f>
        <v>car</v>
      </c>
      <c r="K889">
        <v>3</v>
      </c>
      <c r="L889" t="s">
        <v>41</v>
      </c>
      <c r="M889" t="s">
        <v>24</v>
      </c>
      <c r="N889" t="str">
        <f t="shared" si="13"/>
        <v>Middle age</v>
      </c>
      <c r="O889" t="str" cm="1">
        <f t="array" ref="O889">_xlfn.IFS(
  BuyerTable[[#This Row],[Age]]&lt;25,"&lt;25",
  BuyerTable[[#This Row],[Age]]&lt;=34,"25-34",
  BuyerTable[[#This Row],[Age]]&lt;=44,"35-44",
  BuyerTable[[#This Row],[Age]]&lt;=54,"45-54",
  TRUE,"55+"
)</f>
        <v>25-34</v>
      </c>
      <c r="P889">
        <v>32</v>
      </c>
      <c r="Q889">
        <f>IF(BuyerTable[[#This Row],[Purchased Bike]]="Yes",1,0)</f>
        <v>0</v>
      </c>
      <c r="R889" t="s">
        <v>18</v>
      </c>
      <c r="S889" s="8">
        <f>_xlfn.SWITCH(BuyerTable[[#This Row],[Commute Distance]],"0-1 Miles",1,"1-2 Miles",2,"2-5 Miles",5,"5-10 Miles",10,"More than 10 Miles",12)</f>
        <v>12</v>
      </c>
    </row>
    <row r="890" spans="1:19" x14ac:dyDescent="0.3">
      <c r="A890">
        <v>12332</v>
      </c>
      <c r="B890" t="s">
        <v>36</v>
      </c>
      <c r="C890" t="s">
        <v>38</v>
      </c>
      <c r="D890" t="str" cm="1">
        <f t="array" ref="D890">_xlfn.IFS(
  BuyerTable[[#This Row],[Income]]&lt;40000,"&lt;40k",
  BuyerTable[[#This Row],[Income]]&lt;80000,"40–80k",
  BuyerTable[[#This Row],[Income]]&lt;120000,"80–120k",
  TRUE,"120k+"
)</f>
        <v>80–120k</v>
      </c>
      <c r="E890" s="3">
        <v>90000</v>
      </c>
      <c r="F890">
        <v>4</v>
      </c>
      <c r="G890" t="s">
        <v>27</v>
      </c>
      <c r="H890" t="s">
        <v>28</v>
      </c>
      <c r="I890" t="s">
        <v>15</v>
      </c>
      <c r="J890" t="str">
        <f>IF(BuyerTable[[#This Row],[Cars]]&gt;0,"car","No cars")</f>
        <v>car</v>
      </c>
      <c r="K890">
        <v>3</v>
      </c>
      <c r="L890" t="s">
        <v>23</v>
      </c>
      <c r="M890" t="s">
        <v>17</v>
      </c>
      <c r="N890" t="str">
        <f t="shared" si="13"/>
        <v>Old</v>
      </c>
      <c r="O890" t="str" cm="1">
        <f t="array" ref="O890">_xlfn.IFS(
  BuyerTable[[#This Row],[Age]]&lt;25,"&lt;25",
  BuyerTable[[#This Row],[Age]]&lt;=34,"25-34",
  BuyerTable[[#This Row],[Age]]&lt;=44,"35-44",
  BuyerTable[[#This Row],[Age]]&lt;=54,"45-54",
  TRUE,"55+"
)</f>
        <v>55+</v>
      </c>
      <c r="P890">
        <v>58</v>
      </c>
      <c r="Q890">
        <f>IF(BuyerTable[[#This Row],[Purchased Bike]]="Yes",1,0)</f>
        <v>1</v>
      </c>
      <c r="R890" t="s">
        <v>15</v>
      </c>
      <c r="S890" s="8">
        <f>_xlfn.SWITCH(BuyerTable[[#This Row],[Commute Distance]],"0-1 Miles",1,"1-2 Miles",2,"2-5 Miles",5,"5-10 Miles",10,"More than 10 Miles",12)</f>
        <v>10</v>
      </c>
    </row>
    <row r="891" spans="1:19" x14ac:dyDescent="0.3">
      <c r="A891">
        <v>17230</v>
      </c>
      <c r="B891" t="s">
        <v>36</v>
      </c>
      <c r="C891" t="s">
        <v>38</v>
      </c>
      <c r="D891" t="str" cm="1">
        <f t="array" ref="D891">_xlfn.IFS(
  BuyerTable[[#This Row],[Income]]&lt;40000,"&lt;40k",
  BuyerTable[[#This Row],[Income]]&lt;80000,"40–80k",
  BuyerTable[[#This Row],[Income]]&lt;120000,"80–120k",
  TRUE,"120k+"
)</f>
        <v>80–120k</v>
      </c>
      <c r="E891" s="3">
        <v>80000</v>
      </c>
      <c r="F891">
        <v>0</v>
      </c>
      <c r="G891" t="s">
        <v>13</v>
      </c>
      <c r="H891" t="s">
        <v>21</v>
      </c>
      <c r="I891" t="s">
        <v>15</v>
      </c>
      <c r="J891" t="str">
        <f>IF(BuyerTable[[#This Row],[Cars]]&gt;0,"car","No cars")</f>
        <v>car</v>
      </c>
      <c r="K891">
        <v>3</v>
      </c>
      <c r="L891" t="s">
        <v>41</v>
      </c>
      <c r="M891" t="s">
        <v>24</v>
      </c>
      <c r="N891" t="str">
        <f t="shared" si="13"/>
        <v>Adolescent</v>
      </c>
      <c r="O891" t="str" cm="1">
        <f t="array" ref="O891">_xlfn.IFS(
  BuyerTable[[#This Row],[Age]]&lt;25,"&lt;25",
  BuyerTable[[#This Row],[Age]]&lt;=34,"25-34",
  BuyerTable[[#This Row],[Age]]&lt;=44,"35-44",
  BuyerTable[[#This Row],[Age]]&lt;=54,"45-54",
  TRUE,"55+"
)</f>
        <v>25-34</v>
      </c>
      <c r="P891">
        <v>30</v>
      </c>
      <c r="Q891">
        <f>IF(BuyerTable[[#This Row],[Purchased Bike]]="Yes",1,0)</f>
        <v>0</v>
      </c>
      <c r="R891" t="s">
        <v>18</v>
      </c>
      <c r="S891" s="8">
        <f>_xlfn.SWITCH(BuyerTable[[#This Row],[Commute Distance]],"0-1 Miles",1,"1-2 Miles",2,"2-5 Miles",5,"5-10 Miles",10,"More than 10 Miles",12)</f>
        <v>12</v>
      </c>
    </row>
    <row r="892" spans="1:19" x14ac:dyDescent="0.3">
      <c r="A892">
        <v>17324</v>
      </c>
      <c r="B892" t="s">
        <v>36</v>
      </c>
      <c r="C892" t="s">
        <v>39</v>
      </c>
      <c r="D892" t="str" cm="1">
        <f t="array" ref="D892">_xlfn.IFS(
  BuyerTable[[#This Row],[Income]]&lt;40000,"&lt;40k",
  BuyerTable[[#This Row],[Income]]&lt;80000,"40–80k",
  BuyerTable[[#This Row],[Income]]&lt;120000,"80–120k",
  TRUE,"120k+"
)</f>
        <v>80–120k</v>
      </c>
      <c r="E892" s="3">
        <v>100000</v>
      </c>
      <c r="F892">
        <v>4</v>
      </c>
      <c r="G892" t="s">
        <v>13</v>
      </c>
      <c r="H892" t="s">
        <v>21</v>
      </c>
      <c r="I892" t="s">
        <v>15</v>
      </c>
      <c r="J892" t="str">
        <f>IF(BuyerTable[[#This Row],[Cars]]&gt;0,"car","No cars")</f>
        <v>car</v>
      </c>
      <c r="K892">
        <v>1</v>
      </c>
      <c r="L892" t="s">
        <v>41</v>
      </c>
      <c r="M892" t="s">
        <v>24</v>
      </c>
      <c r="N892" t="str">
        <f t="shared" si="13"/>
        <v>Middle age</v>
      </c>
      <c r="O892" t="str" cm="1">
        <f t="array" ref="O892">_xlfn.IFS(
  BuyerTable[[#This Row],[Age]]&lt;25,"&lt;25",
  BuyerTable[[#This Row],[Age]]&lt;=34,"25-34",
  BuyerTable[[#This Row],[Age]]&lt;=44,"35-44",
  BuyerTable[[#This Row],[Age]]&lt;=54,"45-54",
  TRUE,"55+"
)</f>
        <v>45-54</v>
      </c>
      <c r="P892">
        <v>46</v>
      </c>
      <c r="Q892">
        <f>IF(BuyerTable[[#This Row],[Purchased Bike]]="Yes",1,0)</f>
        <v>0</v>
      </c>
      <c r="R892" t="s">
        <v>18</v>
      </c>
      <c r="S892" s="8">
        <f>_xlfn.SWITCH(BuyerTable[[#This Row],[Commute Distance]],"0-1 Miles",1,"1-2 Miles",2,"2-5 Miles",5,"5-10 Miles",10,"More than 10 Miles",12)</f>
        <v>12</v>
      </c>
    </row>
    <row r="893" spans="1:19" x14ac:dyDescent="0.3">
      <c r="A893">
        <v>22918</v>
      </c>
      <c r="B893" t="s">
        <v>37</v>
      </c>
      <c r="C893" t="s">
        <v>38</v>
      </c>
      <c r="D893" t="str" cm="1">
        <f t="array" ref="D893">_xlfn.IFS(
  BuyerTable[[#This Row],[Income]]&lt;40000,"&lt;40k",
  BuyerTable[[#This Row],[Income]]&lt;80000,"40–80k",
  BuyerTable[[#This Row],[Income]]&lt;120000,"80–120k",
  TRUE,"120k+"
)</f>
        <v>80–120k</v>
      </c>
      <c r="E893" s="3">
        <v>80000</v>
      </c>
      <c r="F893">
        <v>5</v>
      </c>
      <c r="G893" t="s">
        <v>31</v>
      </c>
      <c r="H893" t="s">
        <v>28</v>
      </c>
      <c r="I893" t="s">
        <v>15</v>
      </c>
      <c r="J893" t="str">
        <f>IF(BuyerTable[[#This Row],[Cars]]&gt;0,"car","No cars")</f>
        <v>car</v>
      </c>
      <c r="K893">
        <v>3</v>
      </c>
      <c r="L893" t="s">
        <v>16</v>
      </c>
      <c r="M893" t="s">
        <v>24</v>
      </c>
      <c r="N893" t="str">
        <f t="shared" si="13"/>
        <v>Middle age</v>
      </c>
      <c r="O893" t="str" cm="1">
        <f t="array" ref="O893">_xlfn.IFS(
  BuyerTable[[#This Row],[Age]]&lt;25,"&lt;25",
  BuyerTable[[#This Row],[Age]]&lt;=34,"25-34",
  BuyerTable[[#This Row],[Age]]&lt;=44,"35-44",
  BuyerTable[[#This Row],[Age]]&lt;=54,"45-54",
  TRUE,"55+"
)</f>
        <v>45-54</v>
      </c>
      <c r="P893">
        <v>50</v>
      </c>
      <c r="Q893">
        <f>IF(BuyerTable[[#This Row],[Purchased Bike]]="Yes",1,0)</f>
        <v>0</v>
      </c>
      <c r="R893" t="s">
        <v>18</v>
      </c>
      <c r="S893" s="8">
        <f>_xlfn.SWITCH(BuyerTable[[#This Row],[Commute Distance]],"0-1 Miles",1,"1-2 Miles",2,"2-5 Miles",5,"5-10 Miles",10,"More than 10 Miles",12)</f>
        <v>1</v>
      </c>
    </row>
    <row r="894" spans="1:19" x14ac:dyDescent="0.3">
      <c r="A894">
        <v>16179</v>
      </c>
      <c r="B894" t="s">
        <v>37</v>
      </c>
      <c r="C894" t="s">
        <v>39</v>
      </c>
      <c r="D894" t="str" cm="1">
        <f t="array" ref="D894">_xlfn.IFS(
  BuyerTable[[#This Row],[Income]]&lt;40000,"&lt;40k",
  BuyerTable[[#This Row],[Income]]&lt;80000,"40–80k",
  BuyerTable[[#This Row],[Income]]&lt;120000,"80–120k",
  TRUE,"120k+"
)</f>
        <v>80–120k</v>
      </c>
      <c r="E894" s="3">
        <v>80000</v>
      </c>
      <c r="F894">
        <v>5</v>
      </c>
      <c r="G894" t="s">
        <v>13</v>
      </c>
      <c r="H894" t="s">
        <v>21</v>
      </c>
      <c r="I894" t="s">
        <v>15</v>
      </c>
      <c r="J894" t="str">
        <f>IF(BuyerTable[[#This Row],[Cars]]&gt;0,"car","No cars")</f>
        <v>car</v>
      </c>
      <c r="K894">
        <v>4</v>
      </c>
      <c r="L894" t="s">
        <v>26</v>
      </c>
      <c r="M894" t="s">
        <v>24</v>
      </c>
      <c r="N894" t="str">
        <f t="shared" si="13"/>
        <v>Middle age</v>
      </c>
      <c r="O894" t="str" cm="1">
        <f t="array" ref="O894">_xlfn.IFS(
  BuyerTable[[#This Row],[Age]]&lt;25,"&lt;25",
  BuyerTable[[#This Row],[Age]]&lt;=34,"25-34",
  BuyerTable[[#This Row],[Age]]&lt;=44,"35-44",
  BuyerTable[[#This Row],[Age]]&lt;=54,"45-54",
  TRUE,"55+"
)</f>
        <v>35-44</v>
      </c>
      <c r="P894">
        <v>38</v>
      </c>
      <c r="Q894">
        <f>IF(BuyerTable[[#This Row],[Purchased Bike]]="Yes",1,0)</f>
        <v>0</v>
      </c>
      <c r="R894" t="s">
        <v>18</v>
      </c>
      <c r="S894" s="8">
        <f>_xlfn.SWITCH(BuyerTable[[#This Row],[Commute Distance]],"0-1 Miles",1,"1-2 Miles",2,"2-5 Miles",5,"5-10 Miles",10,"More than 10 Miles",12)</f>
        <v>2</v>
      </c>
    </row>
    <row r="895" spans="1:19" x14ac:dyDescent="0.3">
      <c r="A895">
        <v>13586</v>
      </c>
      <c r="B895" t="s">
        <v>36</v>
      </c>
      <c r="C895" t="s">
        <v>38</v>
      </c>
      <c r="D895" t="str" cm="1">
        <f t="array" ref="D895">_xlfn.IFS(
  BuyerTable[[#This Row],[Income]]&lt;40000,"&lt;40k",
  BuyerTable[[#This Row],[Income]]&lt;80000,"40–80k",
  BuyerTable[[#This Row],[Income]]&lt;120000,"80–120k",
  TRUE,"120k+"
)</f>
        <v>80–120k</v>
      </c>
      <c r="E895" s="3">
        <v>80000</v>
      </c>
      <c r="F895">
        <v>4</v>
      </c>
      <c r="G895" t="s">
        <v>19</v>
      </c>
      <c r="H895" t="s">
        <v>21</v>
      </c>
      <c r="I895" t="s">
        <v>15</v>
      </c>
      <c r="J895" t="str">
        <f>IF(BuyerTable[[#This Row],[Cars]]&gt;0,"car","No cars")</f>
        <v>car</v>
      </c>
      <c r="K895">
        <v>2</v>
      </c>
      <c r="L895" t="s">
        <v>41</v>
      </c>
      <c r="M895" t="s">
        <v>17</v>
      </c>
      <c r="N895" t="str">
        <f t="shared" si="13"/>
        <v>Middle age</v>
      </c>
      <c r="O895" t="str" cm="1">
        <f t="array" ref="O895">_xlfn.IFS(
  BuyerTable[[#This Row],[Age]]&lt;25,"&lt;25",
  BuyerTable[[#This Row],[Age]]&lt;=34,"25-34",
  BuyerTable[[#This Row],[Age]]&lt;=44,"35-44",
  BuyerTable[[#This Row],[Age]]&lt;=54,"45-54",
  TRUE,"55+"
)</f>
        <v>45-54</v>
      </c>
      <c r="P895">
        <v>53</v>
      </c>
      <c r="Q895">
        <f>IF(BuyerTable[[#This Row],[Purchased Bike]]="Yes",1,0)</f>
        <v>0</v>
      </c>
      <c r="R895" t="s">
        <v>18</v>
      </c>
      <c r="S895" s="8">
        <f>_xlfn.SWITCH(BuyerTable[[#This Row],[Commute Distance]],"0-1 Miles",1,"1-2 Miles",2,"2-5 Miles",5,"5-10 Miles",10,"More than 10 Miles",12)</f>
        <v>12</v>
      </c>
    </row>
    <row r="896" spans="1:19" x14ac:dyDescent="0.3">
      <c r="A896">
        <v>13122</v>
      </c>
      <c r="B896" t="s">
        <v>36</v>
      </c>
      <c r="C896" t="s">
        <v>39</v>
      </c>
      <c r="D896" t="str" cm="1">
        <f t="array" ref="D896">_xlfn.IFS(
  BuyerTable[[#This Row],[Income]]&lt;40000,"&lt;40k",
  BuyerTable[[#This Row],[Income]]&lt;80000,"40–80k",
  BuyerTable[[#This Row],[Income]]&lt;120000,"80–120k",
  TRUE,"120k+"
)</f>
        <v>80–120k</v>
      </c>
      <c r="E896" s="3">
        <v>80000</v>
      </c>
      <c r="F896">
        <v>0</v>
      </c>
      <c r="G896" t="s">
        <v>13</v>
      </c>
      <c r="H896" t="s">
        <v>21</v>
      </c>
      <c r="I896" t="s">
        <v>15</v>
      </c>
      <c r="J896" t="str">
        <f>IF(BuyerTable[[#This Row],[Cars]]&gt;0,"car","No cars")</f>
        <v>car</v>
      </c>
      <c r="K896">
        <v>1</v>
      </c>
      <c r="L896" t="s">
        <v>26</v>
      </c>
      <c r="M896" t="s">
        <v>24</v>
      </c>
      <c r="N896" t="str">
        <f t="shared" si="13"/>
        <v>Middle age</v>
      </c>
      <c r="O896" t="str" cm="1">
        <f t="array" ref="O896">_xlfn.IFS(
  BuyerTable[[#This Row],[Age]]&lt;25,"&lt;25",
  BuyerTable[[#This Row],[Age]]&lt;=34,"25-34",
  BuyerTable[[#This Row],[Age]]&lt;=44,"35-44",
  BuyerTable[[#This Row],[Age]]&lt;=54,"45-54",
  TRUE,"55+"
)</f>
        <v>35-44</v>
      </c>
      <c r="P896">
        <v>41</v>
      </c>
      <c r="Q896">
        <f>IF(BuyerTable[[#This Row],[Purchased Bike]]="Yes",1,0)</f>
        <v>1</v>
      </c>
      <c r="R896" t="s">
        <v>15</v>
      </c>
      <c r="S896" s="8">
        <f>_xlfn.SWITCH(BuyerTable[[#This Row],[Commute Distance]],"0-1 Miles",1,"1-2 Miles",2,"2-5 Miles",5,"5-10 Miles",10,"More than 10 Miles",12)</f>
        <v>2</v>
      </c>
    </row>
    <row r="897" spans="1:19" x14ac:dyDescent="0.3">
      <c r="A897">
        <v>25792</v>
      </c>
      <c r="B897" t="s">
        <v>37</v>
      </c>
      <c r="C897" t="s">
        <v>39</v>
      </c>
      <c r="D897" t="str" cm="1">
        <f t="array" ref="D897">_xlfn.IFS(
  BuyerTable[[#This Row],[Income]]&lt;40000,"&lt;40k",
  BuyerTable[[#This Row],[Income]]&lt;80000,"40–80k",
  BuyerTable[[#This Row],[Income]]&lt;120000,"80–120k",
  TRUE,"120k+"
)</f>
        <v>80–120k</v>
      </c>
      <c r="E897" s="3">
        <v>110000</v>
      </c>
      <c r="F897">
        <v>3</v>
      </c>
      <c r="G897" t="s">
        <v>13</v>
      </c>
      <c r="H897" t="s">
        <v>28</v>
      </c>
      <c r="I897" t="s">
        <v>15</v>
      </c>
      <c r="J897" t="str">
        <f>IF(BuyerTable[[#This Row],[Cars]]&gt;0,"car","No cars")</f>
        <v>car</v>
      </c>
      <c r="K897">
        <v>4</v>
      </c>
      <c r="L897" t="s">
        <v>41</v>
      </c>
      <c r="M897" t="s">
        <v>17</v>
      </c>
      <c r="N897" t="str">
        <f t="shared" si="13"/>
        <v>Middle age</v>
      </c>
      <c r="O897" t="str" cm="1">
        <f t="array" ref="O897">_xlfn.IFS(
  BuyerTable[[#This Row],[Age]]&lt;25,"&lt;25",
  BuyerTable[[#This Row],[Age]]&lt;=34,"25-34",
  BuyerTable[[#This Row],[Age]]&lt;=44,"35-44",
  BuyerTable[[#This Row],[Age]]&lt;=54,"45-54",
  TRUE,"55+"
)</f>
        <v>45-54</v>
      </c>
      <c r="P897">
        <v>53</v>
      </c>
      <c r="Q897">
        <f>IF(BuyerTable[[#This Row],[Purchased Bike]]="Yes",1,0)</f>
        <v>0</v>
      </c>
      <c r="R897" t="s">
        <v>18</v>
      </c>
      <c r="S897" s="8">
        <f>_xlfn.SWITCH(BuyerTable[[#This Row],[Commute Distance]],"0-1 Miles",1,"1-2 Miles",2,"2-5 Miles",5,"5-10 Miles",10,"More than 10 Miles",12)</f>
        <v>12</v>
      </c>
    </row>
    <row r="898" spans="1:19" x14ac:dyDescent="0.3">
      <c r="A898">
        <v>27582</v>
      </c>
      <c r="B898" t="s">
        <v>37</v>
      </c>
      <c r="C898" t="s">
        <v>39</v>
      </c>
      <c r="D898" t="str" cm="1">
        <f t="array" ref="D898">_xlfn.IFS(
  BuyerTable[[#This Row],[Income]]&lt;40000,"&lt;40k",
  BuyerTable[[#This Row],[Income]]&lt;80000,"40–80k",
  BuyerTable[[#This Row],[Income]]&lt;120000,"80–120k",
  TRUE,"120k+"
)</f>
        <v>80–120k</v>
      </c>
      <c r="E898" s="3">
        <v>90000</v>
      </c>
      <c r="F898">
        <v>2</v>
      </c>
      <c r="G898" t="s">
        <v>13</v>
      </c>
      <c r="H898" t="s">
        <v>21</v>
      </c>
      <c r="I898" t="s">
        <v>18</v>
      </c>
      <c r="J898" t="str">
        <f>IF(BuyerTable[[#This Row],[Cars]]&gt;0,"car","No cars")</f>
        <v>No cars</v>
      </c>
      <c r="K898">
        <v>0</v>
      </c>
      <c r="L898" t="s">
        <v>16</v>
      </c>
      <c r="M898" t="s">
        <v>24</v>
      </c>
      <c r="N898" t="str">
        <f t="shared" ref="N898:N961" si="14">IF(P898&gt;54,"Old",IF(P898&gt;=31,"Middle age",IF(P898&lt;31,"Adolescent","Invalid")))</f>
        <v>Middle age</v>
      </c>
      <c r="O898" t="str" cm="1">
        <f t="array" ref="O898">_xlfn.IFS(
  BuyerTable[[#This Row],[Age]]&lt;25,"&lt;25",
  BuyerTable[[#This Row],[Age]]&lt;=34,"25-34",
  BuyerTable[[#This Row],[Age]]&lt;=44,"35-44",
  BuyerTable[[#This Row],[Age]]&lt;=54,"45-54",
  TRUE,"55+"
)</f>
        <v>35-44</v>
      </c>
      <c r="P898">
        <v>36</v>
      </c>
      <c r="Q898">
        <f>IF(BuyerTable[[#This Row],[Purchased Bike]]="Yes",1,0)</f>
        <v>1</v>
      </c>
      <c r="R898" t="s">
        <v>15</v>
      </c>
      <c r="S898" s="8">
        <f>_xlfn.SWITCH(BuyerTable[[#This Row],[Commute Distance]],"0-1 Miles",1,"1-2 Miles",2,"2-5 Miles",5,"5-10 Miles",10,"More than 10 Miles",12)</f>
        <v>1</v>
      </c>
    </row>
    <row r="899" spans="1:19" x14ac:dyDescent="0.3">
      <c r="A899">
        <v>13961</v>
      </c>
      <c r="B899" t="s">
        <v>36</v>
      </c>
      <c r="C899" t="s">
        <v>39</v>
      </c>
      <c r="D899" t="str" cm="1">
        <f t="array" ref="D899">_xlfn.IFS(
  BuyerTable[[#This Row],[Income]]&lt;40000,"&lt;40k",
  BuyerTable[[#This Row],[Income]]&lt;80000,"40–80k",
  BuyerTable[[#This Row],[Income]]&lt;120000,"80–120k",
  TRUE,"120k+"
)</f>
        <v>80–120k</v>
      </c>
      <c r="E899" s="3">
        <v>80000</v>
      </c>
      <c r="F899">
        <v>5</v>
      </c>
      <c r="G899" t="s">
        <v>31</v>
      </c>
      <c r="H899" t="s">
        <v>28</v>
      </c>
      <c r="I899" t="s">
        <v>15</v>
      </c>
      <c r="J899" t="str">
        <f>IF(BuyerTable[[#This Row],[Cars]]&gt;0,"car","No cars")</f>
        <v>car</v>
      </c>
      <c r="K899">
        <v>3</v>
      </c>
      <c r="L899" t="s">
        <v>16</v>
      </c>
      <c r="M899" t="s">
        <v>24</v>
      </c>
      <c r="N899" t="str">
        <f t="shared" si="14"/>
        <v>Middle age</v>
      </c>
      <c r="O899" t="str" cm="1">
        <f t="array" ref="O899">_xlfn.IFS(
  BuyerTable[[#This Row],[Age]]&lt;25,"&lt;25",
  BuyerTable[[#This Row],[Age]]&lt;=34,"25-34",
  BuyerTable[[#This Row],[Age]]&lt;=44,"35-44",
  BuyerTable[[#This Row],[Age]]&lt;=54,"45-54",
  TRUE,"55+"
)</f>
        <v>35-44</v>
      </c>
      <c r="P899">
        <v>40</v>
      </c>
      <c r="Q899">
        <f>IF(BuyerTable[[#This Row],[Purchased Bike]]="Yes",1,0)</f>
        <v>0</v>
      </c>
      <c r="R899" t="s">
        <v>18</v>
      </c>
      <c r="S899" s="8">
        <f>_xlfn.SWITCH(BuyerTable[[#This Row],[Commute Distance]],"0-1 Miles",1,"1-2 Miles",2,"2-5 Miles",5,"5-10 Miles",10,"More than 10 Miles",12)</f>
        <v>1</v>
      </c>
    </row>
    <row r="900" spans="1:19" x14ac:dyDescent="0.3">
      <c r="A900">
        <v>18153</v>
      </c>
      <c r="B900" t="s">
        <v>36</v>
      </c>
      <c r="C900" t="s">
        <v>39</v>
      </c>
      <c r="D900" t="str" cm="1">
        <f t="array" ref="D900">_xlfn.IFS(
  BuyerTable[[#This Row],[Income]]&lt;40000,"&lt;40k",
  BuyerTable[[#This Row],[Income]]&lt;80000,"40–80k",
  BuyerTable[[#This Row],[Income]]&lt;120000,"80–120k",
  TRUE,"120k+"
)</f>
        <v>80–120k</v>
      </c>
      <c r="E900" s="3">
        <v>100000</v>
      </c>
      <c r="F900">
        <v>2</v>
      </c>
      <c r="G900" t="s">
        <v>13</v>
      </c>
      <c r="H900" t="s">
        <v>28</v>
      </c>
      <c r="I900" t="s">
        <v>15</v>
      </c>
      <c r="J900" t="str">
        <f>IF(BuyerTable[[#This Row],[Cars]]&gt;0,"car","No cars")</f>
        <v>car</v>
      </c>
      <c r="K900">
        <v>4</v>
      </c>
      <c r="L900" t="s">
        <v>41</v>
      </c>
      <c r="M900" t="s">
        <v>17</v>
      </c>
      <c r="N900" t="str">
        <f t="shared" si="14"/>
        <v>Old</v>
      </c>
      <c r="O900" t="str" cm="1">
        <f t="array" ref="O900">_xlfn.IFS(
  BuyerTable[[#This Row],[Age]]&lt;25,"&lt;25",
  BuyerTable[[#This Row],[Age]]&lt;=34,"25-34",
  BuyerTable[[#This Row],[Age]]&lt;=44,"35-44",
  BuyerTable[[#This Row],[Age]]&lt;=54,"45-54",
  TRUE,"55+"
)</f>
        <v>55+</v>
      </c>
      <c r="P900">
        <v>59</v>
      </c>
      <c r="Q900">
        <f>IF(BuyerTable[[#This Row],[Purchased Bike]]="Yes",1,0)</f>
        <v>0</v>
      </c>
      <c r="R900" t="s">
        <v>18</v>
      </c>
      <c r="S900" s="8">
        <f>_xlfn.SWITCH(BuyerTable[[#This Row],[Commute Distance]],"0-1 Miles",1,"1-2 Miles",2,"2-5 Miles",5,"5-10 Miles",10,"More than 10 Miles",12)</f>
        <v>12</v>
      </c>
    </row>
    <row r="901" spans="1:19" x14ac:dyDescent="0.3">
      <c r="A901">
        <v>24901</v>
      </c>
      <c r="B901" t="s">
        <v>37</v>
      </c>
      <c r="C901" t="s">
        <v>38</v>
      </c>
      <c r="D901" t="str" cm="1">
        <f t="array" ref="D901">_xlfn.IFS(
  BuyerTable[[#This Row],[Income]]&lt;40000,"&lt;40k",
  BuyerTable[[#This Row],[Income]]&lt;80000,"40–80k",
  BuyerTable[[#This Row],[Income]]&lt;120000,"80–120k",
  TRUE,"120k+"
)</f>
        <v>80–120k</v>
      </c>
      <c r="E901" s="3">
        <v>110000</v>
      </c>
      <c r="F901">
        <v>0</v>
      </c>
      <c r="G901" t="s">
        <v>19</v>
      </c>
      <c r="H901" t="s">
        <v>28</v>
      </c>
      <c r="I901" t="s">
        <v>18</v>
      </c>
      <c r="J901" t="str">
        <f>IF(BuyerTable[[#This Row],[Cars]]&gt;0,"car","No cars")</f>
        <v>car</v>
      </c>
      <c r="K901">
        <v>3</v>
      </c>
      <c r="L901" t="s">
        <v>41</v>
      </c>
      <c r="M901" t="s">
        <v>24</v>
      </c>
      <c r="N901" t="str">
        <f t="shared" si="14"/>
        <v>Middle age</v>
      </c>
      <c r="O901" t="str" cm="1">
        <f t="array" ref="O901">_xlfn.IFS(
  BuyerTable[[#This Row],[Age]]&lt;25,"&lt;25",
  BuyerTable[[#This Row],[Age]]&lt;=34,"25-34",
  BuyerTable[[#This Row],[Age]]&lt;=44,"35-44",
  BuyerTable[[#This Row],[Age]]&lt;=54,"45-54",
  TRUE,"55+"
)</f>
        <v>25-34</v>
      </c>
      <c r="P901">
        <v>32</v>
      </c>
      <c r="Q901">
        <f>IF(BuyerTable[[#This Row],[Purchased Bike]]="Yes",1,0)</f>
        <v>1</v>
      </c>
      <c r="R901" t="s">
        <v>15</v>
      </c>
      <c r="S901" s="8">
        <f>_xlfn.SWITCH(BuyerTable[[#This Row],[Commute Distance]],"0-1 Miles",1,"1-2 Miles",2,"2-5 Miles",5,"5-10 Miles",10,"More than 10 Miles",12)</f>
        <v>12</v>
      </c>
    </row>
    <row r="902" spans="1:19" x14ac:dyDescent="0.3">
      <c r="A902">
        <v>17048</v>
      </c>
      <c r="B902" t="s">
        <v>37</v>
      </c>
      <c r="C902" t="s">
        <v>39</v>
      </c>
      <c r="D902" t="str" cm="1">
        <f t="array" ref="D902">_xlfn.IFS(
  BuyerTable[[#This Row],[Income]]&lt;40000,"&lt;40k",
  BuyerTable[[#This Row],[Income]]&lt;80000,"40–80k",
  BuyerTable[[#This Row],[Income]]&lt;120000,"80–120k",
  TRUE,"120k+"
)</f>
        <v>80–120k</v>
      </c>
      <c r="E902" s="3">
        <v>90000</v>
      </c>
      <c r="F902">
        <v>1</v>
      </c>
      <c r="G902" t="s">
        <v>31</v>
      </c>
      <c r="H902" t="s">
        <v>28</v>
      </c>
      <c r="I902" t="s">
        <v>15</v>
      </c>
      <c r="J902" t="str">
        <f>IF(BuyerTable[[#This Row],[Cars]]&gt;0,"car","No cars")</f>
        <v>No cars</v>
      </c>
      <c r="K902">
        <v>0</v>
      </c>
      <c r="L902" t="s">
        <v>16</v>
      </c>
      <c r="M902" t="s">
        <v>24</v>
      </c>
      <c r="N902" t="str">
        <f t="shared" si="14"/>
        <v>Middle age</v>
      </c>
      <c r="O902" t="str" cm="1">
        <f t="array" ref="O902">_xlfn.IFS(
  BuyerTable[[#This Row],[Age]]&lt;25,"&lt;25",
  BuyerTable[[#This Row],[Age]]&lt;=34,"25-34",
  BuyerTable[[#This Row],[Age]]&lt;=44,"35-44",
  BuyerTable[[#This Row],[Age]]&lt;=54,"45-54",
  TRUE,"55+"
)</f>
        <v>35-44</v>
      </c>
      <c r="P902">
        <v>36</v>
      </c>
      <c r="Q902">
        <f>IF(BuyerTable[[#This Row],[Purchased Bike]]="Yes",1,0)</f>
        <v>1</v>
      </c>
      <c r="R902" t="s">
        <v>15</v>
      </c>
      <c r="S902" s="8">
        <f>_xlfn.SWITCH(BuyerTable[[#This Row],[Commute Distance]],"0-1 Miles",1,"1-2 Miles",2,"2-5 Miles",5,"5-10 Miles",10,"More than 10 Miles",12)</f>
        <v>1</v>
      </c>
    </row>
    <row r="903" spans="1:19" x14ac:dyDescent="0.3">
      <c r="A903">
        <v>22204</v>
      </c>
      <c r="B903" t="s">
        <v>36</v>
      </c>
      <c r="C903" t="s">
        <v>38</v>
      </c>
      <c r="D903" t="str" cm="1">
        <f t="array" ref="D903">_xlfn.IFS(
  BuyerTable[[#This Row],[Income]]&lt;40000,"&lt;40k",
  BuyerTable[[#This Row],[Income]]&lt;80000,"40–80k",
  BuyerTable[[#This Row],[Income]]&lt;120000,"80–120k",
  TRUE,"120k+"
)</f>
        <v>80–120k</v>
      </c>
      <c r="E903" s="3">
        <v>110000</v>
      </c>
      <c r="F903">
        <v>4</v>
      </c>
      <c r="G903" t="s">
        <v>13</v>
      </c>
      <c r="H903" t="s">
        <v>28</v>
      </c>
      <c r="I903" t="s">
        <v>15</v>
      </c>
      <c r="J903" t="str">
        <f>IF(BuyerTable[[#This Row],[Cars]]&gt;0,"car","No cars")</f>
        <v>car</v>
      </c>
      <c r="K903">
        <v>3</v>
      </c>
      <c r="L903" t="s">
        <v>22</v>
      </c>
      <c r="M903" t="s">
        <v>24</v>
      </c>
      <c r="N903" t="str">
        <f t="shared" si="14"/>
        <v>Middle age</v>
      </c>
      <c r="O903" t="str" cm="1">
        <f t="array" ref="O903">_xlfn.IFS(
  BuyerTable[[#This Row],[Age]]&lt;25,"&lt;25",
  BuyerTable[[#This Row],[Age]]&lt;=34,"25-34",
  BuyerTable[[#This Row],[Age]]&lt;=44,"35-44",
  BuyerTable[[#This Row],[Age]]&lt;=54,"45-54",
  TRUE,"55+"
)</f>
        <v>45-54</v>
      </c>
      <c r="P903">
        <v>48</v>
      </c>
      <c r="Q903">
        <f>IF(BuyerTable[[#This Row],[Purchased Bike]]="Yes",1,0)</f>
        <v>0</v>
      </c>
      <c r="R903" t="s">
        <v>18</v>
      </c>
      <c r="S903" s="8">
        <f>_xlfn.SWITCH(BuyerTable[[#This Row],[Commute Distance]],"0-1 Miles",1,"1-2 Miles",2,"2-5 Miles",5,"5-10 Miles",10,"More than 10 Miles",12)</f>
        <v>5</v>
      </c>
    </row>
    <row r="904" spans="1:19" x14ac:dyDescent="0.3">
      <c r="A904">
        <v>21891</v>
      </c>
      <c r="B904" t="s">
        <v>36</v>
      </c>
      <c r="C904" t="s">
        <v>39</v>
      </c>
      <c r="D904" t="str" cm="1">
        <f t="array" ref="D904">_xlfn.IFS(
  BuyerTable[[#This Row],[Income]]&lt;40000,"&lt;40k",
  BuyerTable[[#This Row],[Income]]&lt;80000,"40–80k",
  BuyerTable[[#This Row],[Income]]&lt;120000,"80–120k",
  TRUE,"120k+"
)</f>
        <v>80–120k</v>
      </c>
      <c r="E904" s="3">
        <v>110000</v>
      </c>
      <c r="F904">
        <v>0</v>
      </c>
      <c r="G904" t="s">
        <v>27</v>
      </c>
      <c r="H904" t="s">
        <v>28</v>
      </c>
      <c r="I904" t="s">
        <v>15</v>
      </c>
      <c r="J904" t="str">
        <f>IF(BuyerTable[[#This Row],[Cars]]&gt;0,"car","No cars")</f>
        <v>car</v>
      </c>
      <c r="K904">
        <v>3</v>
      </c>
      <c r="L904" t="s">
        <v>41</v>
      </c>
      <c r="M904" t="s">
        <v>24</v>
      </c>
      <c r="N904" t="str">
        <f t="shared" si="14"/>
        <v>Middle age</v>
      </c>
      <c r="O904" t="str" cm="1">
        <f t="array" ref="O904">_xlfn.IFS(
  BuyerTable[[#This Row],[Age]]&lt;25,"&lt;25",
  BuyerTable[[#This Row],[Age]]&lt;=34,"25-34",
  BuyerTable[[#This Row],[Age]]&lt;=44,"35-44",
  BuyerTable[[#This Row],[Age]]&lt;=54,"45-54",
  TRUE,"55+"
)</f>
        <v>25-34</v>
      </c>
      <c r="P904">
        <v>34</v>
      </c>
      <c r="Q904">
        <f>IF(BuyerTable[[#This Row],[Purchased Bike]]="Yes",1,0)</f>
        <v>1</v>
      </c>
      <c r="R904" t="s">
        <v>15</v>
      </c>
      <c r="S904" s="8">
        <f>_xlfn.SWITCH(BuyerTable[[#This Row],[Commute Distance]],"0-1 Miles",1,"1-2 Miles",2,"2-5 Miles",5,"5-10 Miles",10,"More than 10 Miles",12)</f>
        <v>12</v>
      </c>
    </row>
    <row r="905" spans="1:19" x14ac:dyDescent="0.3">
      <c r="A905">
        <v>19784</v>
      </c>
      <c r="B905" t="s">
        <v>36</v>
      </c>
      <c r="C905" t="s">
        <v>39</v>
      </c>
      <c r="D905" t="str" cm="1">
        <f t="array" ref="D905">_xlfn.IFS(
  BuyerTable[[#This Row],[Income]]&lt;40000,"&lt;40k",
  BuyerTable[[#This Row],[Income]]&lt;80000,"40–80k",
  BuyerTable[[#This Row],[Income]]&lt;120000,"80–120k",
  TRUE,"120k+"
)</f>
        <v>80–120k</v>
      </c>
      <c r="E905" s="3">
        <v>80000</v>
      </c>
      <c r="F905">
        <v>2</v>
      </c>
      <c r="G905" t="s">
        <v>27</v>
      </c>
      <c r="H905" t="s">
        <v>14</v>
      </c>
      <c r="I905" t="s">
        <v>15</v>
      </c>
      <c r="J905" t="str">
        <f>IF(BuyerTable[[#This Row],[Cars]]&gt;0,"car","No cars")</f>
        <v>car</v>
      </c>
      <c r="K905">
        <v>2</v>
      </c>
      <c r="L905" t="s">
        <v>23</v>
      </c>
      <c r="M905" t="s">
        <v>24</v>
      </c>
      <c r="N905" t="str">
        <f t="shared" si="14"/>
        <v>Middle age</v>
      </c>
      <c r="O905" t="str" cm="1">
        <f t="array" ref="O905">_xlfn.IFS(
  BuyerTable[[#This Row],[Age]]&lt;25,"&lt;25",
  BuyerTable[[#This Row],[Age]]&lt;=34,"25-34",
  BuyerTable[[#This Row],[Age]]&lt;=44,"35-44",
  BuyerTable[[#This Row],[Age]]&lt;=54,"45-54",
  TRUE,"55+"
)</f>
        <v>45-54</v>
      </c>
      <c r="P905">
        <v>50</v>
      </c>
      <c r="Q905">
        <f>IF(BuyerTable[[#This Row],[Purchased Bike]]="Yes",1,0)</f>
        <v>1</v>
      </c>
      <c r="R905" t="s">
        <v>15</v>
      </c>
      <c r="S905" s="8">
        <f>_xlfn.SWITCH(BuyerTable[[#This Row],[Commute Distance]],"0-1 Miles",1,"1-2 Miles",2,"2-5 Miles",5,"5-10 Miles",10,"More than 10 Miles",12)</f>
        <v>10</v>
      </c>
    </row>
    <row r="906" spans="1:19" x14ac:dyDescent="0.3">
      <c r="A906">
        <v>24093</v>
      </c>
      <c r="B906" t="s">
        <v>37</v>
      </c>
      <c r="C906" t="s">
        <v>39</v>
      </c>
      <c r="D906" t="str" cm="1">
        <f t="array" ref="D906">_xlfn.IFS(
  BuyerTable[[#This Row],[Income]]&lt;40000,"&lt;40k",
  BuyerTable[[#This Row],[Income]]&lt;80000,"40–80k",
  BuyerTable[[#This Row],[Income]]&lt;120000,"80–120k",
  TRUE,"120k+"
)</f>
        <v>80–120k</v>
      </c>
      <c r="E906" s="3">
        <v>80000</v>
      </c>
      <c r="F906">
        <v>0</v>
      </c>
      <c r="G906" t="s">
        <v>31</v>
      </c>
      <c r="H906" t="s">
        <v>14</v>
      </c>
      <c r="I906" t="s">
        <v>18</v>
      </c>
      <c r="J906" t="str">
        <f>IF(BuyerTable[[#This Row],[Cars]]&gt;0,"car","No cars")</f>
        <v>No cars</v>
      </c>
      <c r="K906">
        <v>0</v>
      </c>
      <c r="L906" t="s">
        <v>16</v>
      </c>
      <c r="M906" t="s">
        <v>17</v>
      </c>
      <c r="N906" t="str">
        <f t="shared" si="14"/>
        <v>Middle age</v>
      </c>
      <c r="O906" t="str" cm="1">
        <f t="array" ref="O906">_xlfn.IFS(
  BuyerTable[[#This Row],[Age]]&lt;25,"&lt;25",
  BuyerTable[[#This Row],[Age]]&lt;=34,"25-34",
  BuyerTable[[#This Row],[Age]]&lt;=44,"35-44",
  BuyerTable[[#This Row],[Age]]&lt;=54,"45-54",
  TRUE,"55+"
)</f>
        <v>35-44</v>
      </c>
      <c r="P906">
        <v>40</v>
      </c>
      <c r="Q906">
        <f>IF(BuyerTable[[#This Row],[Purchased Bike]]="Yes",1,0)</f>
        <v>1</v>
      </c>
      <c r="R906" t="s">
        <v>15</v>
      </c>
      <c r="S906" s="8">
        <f>_xlfn.SWITCH(BuyerTable[[#This Row],[Commute Distance]],"0-1 Miles",1,"1-2 Miles",2,"2-5 Miles",5,"5-10 Miles",10,"More than 10 Miles",12)</f>
        <v>1</v>
      </c>
    </row>
    <row r="907" spans="1:19" x14ac:dyDescent="0.3">
      <c r="A907">
        <v>21561</v>
      </c>
      <c r="B907" t="s">
        <v>37</v>
      </c>
      <c r="C907" t="s">
        <v>38</v>
      </c>
      <c r="D907" t="str" cm="1">
        <f t="array" ref="D907">_xlfn.IFS(
  BuyerTable[[#This Row],[Income]]&lt;40000,"&lt;40k",
  BuyerTable[[#This Row],[Income]]&lt;80000,"40–80k",
  BuyerTable[[#This Row],[Income]]&lt;120000,"80–120k",
  TRUE,"120k+"
)</f>
        <v>80–120k</v>
      </c>
      <c r="E907" s="3">
        <v>90000</v>
      </c>
      <c r="F907">
        <v>0</v>
      </c>
      <c r="G907" t="s">
        <v>13</v>
      </c>
      <c r="H907" t="s">
        <v>21</v>
      </c>
      <c r="I907" t="s">
        <v>18</v>
      </c>
      <c r="J907" t="str">
        <f>IF(BuyerTable[[#This Row],[Cars]]&gt;0,"car","No cars")</f>
        <v>car</v>
      </c>
      <c r="K907">
        <v>3</v>
      </c>
      <c r="L907" t="s">
        <v>41</v>
      </c>
      <c r="M907" t="s">
        <v>24</v>
      </c>
      <c r="N907" t="str">
        <f t="shared" si="14"/>
        <v>Middle age</v>
      </c>
      <c r="O907" t="str" cm="1">
        <f t="array" ref="O907">_xlfn.IFS(
  BuyerTable[[#This Row],[Age]]&lt;25,"&lt;25",
  BuyerTable[[#This Row],[Age]]&lt;=34,"25-34",
  BuyerTable[[#This Row],[Age]]&lt;=44,"35-44",
  BuyerTable[[#This Row],[Age]]&lt;=54,"45-54",
  TRUE,"55+"
)</f>
        <v>25-34</v>
      </c>
      <c r="P907">
        <v>34</v>
      </c>
      <c r="Q907">
        <f>IF(BuyerTable[[#This Row],[Purchased Bike]]="Yes",1,0)</f>
        <v>1</v>
      </c>
      <c r="R907" t="s">
        <v>15</v>
      </c>
      <c r="S907" s="8">
        <f>_xlfn.SWITCH(BuyerTable[[#This Row],[Commute Distance]],"0-1 Miles",1,"1-2 Miles",2,"2-5 Miles",5,"5-10 Miles",10,"More than 10 Miles",12)</f>
        <v>12</v>
      </c>
    </row>
    <row r="908" spans="1:19" x14ac:dyDescent="0.3">
      <c r="A908">
        <v>26651</v>
      </c>
      <c r="B908" t="s">
        <v>37</v>
      </c>
      <c r="C908" t="s">
        <v>38</v>
      </c>
      <c r="D908" t="str" cm="1">
        <f t="array" ref="D908">_xlfn.IFS(
  BuyerTable[[#This Row],[Income]]&lt;40000,"&lt;40k",
  BuyerTable[[#This Row],[Income]]&lt;80000,"40–80k",
  BuyerTable[[#This Row],[Income]]&lt;120000,"80–120k",
  TRUE,"120k+"
)</f>
        <v>80–120k</v>
      </c>
      <c r="E908" s="3">
        <v>80000</v>
      </c>
      <c r="F908">
        <v>4</v>
      </c>
      <c r="G908" t="s">
        <v>31</v>
      </c>
      <c r="H908" t="s">
        <v>28</v>
      </c>
      <c r="I908" t="s">
        <v>15</v>
      </c>
      <c r="J908" t="str">
        <f>IF(BuyerTable[[#This Row],[Cars]]&gt;0,"car","No cars")</f>
        <v>No cars</v>
      </c>
      <c r="K908">
        <v>0</v>
      </c>
      <c r="L908" t="s">
        <v>16</v>
      </c>
      <c r="M908" t="s">
        <v>24</v>
      </c>
      <c r="N908" t="str">
        <f t="shared" si="14"/>
        <v>Middle age</v>
      </c>
      <c r="O908" t="str" cm="1">
        <f t="array" ref="O908">_xlfn.IFS(
  BuyerTable[[#This Row],[Age]]&lt;25,"&lt;25",
  BuyerTable[[#This Row],[Age]]&lt;=34,"25-34",
  BuyerTable[[#This Row],[Age]]&lt;=44,"35-44",
  BuyerTable[[#This Row],[Age]]&lt;=54,"45-54",
  TRUE,"55+"
)</f>
        <v>35-44</v>
      </c>
      <c r="P908">
        <v>36</v>
      </c>
      <c r="Q908">
        <f>IF(BuyerTable[[#This Row],[Purchased Bike]]="Yes",1,0)</f>
        <v>1</v>
      </c>
      <c r="R908" t="s">
        <v>15</v>
      </c>
      <c r="S908" s="8">
        <f>_xlfn.SWITCH(BuyerTable[[#This Row],[Commute Distance]],"0-1 Miles",1,"1-2 Miles",2,"2-5 Miles",5,"5-10 Miles",10,"More than 10 Miles",12)</f>
        <v>1</v>
      </c>
    </row>
    <row r="909" spans="1:19" x14ac:dyDescent="0.3">
      <c r="A909">
        <v>13585</v>
      </c>
      <c r="B909" t="s">
        <v>36</v>
      </c>
      <c r="C909" t="s">
        <v>39</v>
      </c>
      <c r="D909" t="str" cm="1">
        <f t="array" ref="D909">_xlfn.IFS(
  BuyerTable[[#This Row],[Income]]&lt;40000,"&lt;40k",
  BuyerTable[[#This Row],[Income]]&lt;80000,"40–80k",
  BuyerTable[[#This Row],[Income]]&lt;120000,"80–120k",
  TRUE,"120k+"
)</f>
        <v>80–120k</v>
      </c>
      <c r="E909" s="3">
        <v>80000</v>
      </c>
      <c r="F909">
        <v>4</v>
      </c>
      <c r="G909" t="s">
        <v>19</v>
      </c>
      <c r="H909" t="s">
        <v>21</v>
      </c>
      <c r="I909" t="s">
        <v>18</v>
      </c>
      <c r="J909" t="str">
        <f>IF(BuyerTable[[#This Row],[Cars]]&gt;0,"car","No cars")</f>
        <v>car</v>
      </c>
      <c r="K909">
        <v>1</v>
      </c>
      <c r="L909" t="s">
        <v>22</v>
      </c>
      <c r="M909" t="s">
        <v>17</v>
      </c>
      <c r="N909" t="str">
        <f t="shared" si="14"/>
        <v>Middle age</v>
      </c>
      <c r="O909" t="str" cm="1">
        <f t="array" ref="O909">_xlfn.IFS(
  BuyerTable[[#This Row],[Age]]&lt;25,"&lt;25",
  BuyerTable[[#This Row],[Age]]&lt;=34,"25-34",
  BuyerTable[[#This Row],[Age]]&lt;=44,"35-44",
  BuyerTable[[#This Row],[Age]]&lt;=54,"45-54",
  TRUE,"55+"
)</f>
        <v>45-54</v>
      </c>
      <c r="P909">
        <v>53</v>
      </c>
      <c r="Q909">
        <f>IF(BuyerTable[[#This Row],[Purchased Bike]]="Yes",1,0)</f>
        <v>1</v>
      </c>
      <c r="R909" t="s">
        <v>15</v>
      </c>
      <c r="S909" s="8">
        <f>_xlfn.SWITCH(BuyerTable[[#This Row],[Commute Distance]],"0-1 Miles",1,"1-2 Miles",2,"2-5 Miles",5,"5-10 Miles",10,"More than 10 Miles",12)</f>
        <v>5</v>
      </c>
    </row>
    <row r="910" spans="1:19" x14ac:dyDescent="0.3">
      <c r="A910">
        <v>21554</v>
      </c>
      <c r="B910" t="s">
        <v>37</v>
      </c>
      <c r="C910" t="s">
        <v>39</v>
      </c>
      <c r="D910" t="str" cm="1">
        <f t="array" ref="D910">_xlfn.IFS(
  BuyerTable[[#This Row],[Income]]&lt;40000,"&lt;40k",
  BuyerTable[[#This Row],[Income]]&lt;80000,"40–80k",
  BuyerTable[[#This Row],[Income]]&lt;120000,"80–120k",
  TRUE,"120k+"
)</f>
        <v>80–120k</v>
      </c>
      <c r="E910" s="3">
        <v>80000</v>
      </c>
      <c r="F910">
        <v>0</v>
      </c>
      <c r="G910" t="s">
        <v>13</v>
      </c>
      <c r="H910" t="s">
        <v>21</v>
      </c>
      <c r="I910" t="s">
        <v>18</v>
      </c>
      <c r="J910" t="str">
        <f>IF(BuyerTable[[#This Row],[Cars]]&gt;0,"car","No cars")</f>
        <v>car</v>
      </c>
      <c r="K910">
        <v>3</v>
      </c>
      <c r="L910" t="s">
        <v>41</v>
      </c>
      <c r="M910" t="s">
        <v>24</v>
      </c>
      <c r="N910" t="str">
        <f t="shared" si="14"/>
        <v>Middle age</v>
      </c>
      <c r="O910" t="str" cm="1">
        <f t="array" ref="O910">_xlfn.IFS(
  BuyerTable[[#This Row],[Age]]&lt;25,"&lt;25",
  BuyerTable[[#This Row],[Age]]&lt;=34,"25-34",
  BuyerTable[[#This Row],[Age]]&lt;=44,"35-44",
  BuyerTable[[#This Row],[Age]]&lt;=54,"45-54",
  TRUE,"55+"
)</f>
        <v>25-34</v>
      </c>
      <c r="P910">
        <v>33</v>
      </c>
      <c r="Q910">
        <f>IF(BuyerTable[[#This Row],[Purchased Bike]]="Yes",1,0)</f>
        <v>0</v>
      </c>
      <c r="R910" t="s">
        <v>18</v>
      </c>
      <c r="S910" s="8">
        <f>_xlfn.SWITCH(BuyerTable[[#This Row],[Commute Distance]],"0-1 Miles",1,"1-2 Miles",2,"2-5 Miles",5,"5-10 Miles",10,"More than 10 Miles",12)</f>
        <v>12</v>
      </c>
    </row>
    <row r="911" spans="1:19" x14ac:dyDescent="0.3">
      <c r="A911">
        <v>24305</v>
      </c>
      <c r="B911" t="s">
        <v>37</v>
      </c>
      <c r="C911" t="s">
        <v>38</v>
      </c>
      <c r="D911" t="str" cm="1">
        <f t="array" ref="D911">_xlfn.IFS(
  BuyerTable[[#This Row],[Income]]&lt;40000,"&lt;40k",
  BuyerTable[[#This Row],[Income]]&lt;80000,"40–80k",
  BuyerTable[[#This Row],[Income]]&lt;120000,"80–120k",
  TRUE,"120k+"
)</f>
        <v>80–120k</v>
      </c>
      <c r="E911" s="3">
        <v>100000</v>
      </c>
      <c r="F911">
        <v>1</v>
      </c>
      <c r="G911" t="s">
        <v>13</v>
      </c>
      <c r="H911" t="s">
        <v>28</v>
      </c>
      <c r="I911" t="s">
        <v>18</v>
      </c>
      <c r="J911" t="str">
        <f>IF(BuyerTable[[#This Row],[Cars]]&gt;0,"car","No cars")</f>
        <v>car</v>
      </c>
      <c r="K911">
        <v>3</v>
      </c>
      <c r="L911" t="s">
        <v>16</v>
      </c>
      <c r="M911" t="s">
        <v>24</v>
      </c>
      <c r="N911" t="str">
        <f t="shared" si="14"/>
        <v>Middle age</v>
      </c>
      <c r="O911" t="str" cm="1">
        <f t="array" ref="O911">_xlfn.IFS(
  BuyerTable[[#This Row],[Age]]&lt;25,"&lt;25",
  BuyerTable[[#This Row],[Age]]&lt;=34,"25-34",
  BuyerTable[[#This Row],[Age]]&lt;=44,"35-44",
  BuyerTable[[#This Row],[Age]]&lt;=54,"45-54",
  TRUE,"55+"
)</f>
        <v>45-54</v>
      </c>
      <c r="P911">
        <v>46</v>
      </c>
      <c r="Q911">
        <f>IF(BuyerTable[[#This Row],[Purchased Bike]]="Yes",1,0)</f>
        <v>1</v>
      </c>
      <c r="R911" t="s">
        <v>15</v>
      </c>
      <c r="S911" s="8">
        <f>_xlfn.SWITCH(BuyerTable[[#This Row],[Commute Distance]],"0-1 Miles",1,"1-2 Miles",2,"2-5 Miles",5,"5-10 Miles",10,"More than 10 Miles",12)</f>
        <v>1</v>
      </c>
    </row>
    <row r="912" spans="1:19" x14ac:dyDescent="0.3">
      <c r="A912">
        <v>18253</v>
      </c>
      <c r="B912" t="s">
        <v>36</v>
      </c>
      <c r="C912" t="s">
        <v>39</v>
      </c>
      <c r="D912" t="str" cm="1">
        <f t="array" ref="D912">_xlfn.IFS(
  BuyerTable[[#This Row],[Income]]&lt;40000,"&lt;40k",
  BuyerTable[[#This Row],[Income]]&lt;80000,"40–80k",
  BuyerTable[[#This Row],[Income]]&lt;120000,"80–120k",
  TRUE,"120k+"
)</f>
        <v>80–120k</v>
      </c>
      <c r="E912" s="3">
        <v>80000</v>
      </c>
      <c r="F912">
        <v>5</v>
      </c>
      <c r="G912" t="s">
        <v>31</v>
      </c>
      <c r="H912" t="s">
        <v>28</v>
      </c>
      <c r="I912" t="s">
        <v>15</v>
      </c>
      <c r="J912" t="str">
        <f>IF(BuyerTable[[#This Row],[Cars]]&gt;0,"car","No cars")</f>
        <v>car</v>
      </c>
      <c r="K912">
        <v>3</v>
      </c>
      <c r="L912" t="s">
        <v>16</v>
      </c>
      <c r="M912" t="s">
        <v>24</v>
      </c>
      <c r="N912" t="str">
        <f t="shared" si="14"/>
        <v>Middle age</v>
      </c>
      <c r="O912" t="str" cm="1">
        <f t="array" ref="O912">_xlfn.IFS(
  BuyerTable[[#This Row],[Age]]&lt;25,"&lt;25",
  BuyerTable[[#This Row],[Age]]&lt;=34,"25-34",
  BuyerTable[[#This Row],[Age]]&lt;=44,"35-44",
  BuyerTable[[#This Row],[Age]]&lt;=54,"45-54",
  TRUE,"55+"
)</f>
        <v>35-44</v>
      </c>
      <c r="P912">
        <v>40</v>
      </c>
      <c r="Q912">
        <f>IF(BuyerTable[[#This Row],[Purchased Bike]]="Yes",1,0)</f>
        <v>0</v>
      </c>
      <c r="R912" t="s">
        <v>18</v>
      </c>
      <c r="S912" s="8">
        <f>_xlfn.SWITCH(BuyerTable[[#This Row],[Commute Distance]],"0-1 Miles",1,"1-2 Miles",2,"2-5 Miles",5,"5-10 Miles",10,"More than 10 Miles",12)</f>
        <v>1</v>
      </c>
    </row>
    <row r="913" spans="1:19" x14ac:dyDescent="0.3">
      <c r="A913">
        <v>27585</v>
      </c>
      <c r="B913" t="s">
        <v>36</v>
      </c>
      <c r="C913" t="s">
        <v>39</v>
      </c>
      <c r="D913" t="str" cm="1">
        <f t="array" ref="D913">_xlfn.IFS(
  BuyerTable[[#This Row],[Income]]&lt;40000,"&lt;40k",
  BuyerTable[[#This Row],[Income]]&lt;80000,"40–80k",
  BuyerTable[[#This Row],[Income]]&lt;120000,"80–120k",
  TRUE,"120k+"
)</f>
        <v>80–120k</v>
      </c>
      <c r="E913" s="3">
        <v>90000</v>
      </c>
      <c r="F913">
        <v>2</v>
      </c>
      <c r="G913" t="s">
        <v>13</v>
      </c>
      <c r="H913" t="s">
        <v>21</v>
      </c>
      <c r="I913" t="s">
        <v>18</v>
      </c>
      <c r="J913" t="str">
        <f>IF(BuyerTable[[#This Row],[Cars]]&gt;0,"car","No cars")</f>
        <v>No cars</v>
      </c>
      <c r="K913">
        <v>0</v>
      </c>
      <c r="L913" t="s">
        <v>16</v>
      </c>
      <c r="M913" t="s">
        <v>24</v>
      </c>
      <c r="N913" t="str">
        <f t="shared" si="14"/>
        <v>Middle age</v>
      </c>
      <c r="O913" t="str" cm="1">
        <f t="array" ref="O913">_xlfn.IFS(
  BuyerTable[[#This Row],[Age]]&lt;25,"&lt;25",
  BuyerTable[[#This Row],[Age]]&lt;=34,"25-34",
  BuyerTable[[#This Row],[Age]]&lt;=44,"35-44",
  BuyerTable[[#This Row],[Age]]&lt;=54,"45-54",
  TRUE,"55+"
)</f>
        <v>35-44</v>
      </c>
      <c r="P913">
        <v>36</v>
      </c>
      <c r="Q913">
        <f>IF(BuyerTable[[#This Row],[Purchased Bike]]="Yes",1,0)</f>
        <v>1</v>
      </c>
      <c r="R913" t="s">
        <v>15</v>
      </c>
      <c r="S913" s="8">
        <f>_xlfn.SWITCH(BuyerTable[[#This Row],[Commute Distance]],"0-1 Miles",1,"1-2 Miles",2,"2-5 Miles",5,"5-10 Miles",10,"More than 10 Miles",12)</f>
        <v>1</v>
      </c>
    </row>
    <row r="914" spans="1:19" x14ac:dyDescent="0.3">
      <c r="A914">
        <v>18294</v>
      </c>
      <c r="B914" t="s">
        <v>36</v>
      </c>
      <c r="C914" t="s">
        <v>39</v>
      </c>
      <c r="D914" t="str" cm="1">
        <f t="array" ref="D914">_xlfn.IFS(
  BuyerTable[[#This Row],[Income]]&lt;40000,"&lt;40k",
  BuyerTable[[#This Row],[Income]]&lt;80000,"40–80k",
  BuyerTable[[#This Row],[Income]]&lt;120000,"80–120k",
  TRUE,"120k+"
)</f>
        <v>80–120k</v>
      </c>
      <c r="E914" s="3">
        <v>90000</v>
      </c>
      <c r="F914">
        <v>1</v>
      </c>
      <c r="G914" t="s">
        <v>13</v>
      </c>
      <c r="H914" t="s">
        <v>21</v>
      </c>
      <c r="I914" t="s">
        <v>15</v>
      </c>
      <c r="J914" t="str">
        <f>IF(BuyerTable[[#This Row],[Cars]]&gt;0,"car","No cars")</f>
        <v>car</v>
      </c>
      <c r="K914">
        <v>1</v>
      </c>
      <c r="L914" t="s">
        <v>23</v>
      </c>
      <c r="M914" t="s">
        <v>24</v>
      </c>
      <c r="N914" t="str">
        <f t="shared" si="14"/>
        <v>Middle age</v>
      </c>
      <c r="O914" t="str" cm="1">
        <f t="array" ref="O914">_xlfn.IFS(
  BuyerTable[[#This Row],[Age]]&lt;25,"&lt;25",
  BuyerTable[[#This Row],[Age]]&lt;=34,"25-34",
  BuyerTable[[#This Row],[Age]]&lt;=44,"35-44",
  BuyerTable[[#This Row],[Age]]&lt;=54,"45-54",
  TRUE,"55+"
)</f>
        <v>45-54</v>
      </c>
      <c r="P914">
        <v>46</v>
      </c>
      <c r="Q914">
        <f>IF(BuyerTable[[#This Row],[Purchased Bike]]="Yes",1,0)</f>
        <v>0</v>
      </c>
      <c r="R914" t="s">
        <v>18</v>
      </c>
      <c r="S914" s="8">
        <f>_xlfn.SWITCH(BuyerTable[[#This Row],[Commute Distance]],"0-1 Miles",1,"1-2 Miles",2,"2-5 Miles",5,"5-10 Miles",10,"More than 10 Miles",12)</f>
        <v>10</v>
      </c>
    </row>
    <row r="915" spans="1:19" x14ac:dyDescent="0.3">
      <c r="A915">
        <v>26415</v>
      </c>
      <c r="B915" t="s">
        <v>36</v>
      </c>
      <c r="C915" t="s">
        <v>39</v>
      </c>
      <c r="D915" t="str" cm="1">
        <f t="array" ref="D915">_xlfn.IFS(
  BuyerTable[[#This Row],[Income]]&lt;40000,"&lt;40k",
  BuyerTable[[#This Row],[Income]]&lt;80000,"40–80k",
  BuyerTable[[#This Row],[Income]]&lt;120000,"80–120k",
  TRUE,"120k+"
)</f>
        <v>80–120k</v>
      </c>
      <c r="E915" s="3">
        <v>90000</v>
      </c>
      <c r="F915">
        <v>4</v>
      </c>
      <c r="G915" t="s">
        <v>29</v>
      </c>
      <c r="H915" t="s">
        <v>14</v>
      </c>
      <c r="I915" t="s">
        <v>15</v>
      </c>
      <c r="J915" t="str">
        <f>IF(BuyerTable[[#This Row],[Cars]]&gt;0,"car","No cars")</f>
        <v>car</v>
      </c>
      <c r="K915">
        <v>4</v>
      </c>
      <c r="L915" t="s">
        <v>41</v>
      </c>
      <c r="M915" t="s">
        <v>17</v>
      </c>
      <c r="N915" t="str">
        <f t="shared" si="14"/>
        <v>Old</v>
      </c>
      <c r="O915" t="str" cm="1">
        <f t="array" ref="O915">_xlfn.IFS(
  BuyerTable[[#This Row],[Age]]&lt;25,"&lt;25",
  BuyerTable[[#This Row],[Age]]&lt;=34,"25-34",
  BuyerTable[[#This Row],[Age]]&lt;=44,"35-44",
  BuyerTable[[#This Row],[Age]]&lt;=54,"45-54",
  TRUE,"55+"
)</f>
        <v>55+</v>
      </c>
      <c r="P915">
        <v>58</v>
      </c>
      <c r="Q915">
        <f>IF(BuyerTable[[#This Row],[Purchased Bike]]="Yes",1,0)</f>
        <v>0</v>
      </c>
      <c r="R915" t="s">
        <v>18</v>
      </c>
      <c r="S915" s="8">
        <f>_xlfn.SWITCH(BuyerTable[[#This Row],[Commute Distance]],"0-1 Miles",1,"1-2 Miles",2,"2-5 Miles",5,"5-10 Miles",10,"More than 10 Miles",12)</f>
        <v>12</v>
      </c>
    </row>
    <row r="916" spans="1:19" x14ac:dyDescent="0.3">
      <c r="A916">
        <v>26012</v>
      </c>
      <c r="B916" t="s">
        <v>36</v>
      </c>
      <c r="C916" t="s">
        <v>38</v>
      </c>
      <c r="D916" t="str" cm="1">
        <f t="array" ref="D916">_xlfn.IFS(
  BuyerTable[[#This Row],[Income]]&lt;40000,"&lt;40k",
  BuyerTable[[#This Row],[Income]]&lt;80000,"40–80k",
  BuyerTable[[#This Row],[Income]]&lt;120000,"80–120k",
  TRUE,"120k+"
)</f>
        <v>80–120k</v>
      </c>
      <c r="E916" s="3">
        <v>80000</v>
      </c>
      <c r="F916">
        <v>1</v>
      </c>
      <c r="G916" t="s">
        <v>19</v>
      </c>
      <c r="H916" t="s">
        <v>14</v>
      </c>
      <c r="I916" t="s">
        <v>15</v>
      </c>
      <c r="J916" t="str">
        <f>IF(BuyerTable[[#This Row],[Cars]]&gt;0,"car","No cars")</f>
        <v>car</v>
      </c>
      <c r="K916">
        <v>1</v>
      </c>
      <c r="L916" t="s">
        <v>22</v>
      </c>
      <c r="M916" t="s">
        <v>32</v>
      </c>
      <c r="N916" t="str">
        <f t="shared" si="14"/>
        <v>Middle age</v>
      </c>
      <c r="O916" t="str" cm="1">
        <f t="array" ref="O916">_xlfn.IFS(
  BuyerTable[[#This Row],[Age]]&lt;25,"&lt;25",
  BuyerTable[[#This Row],[Age]]&lt;=34,"25-34",
  BuyerTable[[#This Row],[Age]]&lt;=44,"35-44",
  BuyerTable[[#This Row],[Age]]&lt;=54,"45-54",
  TRUE,"55+"
)</f>
        <v>45-54</v>
      </c>
      <c r="P916">
        <v>48</v>
      </c>
      <c r="Q916">
        <f>IF(BuyerTable[[#This Row],[Purchased Bike]]="Yes",1,0)</f>
        <v>1</v>
      </c>
      <c r="R916" t="s">
        <v>15</v>
      </c>
      <c r="S916" s="8">
        <f>_xlfn.SWITCH(BuyerTable[[#This Row],[Commute Distance]],"0-1 Miles",1,"1-2 Miles",2,"2-5 Miles",5,"5-10 Miles",10,"More than 10 Miles",12)</f>
        <v>5</v>
      </c>
    </row>
    <row r="917" spans="1:19" x14ac:dyDescent="0.3">
      <c r="A917">
        <v>15940</v>
      </c>
      <c r="B917" t="s">
        <v>36</v>
      </c>
      <c r="C917" t="s">
        <v>38</v>
      </c>
      <c r="D917" t="str" cm="1">
        <f t="array" ref="D917">_xlfn.IFS(
  BuyerTable[[#This Row],[Income]]&lt;40000,"&lt;40k",
  BuyerTable[[#This Row],[Income]]&lt;80000,"40–80k",
  BuyerTable[[#This Row],[Income]]&lt;120000,"80–120k",
  TRUE,"120k+"
)</f>
        <v>80–120k</v>
      </c>
      <c r="E917" s="3">
        <v>100000</v>
      </c>
      <c r="F917">
        <v>4</v>
      </c>
      <c r="G917" t="s">
        <v>19</v>
      </c>
      <c r="H917" t="s">
        <v>21</v>
      </c>
      <c r="I917" t="s">
        <v>15</v>
      </c>
      <c r="J917" t="str">
        <f>IF(BuyerTable[[#This Row],[Cars]]&gt;0,"car","No cars")</f>
        <v>car</v>
      </c>
      <c r="K917">
        <v>4</v>
      </c>
      <c r="L917" t="s">
        <v>16</v>
      </c>
      <c r="M917" t="s">
        <v>32</v>
      </c>
      <c r="N917" t="str">
        <f t="shared" si="14"/>
        <v>Middle age</v>
      </c>
      <c r="O917" t="str" cm="1">
        <f t="array" ref="O917">_xlfn.IFS(
  BuyerTable[[#This Row],[Age]]&lt;25,"&lt;25",
  BuyerTable[[#This Row],[Age]]&lt;=34,"25-34",
  BuyerTable[[#This Row],[Age]]&lt;=44,"35-44",
  BuyerTable[[#This Row],[Age]]&lt;=54,"45-54",
  TRUE,"55+"
)</f>
        <v>35-44</v>
      </c>
      <c r="P917">
        <v>40</v>
      </c>
      <c r="Q917">
        <f>IF(BuyerTable[[#This Row],[Purchased Bike]]="Yes",1,0)</f>
        <v>0</v>
      </c>
      <c r="R917" t="s">
        <v>18</v>
      </c>
      <c r="S917" s="8">
        <f>_xlfn.SWITCH(BuyerTable[[#This Row],[Commute Distance]],"0-1 Miles",1,"1-2 Miles",2,"2-5 Miles",5,"5-10 Miles",10,"More than 10 Miles",12)</f>
        <v>1</v>
      </c>
    </row>
    <row r="918" spans="1:19" x14ac:dyDescent="0.3">
      <c r="A918">
        <v>24357</v>
      </c>
      <c r="B918" t="s">
        <v>36</v>
      </c>
      <c r="C918" t="s">
        <v>38</v>
      </c>
      <c r="D918" t="str" cm="1">
        <f t="array" ref="D918">_xlfn.IFS(
  BuyerTable[[#This Row],[Income]]&lt;40000,"&lt;40k",
  BuyerTable[[#This Row],[Income]]&lt;80000,"40–80k",
  BuyerTable[[#This Row],[Income]]&lt;120000,"80–120k",
  TRUE,"120k+"
)</f>
        <v>80–120k</v>
      </c>
      <c r="E918" s="3">
        <v>80000</v>
      </c>
      <c r="F918">
        <v>3</v>
      </c>
      <c r="G918" t="s">
        <v>13</v>
      </c>
      <c r="H918" t="s">
        <v>21</v>
      </c>
      <c r="I918" t="s">
        <v>15</v>
      </c>
      <c r="J918" t="str">
        <f>IF(BuyerTable[[#This Row],[Cars]]&gt;0,"car","No cars")</f>
        <v>car</v>
      </c>
      <c r="K918">
        <v>1</v>
      </c>
      <c r="L918" t="s">
        <v>22</v>
      </c>
      <c r="M918" t="s">
        <v>32</v>
      </c>
      <c r="N918" t="str">
        <f t="shared" si="14"/>
        <v>Middle age</v>
      </c>
      <c r="O918" t="str" cm="1">
        <f t="array" ref="O918">_xlfn.IFS(
  BuyerTable[[#This Row],[Age]]&lt;25,"&lt;25",
  BuyerTable[[#This Row],[Age]]&lt;=34,"25-34",
  BuyerTable[[#This Row],[Age]]&lt;=44,"35-44",
  BuyerTable[[#This Row],[Age]]&lt;=54,"45-54",
  TRUE,"55+"
)</f>
        <v>45-54</v>
      </c>
      <c r="P918">
        <v>48</v>
      </c>
      <c r="Q918">
        <f>IF(BuyerTable[[#This Row],[Purchased Bike]]="Yes",1,0)</f>
        <v>1</v>
      </c>
      <c r="R918" t="s">
        <v>15</v>
      </c>
      <c r="S918" s="8">
        <f>_xlfn.SWITCH(BuyerTable[[#This Row],[Commute Distance]],"0-1 Miles",1,"1-2 Miles",2,"2-5 Miles",5,"5-10 Miles",10,"More than 10 Miles",12)</f>
        <v>5</v>
      </c>
    </row>
    <row r="919" spans="1:19" x14ac:dyDescent="0.3">
      <c r="A919">
        <v>12207</v>
      </c>
      <c r="B919" t="s">
        <v>37</v>
      </c>
      <c r="C919" t="s">
        <v>38</v>
      </c>
      <c r="D919" t="str" cm="1">
        <f t="array" ref="D919">_xlfn.IFS(
  BuyerTable[[#This Row],[Income]]&lt;40000,"&lt;40k",
  BuyerTable[[#This Row],[Income]]&lt;80000,"40–80k",
  BuyerTable[[#This Row],[Income]]&lt;120000,"80–120k",
  TRUE,"120k+"
)</f>
        <v>80–120k</v>
      </c>
      <c r="E919" s="3">
        <v>80000</v>
      </c>
      <c r="F919">
        <v>4</v>
      </c>
      <c r="G919" t="s">
        <v>13</v>
      </c>
      <c r="H919" t="s">
        <v>28</v>
      </c>
      <c r="I919" t="s">
        <v>15</v>
      </c>
      <c r="J919" t="str">
        <f>IF(BuyerTable[[#This Row],[Cars]]&gt;0,"car","No cars")</f>
        <v>No cars</v>
      </c>
      <c r="K919">
        <v>0</v>
      </c>
      <c r="L919" t="s">
        <v>23</v>
      </c>
      <c r="M919" t="s">
        <v>32</v>
      </c>
      <c r="N919" t="str">
        <f t="shared" si="14"/>
        <v>Old</v>
      </c>
      <c r="O919" t="str" cm="1">
        <f t="array" ref="O919">_xlfn.IFS(
  BuyerTable[[#This Row],[Age]]&lt;25,"&lt;25",
  BuyerTable[[#This Row],[Age]]&lt;=34,"25-34",
  BuyerTable[[#This Row],[Age]]&lt;=44,"35-44",
  BuyerTable[[#This Row],[Age]]&lt;=54,"45-54",
  TRUE,"55+"
)</f>
        <v>55+</v>
      </c>
      <c r="P919">
        <v>66</v>
      </c>
      <c r="Q919">
        <f>IF(BuyerTable[[#This Row],[Purchased Bike]]="Yes",1,0)</f>
        <v>1</v>
      </c>
      <c r="R919" t="s">
        <v>15</v>
      </c>
      <c r="S919" s="8">
        <f>_xlfn.SWITCH(BuyerTable[[#This Row],[Commute Distance]],"0-1 Miles",1,"1-2 Miles",2,"2-5 Miles",5,"5-10 Miles",10,"More than 10 Miles",12)</f>
        <v>10</v>
      </c>
    </row>
    <row r="920" spans="1:19" x14ac:dyDescent="0.3">
      <c r="A920">
        <v>23586</v>
      </c>
      <c r="B920" t="s">
        <v>36</v>
      </c>
      <c r="C920" t="s">
        <v>39</v>
      </c>
      <c r="D920" t="str" cm="1">
        <f t="array" ref="D920">_xlfn.IFS(
  BuyerTable[[#This Row],[Income]]&lt;40000,"&lt;40k",
  BuyerTable[[#This Row],[Income]]&lt;80000,"40–80k",
  BuyerTable[[#This Row],[Income]]&lt;120000,"80–120k",
  TRUE,"120k+"
)</f>
        <v>80–120k</v>
      </c>
      <c r="E920" s="3">
        <v>80000</v>
      </c>
      <c r="F920">
        <v>0</v>
      </c>
      <c r="G920" t="s">
        <v>13</v>
      </c>
      <c r="H920" t="s">
        <v>28</v>
      </c>
      <c r="I920" t="s">
        <v>15</v>
      </c>
      <c r="J920" t="str">
        <f>IF(BuyerTable[[#This Row],[Cars]]&gt;0,"car","No cars")</f>
        <v>car</v>
      </c>
      <c r="K920">
        <v>1</v>
      </c>
      <c r="L920" t="s">
        <v>26</v>
      </c>
      <c r="M920" t="s">
        <v>32</v>
      </c>
      <c r="N920" t="str">
        <f t="shared" si="14"/>
        <v>Middle age</v>
      </c>
      <c r="O920" t="str" cm="1">
        <f t="array" ref="O920">_xlfn.IFS(
  BuyerTable[[#This Row],[Age]]&lt;25,"&lt;25",
  BuyerTable[[#This Row],[Age]]&lt;=34,"25-34",
  BuyerTable[[#This Row],[Age]]&lt;=44,"35-44",
  BuyerTable[[#This Row],[Age]]&lt;=54,"45-54",
  TRUE,"55+"
)</f>
        <v>25-34</v>
      </c>
      <c r="P920">
        <v>34</v>
      </c>
      <c r="Q920">
        <f>IF(BuyerTable[[#This Row],[Purchased Bike]]="Yes",1,0)</f>
        <v>1</v>
      </c>
      <c r="R920" t="s">
        <v>15</v>
      </c>
      <c r="S920" s="8">
        <f>_xlfn.SWITCH(BuyerTable[[#This Row],[Commute Distance]],"0-1 Miles",1,"1-2 Miles",2,"2-5 Miles",5,"5-10 Miles",10,"More than 10 Miles",12)</f>
        <v>2</v>
      </c>
    </row>
    <row r="921" spans="1:19" x14ac:dyDescent="0.3">
      <c r="A921">
        <v>15740</v>
      </c>
      <c r="B921" t="s">
        <v>36</v>
      </c>
      <c r="C921" t="s">
        <v>38</v>
      </c>
      <c r="D921" t="str" cm="1">
        <f t="array" ref="D921">_xlfn.IFS(
  BuyerTable[[#This Row],[Income]]&lt;40000,"&lt;40k",
  BuyerTable[[#This Row],[Income]]&lt;80000,"40–80k",
  BuyerTable[[#This Row],[Income]]&lt;120000,"80–120k",
  TRUE,"120k+"
)</f>
        <v>80–120k</v>
      </c>
      <c r="E921" s="3">
        <v>80000</v>
      </c>
      <c r="F921">
        <v>5</v>
      </c>
      <c r="G921" t="s">
        <v>13</v>
      </c>
      <c r="H921" t="s">
        <v>28</v>
      </c>
      <c r="I921" t="s">
        <v>15</v>
      </c>
      <c r="J921" t="str">
        <f>IF(BuyerTable[[#This Row],[Cars]]&gt;0,"car","No cars")</f>
        <v>car</v>
      </c>
      <c r="K921">
        <v>2</v>
      </c>
      <c r="L921" t="s">
        <v>26</v>
      </c>
      <c r="M921" t="s">
        <v>32</v>
      </c>
      <c r="N921" t="str">
        <f t="shared" si="14"/>
        <v>Old</v>
      </c>
      <c r="O921" t="str" cm="1">
        <f t="array" ref="O921">_xlfn.IFS(
  BuyerTable[[#This Row],[Age]]&lt;25,"&lt;25",
  BuyerTable[[#This Row],[Age]]&lt;=34,"25-34",
  BuyerTable[[#This Row],[Age]]&lt;=44,"35-44",
  BuyerTable[[#This Row],[Age]]&lt;=54,"45-54",
  TRUE,"55+"
)</f>
        <v>55+</v>
      </c>
      <c r="P921">
        <v>64</v>
      </c>
      <c r="Q921">
        <f>IF(BuyerTable[[#This Row],[Purchased Bike]]="Yes",1,0)</f>
        <v>0</v>
      </c>
      <c r="R921" t="s">
        <v>18</v>
      </c>
      <c r="S921" s="8">
        <f>_xlfn.SWITCH(BuyerTable[[#This Row],[Commute Distance]],"0-1 Miles",1,"1-2 Miles",2,"2-5 Miles",5,"5-10 Miles",10,"More than 10 Miles",12)</f>
        <v>2</v>
      </c>
    </row>
    <row r="922" spans="1:19" x14ac:dyDescent="0.3">
      <c r="A922">
        <v>27638</v>
      </c>
      <c r="B922" t="s">
        <v>37</v>
      </c>
      <c r="C922" t="s">
        <v>38</v>
      </c>
      <c r="D922" t="str" cm="1">
        <f t="array" ref="D922">_xlfn.IFS(
  BuyerTable[[#This Row],[Income]]&lt;40000,"&lt;40k",
  BuyerTable[[#This Row],[Income]]&lt;80000,"40–80k",
  BuyerTable[[#This Row],[Income]]&lt;120000,"80–120k",
  TRUE,"120k+"
)</f>
        <v>80–120k</v>
      </c>
      <c r="E922" s="3">
        <v>100000</v>
      </c>
      <c r="F922">
        <v>1</v>
      </c>
      <c r="G922" t="s">
        <v>19</v>
      </c>
      <c r="H922" t="s">
        <v>21</v>
      </c>
      <c r="I922" t="s">
        <v>18</v>
      </c>
      <c r="J922" t="str">
        <f>IF(BuyerTable[[#This Row],[Cars]]&gt;0,"car","No cars")</f>
        <v>car</v>
      </c>
      <c r="K922">
        <v>3</v>
      </c>
      <c r="L922" t="s">
        <v>26</v>
      </c>
      <c r="M922" t="s">
        <v>32</v>
      </c>
      <c r="N922" t="str">
        <f t="shared" si="14"/>
        <v>Middle age</v>
      </c>
      <c r="O922" t="str" cm="1">
        <f t="array" ref="O922">_xlfn.IFS(
  BuyerTable[[#This Row],[Age]]&lt;25,"&lt;25",
  BuyerTable[[#This Row],[Age]]&lt;=34,"25-34",
  BuyerTable[[#This Row],[Age]]&lt;=44,"35-44",
  BuyerTable[[#This Row],[Age]]&lt;=54,"45-54",
  TRUE,"55+"
)</f>
        <v>35-44</v>
      </c>
      <c r="P922">
        <v>44</v>
      </c>
      <c r="Q922">
        <f>IF(BuyerTable[[#This Row],[Purchased Bike]]="Yes",1,0)</f>
        <v>0</v>
      </c>
      <c r="R922" t="s">
        <v>18</v>
      </c>
      <c r="S922" s="8">
        <f>_xlfn.SWITCH(BuyerTable[[#This Row],[Commute Distance]],"0-1 Miles",1,"1-2 Miles",2,"2-5 Miles",5,"5-10 Miles",10,"More than 10 Miles",12)</f>
        <v>2</v>
      </c>
    </row>
    <row r="923" spans="1:19" x14ac:dyDescent="0.3">
      <c r="A923">
        <v>13283</v>
      </c>
      <c r="B923" t="s">
        <v>36</v>
      </c>
      <c r="C923" t="s">
        <v>38</v>
      </c>
      <c r="D923" t="str" cm="1">
        <f t="array" ref="D923">_xlfn.IFS(
  BuyerTable[[#This Row],[Income]]&lt;40000,"&lt;40k",
  BuyerTable[[#This Row],[Income]]&lt;80000,"40–80k",
  BuyerTable[[#This Row],[Income]]&lt;120000,"80–120k",
  TRUE,"120k+"
)</f>
        <v>80–120k</v>
      </c>
      <c r="E923" s="3">
        <v>80000</v>
      </c>
      <c r="F923">
        <v>3</v>
      </c>
      <c r="G923" t="s">
        <v>19</v>
      </c>
      <c r="H923" t="s">
        <v>21</v>
      </c>
      <c r="I923" t="s">
        <v>18</v>
      </c>
      <c r="J923" t="str">
        <f>IF(BuyerTable[[#This Row],[Cars]]&gt;0,"car","No cars")</f>
        <v>car</v>
      </c>
      <c r="K923">
        <v>2</v>
      </c>
      <c r="L923" t="s">
        <v>16</v>
      </c>
      <c r="M923" t="s">
        <v>32</v>
      </c>
      <c r="N923" t="str">
        <f t="shared" si="14"/>
        <v>Middle age</v>
      </c>
      <c r="O923" t="str" cm="1">
        <f t="array" ref="O923">_xlfn.IFS(
  BuyerTable[[#This Row],[Age]]&lt;25,"&lt;25",
  BuyerTable[[#This Row],[Age]]&lt;=34,"25-34",
  BuyerTable[[#This Row],[Age]]&lt;=44,"35-44",
  BuyerTable[[#This Row],[Age]]&lt;=54,"45-54",
  TRUE,"55+"
)</f>
        <v>45-54</v>
      </c>
      <c r="P923">
        <v>49</v>
      </c>
      <c r="Q923">
        <f>IF(BuyerTable[[#This Row],[Purchased Bike]]="Yes",1,0)</f>
        <v>1</v>
      </c>
      <c r="R923" t="s">
        <v>15</v>
      </c>
      <c r="S923" s="8">
        <f>_xlfn.SWITCH(BuyerTable[[#This Row],[Commute Distance]],"0-1 Miles",1,"1-2 Miles",2,"2-5 Miles",5,"5-10 Miles",10,"More than 10 Miles",12)</f>
        <v>1</v>
      </c>
    </row>
    <row r="924" spans="1:19" x14ac:dyDescent="0.3">
      <c r="A924">
        <v>17471</v>
      </c>
      <c r="B924" t="s">
        <v>37</v>
      </c>
      <c r="C924" t="s">
        <v>39</v>
      </c>
      <c r="D924" t="str" cm="1">
        <f t="array" ref="D924">_xlfn.IFS(
  BuyerTable[[#This Row],[Income]]&lt;40000,"&lt;40k",
  BuyerTable[[#This Row],[Income]]&lt;80000,"40–80k",
  BuyerTable[[#This Row],[Income]]&lt;120000,"80–120k",
  TRUE,"120k+"
)</f>
        <v>80–120k</v>
      </c>
      <c r="E924" s="3">
        <v>80000</v>
      </c>
      <c r="F924">
        <v>4</v>
      </c>
      <c r="G924" t="s">
        <v>31</v>
      </c>
      <c r="H924" t="s">
        <v>28</v>
      </c>
      <c r="I924" t="s">
        <v>15</v>
      </c>
      <c r="J924" t="str">
        <f>IF(BuyerTable[[#This Row],[Cars]]&gt;0,"car","No cars")</f>
        <v>car</v>
      </c>
      <c r="K924">
        <v>2</v>
      </c>
      <c r="L924" t="s">
        <v>23</v>
      </c>
      <c r="M924" t="s">
        <v>32</v>
      </c>
      <c r="N924" t="str">
        <f t="shared" si="14"/>
        <v>Old</v>
      </c>
      <c r="O924" t="str" cm="1">
        <f t="array" ref="O924">_xlfn.IFS(
  BuyerTable[[#This Row],[Age]]&lt;25,"&lt;25",
  BuyerTable[[#This Row],[Age]]&lt;=34,"25-34",
  BuyerTable[[#This Row],[Age]]&lt;=44,"35-44",
  BuyerTable[[#This Row],[Age]]&lt;=54,"45-54",
  TRUE,"55+"
)</f>
        <v>55+</v>
      </c>
      <c r="P924">
        <v>67</v>
      </c>
      <c r="Q924">
        <f>IF(BuyerTable[[#This Row],[Purchased Bike]]="Yes",1,0)</f>
        <v>0</v>
      </c>
      <c r="R924" t="s">
        <v>18</v>
      </c>
      <c r="S924" s="8">
        <f>_xlfn.SWITCH(BuyerTable[[#This Row],[Commute Distance]],"0-1 Miles",1,"1-2 Miles",2,"2-5 Miles",5,"5-10 Miles",10,"More than 10 Miles",12)</f>
        <v>10</v>
      </c>
    </row>
    <row r="925" spans="1:19" x14ac:dyDescent="0.3">
      <c r="A925">
        <v>15382</v>
      </c>
      <c r="B925" t="s">
        <v>36</v>
      </c>
      <c r="C925" t="s">
        <v>39</v>
      </c>
      <c r="D925" t="str" cm="1">
        <f t="array" ref="D925">_xlfn.IFS(
  BuyerTable[[#This Row],[Income]]&lt;40000,"&lt;40k",
  BuyerTable[[#This Row],[Income]]&lt;80000,"40–80k",
  BuyerTable[[#This Row],[Income]]&lt;120000,"80–120k",
  TRUE,"120k+"
)</f>
        <v>80–120k</v>
      </c>
      <c r="E925" s="3">
        <v>110000</v>
      </c>
      <c r="F925">
        <v>1</v>
      </c>
      <c r="G925" t="s">
        <v>13</v>
      </c>
      <c r="H925" t="s">
        <v>28</v>
      </c>
      <c r="I925" t="s">
        <v>15</v>
      </c>
      <c r="J925" t="str">
        <f>IF(BuyerTable[[#This Row],[Cars]]&gt;0,"car","No cars")</f>
        <v>car</v>
      </c>
      <c r="K925">
        <v>2</v>
      </c>
      <c r="L925" t="s">
        <v>26</v>
      </c>
      <c r="M925" t="s">
        <v>32</v>
      </c>
      <c r="N925" t="str">
        <f t="shared" si="14"/>
        <v>Middle age</v>
      </c>
      <c r="O925" t="str" cm="1">
        <f t="array" ref="O925">_xlfn.IFS(
  BuyerTable[[#This Row],[Age]]&lt;25,"&lt;25",
  BuyerTable[[#This Row],[Age]]&lt;=34,"25-34",
  BuyerTable[[#This Row],[Age]]&lt;=44,"35-44",
  BuyerTable[[#This Row],[Age]]&lt;=54,"45-54",
  TRUE,"55+"
)</f>
        <v>35-44</v>
      </c>
      <c r="P925">
        <v>44</v>
      </c>
      <c r="Q925">
        <f>IF(BuyerTable[[#This Row],[Purchased Bike]]="Yes",1,0)</f>
        <v>0</v>
      </c>
      <c r="R925" t="s">
        <v>18</v>
      </c>
      <c r="S925" s="8">
        <f>_xlfn.SWITCH(BuyerTable[[#This Row],[Commute Distance]],"0-1 Miles",1,"1-2 Miles",2,"2-5 Miles",5,"5-10 Miles",10,"More than 10 Miles",12)</f>
        <v>2</v>
      </c>
    </row>
    <row r="926" spans="1:19" x14ac:dyDescent="0.3">
      <c r="A926">
        <v>13907</v>
      </c>
      <c r="B926" t="s">
        <v>37</v>
      </c>
      <c r="C926" t="s">
        <v>39</v>
      </c>
      <c r="D926" t="str" cm="1">
        <f t="array" ref="D926">_xlfn.IFS(
  BuyerTable[[#This Row],[Income]]&lt;40000,"&lt;40k",
  BuyerTable[[#This Row],[Income]]&lt;80000,"40–80k",
  BuyerTable[[#This Row],[Income]]&lt;120000,"80–120k",
  TRUE,"120k+"
)</f>
        <v>80–120k</v>
      </c>
      <c r="E926" s="3">
        <v>80000</v>
      </c>
      <c r="F926">
        <v>3</v>
      </c>
      <c r="G926" t="s">
        <v>13</v>
      </c>
      <c r="H926" t="s">
        <v>14</v>
      </c>
      <c r="I926" t="s">
        <v>15</v>
      </c>
      <c r="J926" t="str">
        <f>IF(BuyerTable[[#This Row],[Cars]]&gt;0,"car","No cars")</f>
        <v>car</v>
      </c>
      <c r="K926">
        <v>1</v>
      </c>
      <c r="L926" t="s">
        <v>16</v>
      </c>
      <c r="M926" t="s">
        <v>32</v>
      </c>
      <c r="N926" t="str">
        <f t="shared" si="14"/>
        <v>Middle age</v>
      </c>
      <c r="O926" t="str" cm="1">
        <f t="array" ref="O926">_xlfn.IFS(
  BuyerTable[[#This Row],[Age]]&lt;25,"&lt;25",
  BuyerTable[[#This Row],[Age]]&lt;=34,"25-34",
  BuyerTable[[#This Row],[Age]]&lt;=44,"35-44",
  BuyerTable[[#This Row],[Age]]&lt;=54,"45-54",
  TRUE,"55+"
)</f>
        <v>35-44</v>
      </c>
      <c r="P926">
        <v>41</v>
      </c>
      <c r="Q926">
        <f>IF(BuyerTable[[#This Row],[Purchased Bike]]="Yes",1,0)</f>
        <v>1</v>
      </c>
      <c r="R926" t="s">
        <v>15</v>
      </c>
      <c r="S926" s="8">
        <f>_xlfn.SWITCH(BuyerTable[[#This Row],[Commute Distance]],"0-1 Miles",1,"1-2 Miles",2,"2-5 Miles",5,"5-10 Miles",10,"More than 10 Miles",12)</f>
        <v>1</v>
      </c>
    </row>
    <row r="927" spans="1:19" x14ac:dyDescent="0.3">
      <c r="A927">
        <v>11262</v>
      </c>
      <c r="B927" t="s">
        <v>36</v>
      </c>
      <c r="C927" t="s">
        <v>39</v>
      </c>
      <c r="D927" t="str" cm="1">
        <f t="array" ref="D927">_xlfn.IFS(
  BuyerTable[[#This Row],[Income]]&lt;40000,"&lt;40k",
  BuyerTable[[#This Row],[Income]]&lt;80000,"40–80k",
  BuyerTable[[#This Row],[Income]]&lt;120000,"80–120k",
  TRUE,"120k+"
)</f>
        <v>80–120k</v>
      </c>
      <c r="E927" s="3">
        <v>80000</v>
      </c>
      <c r="F927">
        <v>4</v>
      </c>
      <c r="G927" t="s">
        <v>13</v>
      </c>
      <c r="H927" t="s">
        <v>28</v>
      </c>
      <c r="I927" t="s">
        <v>15</v>
      </c>
      <c r="J927" t="str">
        <f>IF(BuyerTable[[#This Row],[Cars]]&gt;0,"car","No cars")</f>
        <v>No cars</v>
      </c>
      <c r="K927">
        <v>0</v>
      </c>
      <c r="L927" t="s">
        <v>16</v>
      </c>
      <c r="M927" t="s">
        <v>32</v>
      </c>
      <c r="N927" t="str">
        <f t="shared" si="14"/>
        <v>Middle age</v>
      </c>
      <c r="O927" t="str" cm="1">
        <f t="array" ref="O927">_xlfn.IFS(
  BuyerTable[[#This Row],[Age]]&lt;25,"&lt;25",
  BuyerTable[[#This Row],[Age]]&lt;=34,"25-34",
  BuyerTable[[#This Row],[Age]]&lt;=44,"35-44",
  BuyerTable[[#This Row],[Age]]&lt;=54,"45-54",
  TRUE,"55+"
)</f>
        <v>35-44</v>
      </c>
      <c r="P927">
        <v>42</v>
      </c>
      <c r="Q927">
        <f>IF(BuyerTable[[#This Row],[Purchased Bike]]="Yes",1,0)</f>
        <v>0</v>
      </c>
      <c r="R927" t="s">
        <v>18</v>
      </c>
      <c r="S927" s="8">
        <f>_xlfn.SWITCH(BuyerTable[[#This Row],[Commute Distance]],"0-1 Miles",1,"1-2 Miles",2,"2-5 Miles",5,"5-10 Miles",10,"More than 10 Miles",12)</f>
        <v>1</v>
      </c>
    </row>
    <row r="928" spans="1:19" x14ac:dyDescent="0.3">
      <c r="A928">
        <v>18674</v>
      </c>
      <c r="B928" t="s">
        <v>37</v>
      </c>
      <c r="C928" t="s">
        <v>39</v>
      </c>
      <c r="D928" t="str" cm="1">
        <f t="array" ref="D928">_xlfn.IFS(
  BuyerTable[[#This Row],[Income]]&lt;40000,"&lt;40k",
  BuyerTable[[#This Row],[Income]]&lt;80000,"40–80k",
  BuyerTable[[#This Row],[Income]]&lt;120000,"80–120k",
  TRUE,"120k+"
)</f>
        <v>80–120k</v>
      </c>
      <c r="E928" s="3">
        <v>80000</v>
      </c>
      <c r="F928">
        <v>4</v>
      </c>
      <c r="G928" t="s">
        <v>31</v>
      </c>
      <c r="H928" t="s">
        <v>14</v>
      </c>
      <c r="I928" t="s">
        <v>18</v>
      </c>
      <c r="J928" t="str">
        <f>IF(BuyerTable[[#This Row],[Cars]]&gt;0,"car","No cars")</f>
        <v>No cars</v>
      </c>
      <c r="K928">
        <v>0</v>
      </c>
      <c r="L928" t="s">
        <v>16</v>
      </c>
      <c r="M928" t="s">
        <v>32</v>
      </c>
      <c r="N928" t="str">
        <f t="shared" si="14"/>
        <v>Middle age</v>
      </c>
      <c r="O928" t="str" cm="1">
        <f t="array" ref="O928">_xlfn.IFS(
  BuyerTable[[#This Row],[Age]]&lt;25,"&lt;25",
  BuyerTable[[#This Row],[Age]]&lt;=34,"25-34",
  BuyerTable[[#This Row],[Age]]&lt;=44,"35-44",
  BuyerTable[[#This Row],[Age]]&lt;=54,"45-54",
  TRUE,"55+"
)</f>
        <v>45-54</v>
      </c>
      <c r="P928">
        <v>48</v>
      </c>
      <c r="Q928">
        <f>IF(BuyerTable[[#This Row],[Purchased Bike]]="Yes",1,0)</f>
        <v>0</v>
      </c>
      <c r="R928" t="s">
        <v>18</v>
      </c>
      <c r="S928" s="8">
        <f>_xlfn.SWITCH(BuyerTable[[#This Row],[Commute Distance]],"0-1 Miles",1,"1-2 Miles",2,"2-5 Miles",5,"5-10 Miles",10,"More than 10 Miles",12)</f>
        <v>1</v>
      </c>
    </row>
    <row r="929" spans="1:19" x14ac:dyDescent="0.3">
      <c r="A929">
        <v>25293</v>
      </c>
      <c r="B929" t="s">
        <v>36</v>
      </c>
      <c r="C929" t="s">
        <v>38</v>
      </c>
      <c r="D929" t="str" cm="1">
        <f t="array" ref="D929">_xlfn.IFS(
  BuyerTable[[#This Row],[Income]]&lt;40000,"&lt;40k",
  BuyerTable[[#This Row],[Income]]&lt;80000,"40–80k",
  BuyerTable[[#This Row],[Income]]&lt;120000,"80–120k",
  TRUE,"120k+"
)</f>
        <v>80–120k</v>
      </c>
      <c r="E929" s="3">
        <v>80000</v>
      </c>
      <c r="F929">
        <v>4</v>
      </c>
      <c r="G929" t="s">
        <v>13</v>
      </c>
      <c r="H929" t="s">
        <v>28</v>
      </c>
      <c r="I929" t="s">
        <v>15</v>
      </c>
      <c r="J929" t="str">
        <f>IF(BuyerTable[[#This Row],[Cars]]&gt;0,"car","No cars")</f>
        <v>No cars</v>
      </c>
      <c r="K929">
        <v>0</v>
      </c>
      <c r="L929" t="s">
        <v>26</v>
      </c>
      <c r="M929" t="s">
        <v>32</v>
      </c>
      <c r="N929" t="str">
        <f t="shared" si="14"/>
        <v>Middle age</v>
      </c>
      <c r="O929" t="str" cm="1">
        <f t="array" ref="O929">_xlfn.IFS(
  BuyerTable[[#This Row],[Age]]&lt;25,"&lt;25",
  BuyerTable[[#This Row],[Age]]&lt;=34,"25-34",
  BuyerTable[[#This Row],[Age]]&lt;=44,"35-44",
  BuyerTable[[#This Row],[Age]]&lt;=54,"45-54",
  TRUE,"55+"
)</f>
        <v>35-44</v>
      </c>
      <c r="P929">
        <v>42</v>
      </c>
      <c r="Q929">
        <f>IF(BuyerTable[[#This Row],[Purchased Bike]]="Yes",1,0)</f>
        <v>0</v>
      </c>
      <c r="R929" t="s">
        <v>18</v>
      </c>
      <c r="S929" s="8">
        <f>_xlfn.SWITCH(BuyerTable[[#This Row],[Commute Distance]],"0-1 Miles",1,"1-2 Miles",2,"2-5 Miles",5,"5-10 Miles",10,"More than 10 Miles",12)</f>
        <v>2</v>
      </c>
    </row>
    <row r="930" spans="1:19" x14ac:dyDescent="0.3">
      <c r="A930">
        <v>21266</v>
      </c>
      <c r="B930" t="s">
        <v>37</v>
      </c>
      <c r="C930" t="s">
        <v>39</v>
      </c>
      <c r="D930" t="str" cm="1">
        <f t="array" ref="D930">_xlfn.IFS(
  BuyerTable[[#This Row],[Income]]&lt;40000,"&lt;40k",
  BuyerTable[[#This Row],[Income]]&lt;80000,"40–80k",
  BuyerTable[[#This Row],[Income]]&lt;120000,"80–120k",
  TRUE,"120k+"
)</f>
        <v>80–120k</v>
      </c>
      <c r="E930" s="3">
        <v>80000</v>
      </c>
      <c r="F930">
        <v>0</v>
      </c>
      <c r="G930" t="s">
        <v>13</v>
      </c>
      <c r="H930" t="s">
        <v>28</v>
      </c>
      <c r="I930" t="s">
        <v>15</v>
      </c>
      <c r="J930" t="str">
        <f>IF(BuyerTable[[#This Row],[Cars]]&gt;0,"car","No cars")</f>
        <v>car</v>
      </c>
      <c r="K930">
        <v>1</v>
      </c>
      <c r="L930" t="s">
        <v>26</v>
      </c>
      <c r="M930" t="s">
        <v>32</v>
      </c>
      <c r="N930" t="str">
        <f t="shared" si="14"/>
        <v>Middle age</v>
      </c>
      <c r="O930" t="str" cm="1">
        <f t="array" ref="O930">_xlfn.IFS(
  BuyerTable[[#This Row],[Age]]&lt;25,"&lt;25",
  BuyerTable[[#This Row],[Age]]&lt;=34,"25-34",
  BuyerTable[[#This Row],[Age]]&lt;=44,"35-44",
  BuyerTable[[#This Row],[Age]]&lt;=54,"45-54",
  TRUE,"55+"
)</f>
        <v>25-34</v>
      </c>
      <c r="P930">
        <v>34</v>
      </c>
      <c r="Q930">
        <f>IF(BuyerTable[[#This Row],[Purchased Bike]]="Yes",1,0)</f>
        <v>1</v>
      </c>
      <c r="R930" t="s">
        <v>15</v>
      </c>
      <c r="S930" s="8">
        <f>_xlfn.SWITCH(BuyerTable[[#This Row],[Commute Distance]],"0-1 Miles",1,"1-2 Miles",2,"2-5 Miles",5,"5-10 Miles",10,"More than 10 Miles",12)</f>
        <v>2</v>
      </c>
    </row>
    <row r="931" spans="1:19" x14ac:dyDescent="0.3">
      <c r="A931">
        <v>13749</v>
      </c>
      <c r="B931" t="s">
        <v>36</v>
      </c>
      <c r="C931" t="s">
        <v>38</v>
      </c>
      <c r="D931" t="str" cm="1">
        <f t="array" ref="D931">_xlfn.IFS(
  BuyerTable[[#This Row],[Income]]&lt;40000,"&lt;40k",
  BuyerTable[[#This Row],[Income]]&lt;80000,"40–80k",
  BuyerTable[[#This Row],[Income]]&lt;120000,"80–120k",
  TRUE,"120k+"
)</f>
        <v>80–120k</v>
      </c>
      <c r="E931" s="3">
        <v>80000</v>
      </c>
      <c r="F931">
        <v>4</v>
      </c>
      <c r="G931" t="s">
        <v>31</v>
      </c>
      <c r="H931" t="s">
        <v>14</v>
      </c>
      <c r="I931" t="s">
        <v>15</v>
      </c>
      <c r="J931" t="str">
        <f>IF(BuyerTable[[#This Row],[Cars]]&gt;0,"car","No cars")</f>
        <v>No cars</v>
      </c>
      <c r="K931">
        <v>0</v>
      </c>
      <c r="L931" t="s">
        <v>26</v>
      </c>
      <c r="M931" t="s">
        <v>32</v>
      </c>
      <c r="N931" t="str">
        <f t="shared" si="14"/>
        <v>Middle age</v>
      </c>
      <c r="O931" t="str" cm="1">
        <f t="array" ref="O931">_xlfn.IFS(
  BuyerTable[[#This Row],[Age]]&lt;25,"&lt;25",
  BuyerTable[[#This Row],[Age]]&lt;=34,"25-34",
  BuyerTable[[#This Row],[Age]]&lt;=44,"35-44",
  BuyerTable[[#This Row],[Age]]&lt;=54,"45-54",
  TRUE,"55+"
)</f>
        <v>45-54</v>
      </c>
      <c r="P931">
        <v>47</v>
      </c>
      <c r="Q931">
        <f>IF(BuyerTable[[#This Row],[Purchased Bike]]="Yes",1,0)</f>
        <v>0</v>
      </c>
      <c r="R931" t="s">
        <v>18</v>
      </c>
      <c r="S931" s="8">
        <f>_xlfn.SWITCH(BuyerTable[[#This Row],[Commute Distance]],"0-1 Miles",1,"1-2 Miles",2,"2-5 Miles",5,"5-10 Miles",10,"More than 10 Miles",12)</f>
        <v>2</v>
      </c>
    </row>
    <row r="932" spans="1:19" x14ac:dyDescent="0.3">
      <c r="A932">
        <v>16871</v>
      </c>
      <c r="B932" t="s">
        <v>36</v>
      </c>
      <c r="C932" t="s">
        <v>39</v>
      </c>
      <c r="D932" t="str" cm="1">
        <f t="array" ref="D932">_xlfn.IFS(
  BuyerTable[[#This Row],[Income]]&lt;40000,"&lt;40k",
  BuyerTable[[#This Row],[Income]]&lt;80000,"40–80k",
  BuyerTable[[#This Row],[Income]]&lt;120000,"80–120k",
  TRUE,"120k+"
)</f>
        <v>80–120k</v>
      </c>
      <c r="E932" s="3">
        <v>90000</v>
      </c>
      <c r="F932">
        <v>2</v>
      </c>
      <c r="G932" t="s">
        <v>27</v>
      </c>
      <c r="H932" t="s">
        <v>21</v>
      </c>
      <c r="I932" t="s">
        <v>15</v>
      </c>
      <c r="J932" t="str">
        <f>IF(BuyerTable[[#This Row],[Cars]]&gt;0,"car","No cars")</f>
        <v>car</v>
      </c>
      <c r="K932">
        <v>1</v>
      </c>
      <c r="L932" t="s">
        <v>41</v>
      </c>
      <c r="M932" t="s">
        <v>32</v>
      </c>
      <c r="N932" t="str">
        <f t="shared" si="14"/>
        <v>Middle age</v>
      </c>
      <c r="O932" t="str" cm="1">
        <f t="array" ref="O932">_xlfn.IFS(
  BuyerTable[[#This Row],[Age]]&lt;25,"&lt;25",
  BuyerTable[[#This Row],[Age]]&lt;=34,"25-34",
  BuyerTable[[#This Row],[Age]]&lt;=44,"35-44",
  BuyerTable[[#This Row],[Age]]&lt;=54,"45-54",
  TRUE,"55+"
)</f>
        <v>45-54</v>
      </c>
      <c r="P932">
        <v>51</v>
      </c>
      <c r="Q932">
        <f>IF(BuyerTable[[#This Row],[Purchased Bike]]="Yes",1,0)</f>
        <v>1</v>
      </c>
      <c r="R932" t="s">
        <v>15</v>
      </c>
      <c r="S932" s="8">
        <f>_xlfn.SWITCH(BuyerTable[[#This Row],[Commute Distance]],"0-1 Miles",1,"1-2 Miles",2,"2-5 Miles",5,"5-10 Miles",10,"More than 10 Miles",12)</f>
        <v>12</v>
      </c>
    </row>
    <row r="933" spans="1:19" x14ac:dyDescent="0.3">
      <c r="A933">
        <v>18391</v>
      </c>
      <c r="B933" t="s">
        <v>37</v>
      </c>
      <c r="C933" t="s">
        <v>39</v>
      </c>
      <c r="D933" t="str" cm="1">
        <f t="array" ref="D933">_xlfn.IFS(
  BuyerTable[[#This Row],[Income]]&lt;40000,"&lt;40k",
  BuyerTable[[#This Row],[Income]]&lt;80000,"40–80k",
  BuyerTable[[#This Row],[Income]]&lt;120000,"80–120k",
  TRUE,"120k+"
)</f>
        <v>80–120k</v>
      </c>
      <c r="E933" s="3">
        <v>80000</v>
      </c>
      <c r="F933">
        <v>5</v>
      </c>
      <c r="G933" t="s">
        <v>19</v>
      </c>
      <c r="H933" t="s">
        <v>21</v>
      </c>
      <c r="I933" t="s">
        <v>15</v>
      </c>
      <c r="J933" t="str">
        <f>IF(BuyerTable[[#This Row],[Cars]]&gt;0,"car","No cars")</f>
        <v>car</v>
      </c>
      <c r="K933">
        <v>2</v>
      </c>
      <c r="L933" t="s">
        <v>23</v>
      </c>
      <c r="M933" t="s">
        <v>32</v>
      </c>
      <c r="N933" t="str">
        <f t="shared" si="14"/>
        <v>Middle age</v>
      </c>
      <c r="O933" t="str" cm="1">
        <f t="array" ref="O933">_xlfn.IFS(
  BuyerTable[[#This Row],[Age]]&lt;25,"&lt;25",
  BuyerTable[[#This Row],[Age]]&lt;=34,"25-34",
  BuyerTable[[#This Row],[Age]]&lt;=44,"35-44",
  BuyerTable[[#This Row],[Age]]&lt;=54,"45-54",
  TRUE,"55+"
)</f>
        <v>35-44</v>
      </c>
      <c r="P933">
        <v>44</v>
      </c>
      <c r="Q933">
        <f>IF(BuyerTable[[#This Row],[Purchased Bike]]="Yes",1,0)</f>
        <v>0</v>
      </c>
      <c r="R933" t="s">
        <v>18</v>
      </c>
      <c r="S933" s="8">
        <f>_xlfn.SWITCH(BuyerTable[[#This Row],[Commute Distance]],"0-1 Miles",1,"1-2 Miles",2,"2-5 Miles",5,"5-10 Miles",10,"More than 10 Miles",12)</f>
        <v>10</v>
      </c>
    </row>
    <row r="934" spans="1:19" x14ac:dyDescent="0.3">
      <c r="A934">
        <v>27660</v>
      </c>
      <c r="B934" t="s">
        <v>36</v>
      </c>
      <c r="C934" t="s">
        <v>38</v>
      </c>
      <c r="D934" t="str" cm="1">
        <f t="array" ref="D934">_xlfn.IFS(
  BuyerTable[[#This Row],[Income]]&lt;40000,"&lt;40k",
  BuyerTable[[#This Row],[Income]]&lt;80000,"40–80k",
  BuyerTable[[#This Row],[Income]]&lt;120000,"80–120k",
  TRUE,"120k+"
)</f>
        <v>80–120k</v>
      </c>
      <c r="E934" s="3">
        <v>80000</v>
      </c>
      <c r="F934">
        <v>4</v>
      </c>
      <c r="G934" t="s">
        <v>31</v>
      </c>
      <c r="H934" t="s">
        <v>28</v>
      </c>
      <c r="I934" t="s">
        <v>15</v>
      </c>
      <c r="J934" t="str">
        <f>IF(BuyerTable[[#This Row],[Cars]]&gt;0,"car","No cars")</f>
        <v>car</v>
      </c>
      <c r="K934">
        <v>2</v>
      </c>
      <c r="L934" t="s">
        <v>23</v>
      </c>
      <c r="M934" t="s">
        <v>32</v>
      </c>
      <c r="N934" t="str">
        <f t="shared" si="14"/>
        <v>Old</v>
      </c>
      <c r="O934" t="str" cm="1">
        <f t="array" ref="O934">_xlfn.IFS(
  BuyerTable[[#This Row],[Age]]&lt;25,"&lt;25",
  BuyerTable[[#This Row],[Age]]&lt;=34,"25-34",
  BuyerTable[[#This Row],[Age]]&lt;=44,"35-44",
  BuyerTable[[#This Row],[Age]]&lt;=54,"45-54",
  TRUE,"55+"
)</f>
        <v>55+</v>
      </c>
      <c r="P934">
        <v>70</v>
      </c>
      <c r="Q934">
        <f>IF(BuyerTable[[#This Row],[Purchased Bike]]="Yes",1,0)</f>
        <v>0</v>
      </c>
      <c r="R934" t="s">
        <v>18</v>
      </c>
      <c r="S934" s="8">
        <f>_xlfn.SWITCH(BuyerTable[[#This Row],[Commute Distance]],"0-1 Miles",1,"1-2 Miles",2,"2-5 Miles",5,"5-10 Miles",10,"More than 10 Miles",12)</f>
        <v>10</v>
      </c>
    </row>
    <row r="935" spans="1:19" x14ac:dyDescent="0.3">
      <c r="A935">
        <v>20343</v>
      </c>
      <c r="B935" t="s">
        <v>36</v>
      </c>
      <c r="C935" t="s">
        <v>39</v>
      </c>
      <c r="D935" t="str" cm="1">
        <f t="array" ref="D935">_xlfn.IFS(
  BuyerTable[[#This Row],[Income]]&lt;40000,"&lt;40k",
  BuyerTable[[#This Row],[Income]]&lt;80000,"40–80k",
  BuyerTable[[#This Row],[Income]]&lt;120000,"80–120k",
  TRUE,"120k+"
)</f>
        <v>80–120k</v>
      </c>
      <c r="E935" s="3">
        <v>90000</v>
      </c>
      <c r="F935">
        <v>4</v>
      </c>
      <c r="G935" t="s">
        <v>19</v>
      </c>
      <c r="H935" t="s">
        <v>21</v>
      </c>
      <c r="I935" t="s">
        <v>15</v>
      </c>
      <c r="J935" t="str">
        <f>IF(BuyerTable[[#This Row],[Cars]]&gt;0,"car","No cars")</f>
        <v>car</v>
      </c>
      <c r="K935">
        <v>1</v>
      </c>
      <c r="L935" t="s">
        <v>26</v>
      </c>
      <c r="M935" t="s">
        <v>32</v>
      </c>
      <c r="N935" t="str">
        <f t="shared" si="14"/>
        <v>Middle age</v>
      </c>
      <c r="O935" t="str" cm="1">
        <f t="array" ref="O935">_xlfn.IFS(
  BuyerTable[[#This Row],[Age]]&lt;25,"&lt;25",
  BuyerTable[[#This Row],[Age]]&lt;=34,"25-34",
  BuyerTable[[#This Row],[Age]]&lt;=44,"35-44",
  BuyerTable[[#This Row],[Age]]&lt;=54,"45-54",
  TRUE,"55+"
)</f>
        <v>45-54</v>
      </c>
      <c r="P935">
        <v>45</v>
      </c>
      <c r="Q935">
        <f>IF(BuyerTable[[#This Row],[Purchased Bike]]="Yes",1,0)</f>
        <v>0</v>
      </c>
      <c r="R935" t="s">
        <v>18</v>
      </c>
      <c r="S935" s="8">
        <f>_xlfn.SWITCH(BuyerTable[[#This Row],[Commute Distance]],"0-1 Miles",1,"1-2 Miles",2,"2-5 Miles",5,"5-10 Miles",10,"More than 10 Miles",12)</f>
        <v>2</v>
      </c>
    </row>
    <row r="936" spans="1:19" x14ac:dyDescent="0.3">
      <c r="A936">
        <v>29231</v>
      </c>
      <c r="B936" t="s">
        <v>37</v>
      </c>
      <c r="C936" t="s">
        <v>38</v>
      </c>
      <c r="D936" t="str" cm="1">
        <f t="array" ref="D936">_xlfn.IFS(
  BuyerTable[[#This Row],[Income]]&lt;40000,"&lt;40k",
  BuyerTable[[#This Row],[Income]]&lt;80000,"40–80k",
  BuyerTable[[#This Row],[Income]]&lt;120000,"80–120k",
  TRUE,"120k+"
)</f>
        <v>80–120k</v>
      </c>
      <c r="E936" s="3">
        <v>80000</v>
      </c>
      <c r="F936">
        <v>4</v>
      </c>
      <c r="G936" t="s">
        <v>19</v>
      </c>
      <c r="H936" t="s">
        <v>21</v>
      </c>
      <c r="I936" t="s">
        <v>18</v>
      </c>
      <c r="J936" t="str">
        <f>IF(BuyerTable[[#This Row],[Cars]]&gt;0,"car","No cars")</f>
        <v>car</v>
      </c>
      <c r="K936">
        <v>2</v>
      </c>
      <c r="L936" t="s">
        <v>16</v>
      </c>
      <c r="M936" t="s">
        <v>32</v>
      </c>
      <c r="N936" t="str">
        <f t="shared" si="14"/>
        <v>Middle age</v>
      </c>
      <c r="O936" t="str" cm="1">
        <f t="array" ref="O936">_xlfn.IFS(
  BuyerTable[[#This Row],[Age]]&lt;25,"&lt;25",
  BuyerTable[[#This Row],[Age]]&lt;=34,"25-34",
  BuyerTable[[#This Row],[Age]]&lt;=44,"35-44",
  BuyerTable[[#This Row],[Age]]&lt;=54,"45-54",
  TRUE,"55+"
)</f>
        <v>35-44</v>
      </c>
      <c r="P936">
        <v>43</v>
      </c>
      <c r="Q936">
        <f>IF(BuyerTable[[#This Row],[Purchased Bike]]="Yes",1,0)</f>
        <v>0</v>
      </c>
      <c r="R936" t="s">
        <v>18</v>
      </c>
      <c r="S936" s="8">
        <f>_xlfn.SWITCH(BuyerTable[[#This Row],[Commute Distance]],"0-1 Miles",1,"1-2 Miles",2,"2-5 Miles",5,"5-10 Miles",10,"More than 10 Miles",12)</f>
        <v>1</v>
      </c>
    </row>
    <row r="937" spans="1:19" x14ac:dyDescent="0.3">
      <c r="A937">
        <v>22994</v>
      </c>
      <c r="B937" t="s">
        <v>36</v>
      </c>
      <c r="C937" t="s">
        <v>39</v>
      </c>
      <c r="D937" t="str" cm="1">
        <f t="array" ref="D937">_xlfn.IFS(
  BuyerTable[[#This Row],[Income]]&lt;40000,"&lt;40k",
  BuyerTable[[#This Row],[Income]]&lt;80000,"40–80k",
  BuyerTable[[#This Row],[Income]]&lt;120000,"80–120k",
  TRUE,"120k+"
)</f>
        <v>80–120k</v>
      </c>
      <c r="E937" s="3">
        <v>80000</v>
      </c>
      <c r="F937">
        <v>0</v>
      </c>
      <c r="G937" t="s">
        <v>13</v>
      </c>
      <c r="H937" t="s">
        <v>28</v>
      </c>
      <c r="I937" t="s">
        <v>15</v>
      </c>
      <c r="J937" t="str">
        <f>IF(BuyerTable[[#This Row],[Cars]]&gt;0,"car","No cars")</f>
        <v>car</v>
      </c>
      <c r="K937">
        <v>1</v>
      </c>
      <c r="L937" t="s">
        <v>26</v>
      </c>
      <c r="M937" t="s">
        <v>32</v>
      </c>
      <c r="N937" t="str">
        <f t="shared" si="14"/>
        <v>Middle age</v>
      </c>
      <c r="O937" t="str" cm="1">
        <f t="array" ref="O937">_xlfn.IFS(
  BuyerTable[[#This Row],[Age]]&lt;25,"&lt;25",
  BuyerTable[[#This Row],[Age]]&lt;=34,"25-34",
  BuyerTable[[#This Row],[Age]]&lt;=44,"35-44",
  BuyerTable[[#This Row],[Age]]&lt;=54,"45-54",
  TRUE,"55+"
)</f>
        <v>25-34</v>
      </c>
      <c r="P937">
        <v>34</v>
      </c>
      <c r="Q937">
        <f>IF(BuyerTable[[#This Row],[Purchased Bike]]="Yes",1,0)</f>
        <v>1</v>
      </c>
      <c r="R937" t="s">
        <v>15</v>
      </c>
      <c r="S937" s="8">
        <f>_xlfn.SWITCH(BuyerTable[[#This Row],[Commute Distance]],"0-1 Miles",1,"1-2 Miles",2,"2-5 Miles",5,"5-10 Miles",10,"More than 10 Miles",12)</f>
        <v>2</v>
      </c>
    </row>
    <row r="938" spans="1:19" x14ac:dyDescent="0.3">
      <c r="A938">
        <v>25184</v>
      </c>
      <c r="B938" t="s">
        <v>37</v>
      </c>
      <c r="C938" t="s">
        <v>38</v>
      </c>
      <c r="D938" t="str" cm="1">
        <f t="array" ref="D938">_xlfn.IFS(
  BuyerTable[[#This Row],[Income]]&lt;40000,"&lt;40k",
  BuyerTable[[#This Row],[Income]]&lt;80000,"40–80k",
  BuyerTable[[#This Row],[Income]]&lt;120000,"80–120k",
  TRUE,"120k+"
)</f>
        <v>80–120k</v>
      </c>
      <c r="E938" s="3">
        <v>110000</v>
      </c>
      <c r="F938">
        <v>1</v>
      </c>
      <c r="G938" t="s">
        <v>19</v>
      </c>
      <c r="H938" t="s">
        <v>21</v>
      </c>
      <c r="I938" t="s">
        <v>15</v>
      </c>
      <c r="J938" t="str">
        <f>IF(BuyerTable[[#This Row],[Cars]]&gt;0,"car","No cars")</f>
        <v>car</v>
      </c>
      <c r="K938">
        <v>4</v>
      </c>
      <c r="L938" t="s">
        <v>23</v>
      </c>
      <c r="M938" t="s">
        <v>32</v>
      </c>
      <c r="N938" t="str">
        <f t="shared" si="14"/>
        <v>Middle age</v>
      </c>
      <c r="O938" t="str" cm="1">
        <f t="array" ref="O938">_xlfn.IFS(
  BuyerTable[[#This Row],[Age]]&lt;25,"&lt;25",
  BuyerTable[[#This Row],[Age]]&lt;=34,"25-34",
  BuyerTable[[#This Row],[Age]]&lt;=44,"35-44",
  BuyerTable[[#This Row],[Age]]&lt;=54,"45-54",
  TRUE,"55+"
)</f>
        <v>45-54</v>
      </c>
      <c r="P938">
        <v>45</v>
      </c>
      <c r="Q938">
        <f>IF(BuyerTable[[#This Row],[Purchased Bike]]="Yes",1,0)</f>
        <v>1</v>
      </c>
      <c r="R938" t="s">
        <v>15</v>
      </c>
      <c r="S938" s="8">
        <f>_xlfn.SWITCH(BuyerTable[[#This Row],[Commute Distance]],"0-1 Miles",1,"1-2 Miles",2,"2-5 Miles",5,"5-10 Miles",10,"More than 10 Miles",12)</f>
        <v>10</v>
      </c>
    </row>
    <row r="939" spans="1:19" x14ac:dyDescent="0.3">
      <c r="A939">
        <v>14469</v>
      </c>
      <c r="B939" t="s">
        <v>36</v>
      </c>
      <c r="C939" t="s">
        <v>39</v>
      </c>
      <c r="D939" t="str" cm="1">
        <f t="array" ref="D939">_xlfn.IFS(
  BuyerTable[[#This Row],[Income]]&lt;40000,"&lt;40k",
  BuyerTable[[#This Row],[Income]]&lt;80000,"40–80k",
  BuyerTable[[#This Row],[Income]]&lt;120000,"80–120k",
  TRUE,"120k+"
)</f>
        <v>80–120k</v>
      </c>
      <c r="E939" s="3">
        <v>100000</v>
      </c>
      <c r="F939">
        <v>3</v>
      </c>
      <c r="G939" t="s">
        <v>19</v>
      </c>
      <c r="H939" t="s">
        <v>21</v>
      </c>
      <c r="I939" t="s">
        <v>15</v>
      </c>
      <c r="J939" t="str">
        <f>IF(BuyerTable[[#This Row],[Cars]]&gt;0,"car","No cars")</f>
        <v>car</v>
      </c>
      <c r="K939">
        <v>4</v>
      </c>
      <c r="L939" t="s">
        <v>26</v>
      </c>
      <c r="M939" t="s">
        <v>32</v>
      </c>
      <c r="N939" t="str">
        <f t="shared" si="14"/>
        <v>Middle age</v>
      </c>
      <c r="O939" t="str" cm="1">
        <f t="array" ref="O939">_xlfn.IFS(
  BuyerTable[[#This Row],[Age]]&lt;25,"&lt;25",
  BuyerTable[[#This Row],[Age]]&lt;=34,"25-34",
  BuyerTable[[#This Row],[Age]]&lt;=44,"35-44",
  BuyerTable[[#This Row],[Age]]&lt;=54,"45-54",
  TRUE,"55+"
)</f>
        <v>45-54</v>
      </c>
      <c r="P939">
        <v>45</v>
      </c>
      <c r="Q939">
        <f>IF(BuyerTable[[#This Row],[Purchased Bike]]="Yes",1,0)</f>
        <v>0</v>
      </c>
      <c r="R939" t="s">
        <v>18</v>
      </c>
      <c r="S939" s="8">
        <f>_xlfn.SWITCH(BuyerTable[[#This Row],[Commute Distance]],"0-1 Miles",1,"1-2 Miles",2,"2-5 Miles",5,"5-10 Miles",10,"More than 10 Miles",12)</f>
        <v>2</v>
      </c>
    </row>
    <row r="940" spans="1:19" x14ac:dyDescent="0.3">
      <c r="A940">
        <v>16245</v>
      </c>
      <c r="B940" t="s">
        <v>37</v>
      </c>
      <c r="C940" t="s">
        <v>39</v>
      </c>
      <c r="D940" t="str" cm="1">
        <f t="array" ref="D940">_xlfn.IFS(
  BuyerTable[[#This Row],[Income]]&lt;40000,"&lt;40k",
  BuyerTable[[#This Row],[Income]]&lt;80000,"40–80k",
  BuyerTable[[#This Row],[Income]]&lt;120000,"80–120k",
  TRUE,"120k+"
)</f>
        <v>80–120k</v>
      </c>
      <c r="E940" s="3">
        <v>80000</v>
      </c>
      <c r="F940">
        <v>4</v>
      </c>
      <c r="G940" t="s">
        <v>31</v>
      </c>
      <c r="H940" t="s">
        <v>14</v>
      </c>
      <c r="I940" t="s">
        <v>15</v>
      </c>
      <c r="J940" t="str">
        <f>IF(BuyerTable[[#This Row],[Cars]]&gt;0,"car","No cars")</f>
        <v>No cars</v>
      </c>
      <c r="K940">
        <v>0</v>
      </c>
      <c r="L940" t="s">
        <v>26</v>
      </c>
      <c r="M940" t="s">
        <v>32</v>
      </c>
      <c r="N940" t="str">
        <f t="shared" si="14"/>
        <v>Middle age</v>
      </c>
      <c r="O940" t="str" cm="1">
        <f t="array" ref="O940">_xlfn.IFS(
  BuyerTable[[#This Row],[Age]]&lt;25,"&lt;25",
  BuyerTable[[#This Row],[Age]]&lt;=34,"25-34",
  BuyerTable[[#This Row],[Age]]&lt;=44,"35-44",
  BuyerTable[[#This Row],[Age]]&lt;=54,"45-54",
  TRUE,"55+"
)</f>
        <v>45-54</v>
      </c>
      <c r="P940">
        <v>47</v>
      </c>
      <c r="Q940">
        <f>IF(BuyerTable[[#This Row],[Purchased Bike]]="Yes",1,0)</f>
        <v>0</v>
      </c>
      <c r="R940" t="s">
        <v>18</v>
      </c>
      <c r="S940" s="8">
        <f>_xlfn.SWITCH(BuyerTable[[#This Row],[Commute Distance]],"0-1 Miles",1,"1-2 Miles",2,"2-5 Miles",5,"5-10 Miles",10,"More than 10 Miles",12)</f>
        <v>2</v>
      </c>
    </row>
    <row r="941" spans="1:19" x14ac:dyDescent="0.3">
      <c r="A941">
        <v>11259</v>
      </c>
      <c r="B941" t="s">
        <v>36</v>
      </c>
      <c r="C941" t="s">
        <v>39</v>
      </c>
      <c r="D941" t="str" cm="1">
        <f t="array" ref="D941">_xlfn.IFS(
  BuyerTable[[#This Row],[Income]]&lt;40000,"&lt;40k",
  BuyerTable[[#This Row],[Income]]&lt;80000,"40–80k",
  BuyerTable[[#This Row],[Income]]&lt;120000,"80–120k",
  TRUE,"120k+"
)</f>
        <v>80–120k</v>
      </c>
      <c r="E941" s="3">
        <v>100000</v>
      </c>
      <c r="F941">
        <v>4</v>
      </c>
      <c r="G941" t="s">
        <v>19</v>
      </c>
      <c r="H941" t="s">
        <v>21</v>
      </c>
      <c r="I941" t="s">
        <v>15</v>
      </c>
      <c r="J941" t="str">
        <f>IF(BuyerTable[[#This Row],[Cars]]&gt;0,"car","No cars")</f>
        <v>car</v>
      </c>
      <c r="K941">
        <v>4</v>
      </c>
      <c r="L941" t="s">
        <v>22</v>
      </c>
      <c r="M941" t="s">
        <v>32</v>
      </c>
      <c r="N941" t="str">
        <f t="shared" si="14"/>
        <v>Middle age</v>
      </c>
      <c r="O941" t="str" cm="1">
        <f t="array" ref="O941">_xlfn.IFS(
  BuyerTable[[#This Row],[Age]]&lt;25,"&lt;25",
  BuyerTable[[#This Row],[Age]]&lt;=34,"25-34",
  BuyerTable[[#This Row],[Age]]&lt;=44,"35-44",
  BuyerTable[[#This Row],[Age]]&lt;=54,"45-54",
  TRUE,"55+"
)</f>
        <v>35-44</v>
      </c>
      <c r="P941">
        <v>41</v>
      </c>
      <c r="Q941">
        <f>IF(BuyerTable[[#This Row],[Purchased Bike]]="Yes",1,0)</f>
        <v>1</v>
      </c>
      <c r="R941" t="s">
        <v>15</v>
      </c>
      <c r="S941" s="8">
        <f>_xlfn.SWITCH(BuyerTable[[#This Row],[Commute Distance]],"0-1 Miles",1,"1-2 Miles",2,"2-5 Miles",5,"5-10 Miles",10,"More than 10 Miles",12)</f>
        <v>5</v>
      </c>
    </row>
    <row r="942" spans="1:19" x14ac:dyDescent="0.3">
      <c r="A942">
        <v>29255</v>
      </c>
      <c r="B942" t="s">
        <v>37</v>
      </c>
      <c r="C942" t="s">
        <v>38</v>
      </c>
      <c r="D942" t="str" cm="1">
        <f t="array" ref="D942">_xlfn.IFS(
  BuyerTable[[#This Row],[Income]]&lt;40000,"&lt;40k",
  BuyerTable[[#This Row],[Income]]&lt;80000,"40–80k",
  BuyerTable[[#This Row],[Income]]&lt;120000,"80–120k",
  TRUE,"120k+"
)</f>
        <v>80–120k</v>
      </c>
      <c r="E942" s="3">
        <v>80000</v>
      </c>
      <c r="F942">
        <v>3</v>
      </c>
      <c r="G942" t="s">
        <v>19</v>
      </c>
      <c r="H942" t="s">
        <v>21</v>
      </c>
      <c r="I942" t="s">
        <v>18</v>
      </c>
      <c r="J942" t="str">
        <f>IF(BuyerTable[[#This Row],[Cars]]&gt;0,"car","No cars")</f>
        <v>car</v>
      </c>
      <c r="K942">
        <v>1</v>
      </c>
      <c r="L942" t="s">
        <v>26</v>
      </c>
      <c r="M942" t="s">
        <v>32</v>
      </c>
      <c r="N942" t="str">
        <f t="shared" si="14"/>
        <v>Middle age</v>
      </c>
      <c r="O942" t="str" cm="1">
        <f t="array" ref="O942">_xlfn.IFS(
  BuyerTable[[#This Row],[Age]]&lt;25,"&lt;25",
  BuyerTable[[#This Row],[Age]]&lt;=34,"25-34",
  BuyerTable[[#This Row],[Age]]&lt;=44,"35-44",
  BuyerTable[[#This Row],[Age]]&lt;=54,"45-54",
  TRUE,"55+"
)</f>
        <v>45-54</v>
      </c>
      <c r="P942">
        <v>51</v>
      </c>
      <c r="Q942">
        <f>IF(BuyerTable[[#This Row],[Purchased Bike]]="Yes",1,0)</f>
        <v>1</v>
      </c>
      <c r="R942" t="s">
        <v>15</v>
      </c>
      <c r="S942" s="8">
        <f>_xlfn.SWITCH(BuyerTable[[#This Row],[Commute Distance]],"0-1 Miles",1,"1-2 Miles",2,"2-5 Miles",5,"5-10 Miles",10,"More than 10 Miles",12)</f>
        <v>2</v>
      </c>
    </row>
    <row r="943" spans="1:19" x14ac:dyDescent="0.3">
      <c r="A943">
        <v>13754</v>
      </c>
      <c r="B943" t="s">
        <v>37</v>
      </c>
      <c r="C943" t="s">
        <v>39</v>
      </c>
      <c r="D943" t="str" cm="1">
        <f t="array" ref="D943">_xlfn.IFS(
  BuyerTable[[#This Row],[Income]]&lt;40000,"&lt;40k",
  BuyerTable[[#This Row],[Income]]&lt;80000,"40–80k",
  BuyerTable[[#This Row],[Income]]&lt;120000,"80–120k",
  TRUE,"120k+"
)</f>
        <v>80–120k</v>
      </c>
      <c r="E943" s="3">
        <v>80000</v>
      </c>
      <c r="F943">
        <v>4</v>
      </c>
      <c r="G943" t="s">
        <v>31</v>
      </c>
      <c r="H943" t="s">
        <v>14</v>
      </c>
      <c r="I943" t="s">
        <v>15</v>
      </c>
      <c r="J943" t="str">
        <f>IF(BuyerTable[[#This Row],[Cars]]&gt;0,"car","No cars")</f>
        <v>No cars</v>
      </c>
      <c r="K943">
        <v>0</v>
      </c>
      <c r="L943" t="s">
        <v>26</v>
      </c>
      <c r="M943" t="s">
        <v>32</v>
      </c>
      <c r="N943" t="str">
        <f t="shared" si="14"/>
        <v>Middle age</v>
      </c>
      <c r="O943" t="str" cm="1">
        <f t="array" ref="O943">_xlfn.IFS(
  BuyerTable[[#This Row],[Age]]&lt;25,"&lt;25",
  BuyerTable[[#This Row],[Age]]&lt;=34,"25-34",
  BuyerTable[[#This Row],[Age]]&lt;=44,"35-44",
  BuyerTable[[#This Row],[Age]]&lt;=54,"45-54",
  TRUE,"55+"
)</f>
        <v>45-54</v>
      </c>
      <c r="P943">
        <v>48</v>
      </c>
      <c r="Q943">
        <f>IF(BuyerTable[[#This Row],[Purchased Bike]]="Yes",1,0)</f>
        <v>0</v>
      </c>
      <c r="R943" t="s">
        <v>18</v>
      </c>
      <c r="S943" s="8">
        <f>_xlfn.SWITCH(BuyerTable[[#This Row],[Commute Distance]],"0-1 Miles",1,"1-2 Miles",2,"2-5 Miles",5,"5-10 Miles",10,"More than 10 Miles",12)</f>
        <v>2</v>
      </c>
    </row>
    <row r="944" spans="1:19" x14ac:dyDescent="0.3">
      <c r="A944">
        <v>14507</v>
      </c>
      <c r="B944" t="s">
        <v>36</v>
      </c>
      <c r="C944" t="s">
        <v>38</v>
      </c>
      <c r="D944" t="str" cm="1">
        <f t="array" ref="D944">_xlfn.IFS(
  BuyerTable[[#This Row],[Income]]&lt;40000,"&lt;40k",
  BuyerTable[[#This Row],[Income]]&lt;80000,"40–80k",
  BuyerTable[[#This Row],[Income]]&lt;120000,"80–120k",
  TRUE,"120k+"
)</f>
        <v>80–120k</v>
      </c>
      <c r="E944" s="3">
        <v>100000</v>
      </c>
      <c r="F944">
        <v>2</v>
      </c>
      <c r="G944" t="s">
        <v>31</v>
      </c>
      <c r="H944" t="s">
        <v>28</v>
      </c>
      <c r="I944" t="s">
        <v>15</v>
      </c>
      <c r="J944" t="str">
        <f>IF(BuyerTable[[#This Row],[Cars]]&gt;0,"car","No cars")</f>
        <v>car</v>
      </c>
      <c r="K944">
        <v>3</v>
      </c>
      <c r="L944" t="s">
        <v>26</v>
      </c>
      <c r="M944" t="s">
        <v>32</v>
      </c>
      <c r="N944" t="str">
        <f t="shared" si="14"/>
        <v>Old</v>
      </c>
      <c r="O944" t="str" cm="1">
        <f t="array" ref="O944">_xlfn.IFS(
  BuyerTable[[#This Row],[Age]]&lt;25,"&lt;25",
  BuyerTable[[#This Row],[Age]]&lt;=34,"25-34",
  BuyerTable[[#This Row],[Age]]&lt;=44,"35-44",
  BuyerTable[[#This Row],[Age]]&lt;=54,"45-54",
  TRUE,"55+"
)</f>
        <v>55+</v>
      </c>
      <c r="P944">
        <v>65</v>
      </c>
      <c r="Q944">
        <f>IF(BuyerTable[[#This Row],[Purchased Bike]]="Yes",1,0)</f>
        <v>0</v>
      </c>
      <c r="R944" t="s">
        <v>18</v>
      </c>
      <c r="S944" s="8">
        <f>_xlfn.SWITCH(BuyerTable[[#This Row],[Commute Distance]],"0-1 Miles",1,"1-2 Miles",2,"2-5 Miles",5,"5-10 Miles",10,"More than 10 Miles",12)</f>
        <v>2</v>
      </c>
    </row>
    <row r="945" spans="1:19" x14ac:dyDescent="0.3">
      <c r="A945">
        <v>27637</v>
      </c>
      <c r="B945" t="s">
        <v>37</v>
      </c>
      <c r="C945" t="s">
        <v>39</v>
      </c>
      <c r="D945" t="str" cm="1">
        <f t="array" ref="D945">_xlfn.IFS(
  BuyerTable[[#This Row],[Income]]&lt;40000,"&lt;40k",
  BuyerTable[[#This Row],[Income]]&lt;80000,"40–80k",
  BuyerTable[[#This Row],[Income]]&lt;120000,"80–120k",
  TRUE,"120k+"
)</f>
        <v>80–120k</v>
      </c>
      <c r="E945" s="3">
        <v>100000</v>
      </c>
      <c r="F945">
        <v>1</v>
      </c>
      <c r="G945" t="s">
        <v>19</v>
      </c>
      <c r="H945" t="s">
        <v>21</v>
      </c>
      <c r="I945" t="s">
        <v>18</v>
      </c>
      <c r="J945" t="str">
        <f>IF(BuyerTable[[#This Row],[Cars]]&gt;0,"car","No cars")</f>
        <v>car</v>
      </c>
      <c r="K945">
        <v>3</v>
      </c>
      <c r="L945" t="s">
        <v>26</v>
      </c>
      <c r="M945" t="s">
        <v>32</v>
      </c>
      <c r="N945" t="str">
        <f t="shared" si="14"/>
        <v>Middle age</v>
      </c>
      <c r="O945" t="str" cm="1">
        <f t="array" ref="O945">_xlfn.IFS(
  BuyerTable[[#This Row],[Age]]&lt;25,"&lt;25",
  BuyerTable[[#This Row],[Age]]&lt;=34,"25-34",
  BuyerTable[[#This Row],[Age]]&lt;=44,"35-44",
  BuyerTable[[#This Row],[Age]]&lt;=54,"45-54",
  TRUE,"55+"
)</f>
        <v>35-44</v>
      </c>
      <c r="P945">
        <v>44</v>
      </c>
      <c r="Q945">
        <f>IF(BuyerTable[[#This Row],[Purchased Bike]]="Yes",1,0)</f>
        <v>0</v>
      </c>
      <c r="R945" t="s">
        <v>18</v>
      </c>
      <c r="S945" s="8">
        <f>_xlfn.SWITCH(BuyerTable[[#This Row],[Commute Distance]],"0-1 Miles",1,"1-2 Miles",2,"2-5 Miles",5,"5-10 Miles",10,"More than 10 Miles",12)</f>
        <v>2</v>
      </c>
    </row>
    <row r="946" spans="1:19" x14ac:dyDescent="0.3">
      <c r="A946">
        <v>28580</v>
      </c>
      <c r="B946" t="s">
        <v>36</v>
      </c>
      <c r="C946" t="s">
        <v>39</v>
      </c>
      <c r="D946" t="str" cm="1">
        <f t="array" ref="D946">_xlfn.IFS(
  BuyerTable[[#This Row],[Income]]&lt;40000,"&lt;40k",
  BuyerTable[[#This Row],[Income]]&lt;80000,"40–80k",
  BuyerTable[[#This Row],[Income]]&lt;120000,"80–120k",
  TRUE,"120k+"
)</f>
        <v>80–120k</v>
      </c>
      <c r="E946" s="3">
        <v>80000</v>
      </c>
      <c r="F946">
        <v>0</v>
      </c>
      <c r="G946" t="s">
        <v>31</v>
      </c>
      <c r="H946" t="s">
        <v>14</v>
      </c>
      <c r="I946" t="s">
        <v>15</v>
      </c>
      <c r="J946" t="str">
        <f>IF(BuyerTable[[#This Row],[Cars]]&gt;0,"car","No cars")</f>
        <v>No cars</v>
      </c>
      <c r="K946">
        <v>0</v>
      </c>
      <c r="L946" t="s">
        <v>26</v>
      </c>
      <c r="M946" t="s">
        <v>32</v>
      </c>
      <c r="N946" t="str">
        <f t="shared" si="14"/>
        <v>Middle age</v>
      </c>
      <c r="O946" t="str" cm="1">
        <f t="array" ref="O946">_xlfn.IFS(
  BuyerTable[[#This Row],[Age]]&lt;25,"&lt;25",
  BuyerTable[[#This Row],[Age]]&lt;=34,"25-34",
  BuyerTable[[#This Row],[Age]]&lt;=44,"35-44",
  BuyerTable[[#This Row],[Age]]&lt;=54,"45-54",
  TRUE,"55+"
)</f>
        <v>35-44</v>
      </c>
      <c r="P946">
        <v>40</v>
      </c>
      <c r="Q946">
        <f>IF(BuyerTable[[#This Row],[Purchased Bike]]="Yes",1,0)</f>
        <v>1</v>
      </c>
      <c r="R946" t="s">
        <v>15</v>
      </c>
      <c r="S946" s="8">
        <f>_xlfn.SWITCH(BuyerTable[[#This Row],[Commute Distance]],"0-1 Miles",1,"1-2 Miles",2,"2-5 Miles",5,"5-10 Miles",10,"More than 10 Miles",12)</f>
        <v>2</v>
      </c>
    </row>
    <row r="947" spans="1:19" x14ac:dyDescent="0.3">
      <c r="A947">
        <v>18517</v>
      </c>
      <c r="B947" t="s">
        <v>36</v>
      </c>
      <c r="C947" t="s">
        <v>38</v>
      </c>
      <c r="D947" t="str" cm="1">
        <f t="array" ref="D947">_xlfn.IFS(
  BuyerTable[[#This Row],[Income]]&lt;40000,"&lt;40k",
  BuyerTable[[#This Row],[Income]]&lt;80000,"40–80k",
  BuyerTable[[#This Row],[Income]]&lt;120000,"80–120k",
  TRUE,"120k+"
)</f>
        <v>80–120k</v>
      </c>
      <c r="E947" s="3">
        <v>100000</v>
      </c>
      <c r="F947">
        <v>3</v>
      </c>
      <c r="G947" t="s">
        <v>13</v>
      </c>
      <c r="H947" t="s">
        <v>28</v>
      </c>
      <c r="I947" t="s">
        <v>15</v>
      </c>
      <c r="J947" t="str">
        <f>IF(BuyerTable[[#This Row],[Cars]]&gt;0,"car","No cars")</f>
        <v>car</v>
      </c>
      <c r="K947">
        <v>4</v>
      </c>
      <c r="L947" t="s">
        <v>16</v>
      </c>
      <c r="M947" t="s">
        <v>32</v>
      </c>
      <c r="N947" t="str">
        <f t="shared" si="14"/>
        <v>Middle age</v>
      </c>
      <c r="O947" t="str" cm="1">
        <f t="array" ref="O947">_xlfn.IFS(
  BuyerTable[[#This Row],[Age]]&lt;25,"&lt;25",
  BuyerTable[[#This Row],[Age]]&lt;=34,"25-34",
  BuyerTable[[#This Row],[Age]]&lt;=44,"35-44",
  BuyerTable[[#This Row],[Age]]&lt;=54,"45-54",
  TRUE,"55+"
)</f>
        <v>35-44</v>
      </c>
      <c r="P947">
        <v>41</v>
      </c>
      <c r="Q947">
        <f>IF(BuyerTable[[#This Row],[Purchased Bike]]="Yes",1,0)</f>
        <v>0</v>
      </c>
      <c r="R947" t="s">
        <v>18</v>
      </c>
      <c r="S947" s="8">
        <f>_xlfn.SWITCH(BuyerTable[[#This Row],[Commute Distance]],"0-1 Miles",1,"1-2 Miles",2,"2-5 Miles",5,"5-10 Miles",10,"More than 10 Miles",12)</f>
        <v>1</v>
      </c>
    </row>
    <row r="948" spans="1:19" x14ac:dyDescent="0.3">
      <c r="A948">
        <v>18145</v>
      </c>
      <c r="B948" t="s">
        <v>36</v>
      </c>
      <c r="C948" t="s">
        <v>38</v>
      </c>
      <c r="D948" t="str" cm="1">
        <f t="array" ref="D948">_xlfn.IFS(
  BuyerTable[[#This Row],[Income]]&lt;40000,"&lt;40k",
  BuyerTable[[#This Row],[Income]]&lt;80000,"40–80k",
  BuyerTable[[#This Row],[Income]]&lt;120000,"80–120k",
  TRUE,"120k+"
)</f>
        <v>80–120k</v>
      </c>
      <c r="E948" s="3">
        <v>80000</v>
      </c>
      <c r="F948">
        <v>5</v>
      </c>
      <c r="G948" t="s">
        <v>13</v>
      </c>
      <c r="H948" t="s">
        <v>28</v>
      </c>
      <c r="I948" t="s">
        <v>18</v>
      </c>
      <c r="J948" t="str">
        <f>IF(BuyerTable[[#This Row],[Cars]]&gt;0,"car","No cars")</f>
        <v>car</v>
      </c>
      <c r="K948">
        <v>2</v>
      </c>
      <c r="L948" t="s">
        <v>22</v>
      </c>
      <c r="M948" t="s">
        <v>17</v>
      </c>
      <c r="N948" t="str">
        <f t="shared" si="14"/>
        <v>Old</v>
      </c>
      <c r="O948" t="str" cm="1">
        <f t="array" ref="O948">_xlfn.IFS(
  BuyerTable[[#This Row],[Age]]&lt;25,"&lt;25",
  BuyerTable[[#This Row],[Age]]&lt;=34,"25-34",
  BuyerTable[[#This Row],[Age]]&lt;=44,"35-44",
  BuyerTable[[#This Row],[Age]]&lt;=54,"45-54",
  TRUE,"55+"
)</f>
        <v>55+</v>
      </c>
      <c r="P948">
        <v>62</v>
      </c>
      <c r="Q948">
        <f>IF(BuyerTable[[#This Row],[Purchased Bike]]="Yes",1,0)</f>
        <v>0</v>
      </c>
      <c r="R948" t="s">
        <v>18</v>
      </c>
      <c r="S948" s="8">
        <f>_xlfn.SWITCH(BuyerTable[[#This Row],[Commute Distance]],"0-1 Miles",1,"1-2 Miles",2,"2-5 Miles",5,"5-10 Miles",10,"More than 10 Miles",12)</f>
        <v>5</v>
      </c>
    </row>
    <row r="949" spans="1:19" x14ac:dyDescent="0.3">
      <c r="A949">
        <v>16377</v>
      </c>
      <c r="B949" t="s">
        <v>37</v>
      </c>
      <c r="C949" t="s">
        <v>39</v>
      </c>
      <c r="D949" t="str" cm="1">
        <f t="array" ref="D949">_xlfn.IFS(
  BuyerTable[[#This Row],[Income]]&lt;40000,"&lt;40k",
  BuyerTable[[#This Row],[Income]]&lt;80000,"40–80k",
  BuyerTable[[#This Row],[Income]]&lt;120000,"80–120k",
  TRUE,"120k+"
)</f>
        <v>80–120k</v>
      </c>
      <c r="E949" s="3">
        <v>80000</v>
      </c>
      <c r="F949">
        <v>4</v>
      </c>
      <c r="G949" t="s">
        <v>31</v>
      </c>
      <c r="H949" t="s">
        <v>14</v>
      </c>
      <c r="I949" t="s">
        <v>18</v>
      </c>
      <c r="J949" t="str">
        <f>IF(BuyerTable[[#This Row],[Cars]]&gt;0,"car","No cars")</f>
        <v>No cars</v>
      </c>
      <c r="K949">
        <v>0</v>
      </c>
      <c r="L949" t="s">
        <v>16</v>
      </c>
      <c r="M949" t="s">
        <v>32</v>
      </c>
      <c r="N949" t="str">
        <f t="shared" si="14"/>
        <v>Middle age</v>
      </c>
      <c r="O949" t="str" cm="1">
        <f t="array" ref="O949">_xlfn.IFS(
  BuyerTable[[#This Row],[Age]]&lt;25,"&lt;25",
  BuyerTable[[#This Row],[Age]]&lt;=34,"25-34",
  BuyerTable[[#This Row],[Age]]&lt;=44,"35-44",
  BuyerTable[[#This Row],[Age]]&lt;=54,"45-54",
  TRUE,"55+"
)</f>
        <v>45-54</v>
      </c>
      <c r="P949">
        <v>47</v>
      </c>
      <c r="Q949">
        <f>IF(BuyerTable[[#This Row],[Purchased Bike]]="Yes",1,0)</f>
        <v>0</v>
      </c>
      <c r="R949" t="s">
        <v>18</v>
      </c>
      <c r="S949" s="8">
        <f>_xlfn.SWITCH(BuyerTable[[#This Row],[Commute Distance]],"0-1 Miles",1,"1-2 Miles",2,"2-5 Miles",5,"5-10 Miles",10,"More than 10 Miles",12)</f>
        <v>1</v>
      </c>
    </row>
    <row r="950" spans="1:19" x14ac:dyDescent="0.3">
      <c r="A950">
        <v>23461</v>
      </c>
      <c r="B950" t="s">
        <v>36</v>
      </c>
      <c r="C950" t="s">
        <v>39</v>
      </c>
      <c r="D950" t="str" cm="1">
        <f t="array" ref="D950">_xlfn.IFS(
  BuyerTable[[#This Row],[Income]]&lt;40000,"&lt;40k",
  BuyerTable[[#This Row],[Income]]&lt;80000,"40–80k",
  BuyerTable[[#This Row],[Income]]&lt;120000,"80–120k",
  TRUE,"120k+"
)</f>
        <v>80–120k</v>
      </c>
      <c r="E950" s="3">
        <v>90000</v>
      </c>
      <c r="F950">
        <v>5</v>
      </c>
      <c r="G950" t="s">
        <v>19</v>
      </c>
      <c r="H950" t="s">
        <v>21</v>
      </c>
      <c r="I950" t="s">
        <v>15</v>
      </c>
      <c r="J950" t="str">
        <f>IF(BuyerTable[[#This Row],[Cars]]&gt;0,"car","No cars")</f>
        <v>car</v>
      </c>
      <c r="K950">
        <v>3</v>
      </c>
      <c r="L950" t="s">
        <v>22</v>
      </c>
      <c r="M950" t="s">
        <v>32</v>
      </c>
      <c r="N950" t="str">
        <f t="shared" si="14"/>
        <v>Middle age</v>
      </c>
      <c r="O950" t="str" cm="1">
        <f t="array" ref="O950">_xlfn.IFS(
  BuyerTable[[#This Row],[Age]]&lt;25,"&lt;25",
  BuyerTable[[#This Row],[Age]]&lt;=34,"25-34",
  BuyerTable[[#This Row],[Age]]&lt;=44,"35-44",
  BuyerTable[[#This Row],[Age]]&lt;=54,"45-54",
  TRUE,"55+"
)</f>
        <v>35-44</v>
      </c>
      <c r="P950">
        <v>40</v>
      </c>
      <c r="Q950">
        <f>IF(BuyerTable[[#This Row],[Purchased Bike]]="Yes",1,0)</f>
        <v>0</v>
      </c>
      <c r="R950" t="s">
        <v>18</v>
      </c>
      <c r="S950" s="8">
        <f>_xlfn.SWITCH(BuyerTable[[#This Row],[Commute Distance]],"0-1 Miles",1,"1-2 Miles",2,"2-5 Miles",5,"5-10 Miles",10,"More than 10 Miles",12)</f>
        <v>5</v>
      </c>
    </row>
    <row r="951" spans="1:19" x14ac:dyDescent="0.3">
      <c r="A951">
        <v>28068</v>
      </c>
      <c r="B951" t="s">
        <v>37</v>
      </c>
      <c r="C951" t="s">
        <v>39</v>
      </c>
      <c r="D951" t="str" cm="1">
        <f t="array" ref="D951">_xlfn.IFS(
  BuyerTable[[#This Row],[Income]]&lt;40000,"&lt;40k",
  BuyerTable[[#This Row],[Income]]&lt;80000,"40–80k",
  BuyerTable[[#This Row],[Income]]&lt;120000,"80–120k",
  TRUE,"120k+"
)</f>
        <v>80–120k</v>
      </c>
      <c r="E951" s="3">
        <v>80000</v>
      </c>
      <c r="F951">
        <v>3</v>
      </c>
      <c r="G951" t="s">
        <v>31</v>
      </c>
      <c r="H951" t="s">
        <v>21</v>
      </c>
      <c r="I951" t="s">
        <v>18</v>
      </c>
      <c r="J951" t="str">
        <f>IF(BuyerTable[[#This Row],[Cars]]&gt;0,"car","No cars")</f>
        <v>No cars</v>
      </c>
      <c r="K951">
        <v>0</v>
      </c>
      <c r="L951" t="s">
        <v>16</v>
      </c>
      <c r="M951" t="s">
        <v>32</v>
      </c>
      <c r="N951" t="str">
        <f t="shared" si="14"/>
        <v>Middle age</v>
      </c>
      <c r="O951" t="str" cm="1">
        <f t="array" ref="O951">_xlfn.IFS(
  BuyerTable[[#This Row],[Age]]&lt;25,"&lt;25",
  BuyerTable[[#This Row],[Age]]&lt;=34,"25-34",
  BuyerTable[[#This Row],[Age]]&lt;=44,"35-44",
  BuyerTable[[#This Row],[Age]]&lt;=54,"45-54",
  TRUE,"55+"
)</f>
        <v>35-44</v>
      </c>
      <c r="P951">
        <v>36</v>
      </c>
      <c r="Q951">
        <f>IF(BuyerTable[[#This Row],[Purchased Bike]]="Yes",1,0)</f>
        <v>1</v>
      </c>
      <c r="R951" t="s">
        <v>15</v>
      </c>
      <c r="S951" s="8">
        <f>_xlfn.SWITCH(BuyerTable[[#This Row],[Commute Distance]],"0-1 Miles",1,"1-2 Miles",2,"2-5 Miles",5,"5-10 Miles",10,"More than 10 Miles",12)</f>
        <v>1</v>
      </c>
    </row>
    <row r="952" spans="1:19" x14ac:dyDescent="0.3">
      <c r="A952">
        <v>18390</v>
      </c>
      <c r="B952" t="s">
        <v>36</v>
      </c>
      <c r="C952" t="s">
        <v>38</v>
      </c>
      <c r="D952" t="str" cm="1">
        <f t="array" ref="D952">_xlfn.IFS(
  BuyerTable[[#This Row],[Income]]&lt;40000,"&lt;40k",
  BuyerTable[[#This Row],[Income]]&lt;80000,"40–80k",
  BuyerTable[[#This Row],[Income]]&lt;120000,"80–120k",
  TRUE,"120k+"
)</f>
        <v>80–120k</v>
      </c>
      <c r="E952" s="3">
        <v>80000</v>
      </c>
      <c r="F952">
        <v>5</v>
      </c>
      <c r="G952" t="s">
        <v>19</v>
      </c>
      <c r="H952" t="s">
        <v>21</v>
      </c>
      <c r="I952" t="s">
        <v>15</v>
      </c>
      <c r="J952" t="str">
        <f>IF(BuyerTable[[#This Row],[Cars]]&gt;0,"car","No cars")</f>
        <v>car</v>
      </c>
      <c r="K952">
        <v>2</v>
      </c>
      <c r="L952" t="s">
        <v>16</v>
      </c>
      <c r="M952" t="s">
        <v>32</v>
      </c>
      <c r="N952" t="str">
        <f t="shared" si="14"/>
        <v>Middle age</v>
      </c>
      <c r="O952" t="str" cm="1">
        <f t="array" ref="O952">_xlfn.IFS(
  BuyerTable[[#This Row],[Age]]&lt;25,"&lt;25",
  BuyerTable[[#This Row],[Age]]&lt;=34,"25-34",
  BuyerTable[[#This Row],[Age]]&lt;=44,"35-44",
  BuyerTable[[#This Row],[Age]]&lt;=54,"45-54",
  TRUE,"55+"
)</f>
        <v>35-44</v>
      </c>
      <c r="P952">
        <v>44</v>
      </c>
      <c r="Q952">
        <f>IF(BuyerTable[[#This Row],[Purchased Bike]]="Yes",1,0)</f>
        <v>0</v>
      </c>
      <c r="R952" t="s">
        <v>18</v>
      </c>
      <c r="S952" s="8">
        <f>_xlfn.SWITCH(BuyerTable[[#This Row],[Commute Distance]],"0-1 Miles",1,"1-2 Miles",2,"2-5 Miles",5,"5-10 Miles",10,"More than 10 Miles",12)</f>
        <v>1</v>
      </c>
    </row>
    <row r="953" spans="1:19" x14ac:dyDescent="0.3">
      <c r="A953">
        <v>23479</v>
      </c>
      <c r="B953" t="s">
        <v>37</v>
      </c>
      <c r="C953" t="s">
        <v>38</v>
      </c>
      <c r="D953" t="str" cm="1">
        <f t="array" ref="D953">_xlfn.IFS(
  BuyerTable[[#This Row],[Income]]&lt;40000,"&lt;40k",
  BuyerTable[[#This Row],[Income]]&lt;80000,"40–80k",
  BuyerTable[[#This Row],[Income]]&lt;120000,"80–120k",
  TRUE,"120k+"
)</f>
        <v>80–120k</v>
      </c>
      <c r="E953" s="3">
        <v>90000</v>
      </c>
      <c r="F953">
        <v>0</v>
      </c>
      <c r="G953" t="s">
        <v>19</v>
      </c>
      <c r="H953" t="s">
        <v>21</v>
      </c>
      <c r="I953" t="s">
        <v>18</v>
      </c>
      <c r="J953" t="str">
        <f>IF(BuyerTable[[#This Row],[Cars]]&gt;0,"car","No cars")</f>
        <v>car</v>
      </c>
      <c r="K953">
        <v>2</v>
      </c>
      <c r="L953" t="s">
        <v>16</v>
      </c>
      <c r="M953" t="s">
        <v>32</v>
      </c>
      <c r="N953" t="str">
        <f t="shared" si="14"/>
        <v>Middle age</v>
      </c>
      <c r="O953" t="str" cm="1">
        <f t="array" ref="O953">_xlfn.IFS(
  BuyerTable[[#This Row],[Age]]&lt;25,"&lt;25",
  BuyerTable[[#This Row],[Age]]&lt;=34,"25-34",
  BuyerTable[[#This Row],[Age]]&lt;=44,"35-44",
  BuyerTable[[#This Row],[Age]]&lt;=54,"45-54",
  TRUE,"55+"
)</f>
        <v>35-44</v>
      </c>
      <c r="P953">
        <v>43</v>
      </c>
      <c r="Q953">
        <f>IF(BuyerTable[[#This Row],[Purchased Bike]]="Yes",1,0)</f>
        <v>1</v>
      </c>
      <c r="R953" t="s">
        <v>15</v>
      </c>
      <c r="S953" s="8">
        <f>_xlfn.SWITCH(BuyerTable[[#This Row],[Commute Distance]],"0-1 Miles",1,"1-2 Miles",2,"2-5 Miles",5,"5-10 Miles",10,"More than 10 Miles",12)</f>
        <v>1</v>
      </c>
    </row>
    <row r="954" spans="1:19" x14ac:dyDescent="0.3">
      <c r="A954">
        <v>27198</v>
      </c>
      <c r="B954" t="s">
        <v>37</v>
      </c>
      <c r="C954" t="s">
        <v>39</v>
      </c>
      <c r="D954" t="str" cm="1">
        <f t="array" ref="D954">_xlfn.IFS(
  BuyerTable[[#This Row],[Income]]&lt;40000,"&lt;40k",
  BuyerTable[[#This Row],[Income]]&lt;80000,"40–80k",
  BuyerTable[[#This Row],[Income]]&lt;120000,"80–120k",
  TRUE,"120k+"
)</f>
        <v>80–120k</v>
      </c>
      <c r="E954" s="3">
        <v>80000</v>
      </c>
      <c r="F954">
        <v>0</v>
      </c>
      <c r="G954" t="s">
        <v>31</v>
      </c>
      <c r="H954" t="s">
        <v>14</v>
      </c>
      <c r="I954" t="s">
        <v>18</v>
      </c>
      <c r="J954" t="str">
        <f>IF(BuyerTable[[#This Row],[Cars]]&gt;0,"car","No cars")</f>
        <v>No cars</v>
      </c>
      <c r="K954">
        <v>0</v>
      </c>
      <c r="L954" t="s">
        <v>16</v>
      </c>
      <c r="M954" t="s">
        <v>32</v>
      </c>
      <c r="N954" t="str">
        <f t="shared" si="14"/>
        <v>Middle age</v>
      </c>
      <c r="O954" t="str" cm="1">
        <f t="array" ref="O954">_xlfn.IFS(
  BuyerTable[[#This Row],[Age]]&lt;25,"&lt;25",
  BuyerTable[[#This Row],[Age]]&lt;=34,"25-34",
  BuyerTable[[#This Row],[Age]]&lt;=44,"35-44",
  BuyerTable[[#This Row],[Age]]&lt;=54,"45-54",
  TRUE,"55+"
)</f>
        <v>35-44</v>
      </c>
      <c r="P954">
        <v>40</v>
      </c>
      <c r="Q954">
        <f>IF(BuyerTable[[#This Row],[Purchased Bike]]="Yes",1,0)</f>
        <v>0</v>
      </c>
      <c r="R954" t="s">
        <v>18</v>
      </c>
      <c r="S954" s="8">
        <f>_xlfn.SWITCH(BuyerTable[[#This Row],[Commute Distance]],"0-1 Miles",1,"1-2 Miles",2,"2-5 Miles",5,"5-10 Miles",10,"More than 10 Miles",12)</f>
        <v>1</v>
      </c>
    </row>
    <row r="955" spans="1:19" x14ac:dyDescent="0.3">
      <c r="A955">
        <v>19661</v>
      </c>
      <c r="B955" t="s">
        <v>37</v>
      </c>
      <c r="C955" t="s">
        <v>38</v>
      </c>
      <c r="D955" t="str" cm="1">
        <f t="array" ref="D955">_xlfn.IFS(
  BuyerTable[[#This Row],[Income]]&lt;40000,"&lt;40k",
  BuyerTable[[#This Row],[Income]]&lt;80000,"40–80k",
  BuyerTable[[#This Row],[Income]]&lt;120000,"80–120k",
  TRUE,"120k+"
)</f>
        <v>80–120k</v>
      </c>
      <c r="E955" s="3">
        <v>90000</v>
      </c>
      <c r="F955">
        <v>4</v>
      </c>
      <c r="G955" t="s">
        <v>13</v>
      </c>
      <c r="H955" t="s">
        <v>28</v>
      </c>
      <c r="I955" t="s">
        <v>15</v>
      </c>
      <c r="J955" t="str">
        <f>IF(BuyerTable[[#This Row],[Cars]]&gt;0,"car","No cars")</f>
        <v>car</v>
      </c>
      <c r="K955">
        <v>1</v>
      </c>
      <c r="L955" t="s">
        <v>26</v>
      </c>
      <c r="M955" t="s">
        <v>32</v>
      </c>
      <c r="N955" t="str">
        <f t="shared" si="14"/>
        <v>Middle age</v>
      </c>
      <c r="O955" t="str" cm="1">
        <f t="array" ref="O955">_xlfn.IFS(
  BuyerTable[[#This Row],[Age]]&lt;25,"&lt;25",
  BuyerTable[[#This Row],[Age]]&lt;=34,"25-34",
  BuyerTable[[#This Row],[Age]]&lt;=44,"35-44",
  BuyerTable[[#This Row],[Age]]&lt;=54,"45-54",
  TRUE,"55+"
)</f>
        <v>35-44</v>
      </c>
      <c r="P955">
        <v>38</v>
      </c>
      <c r="Q955">
        <f>IF(BuyerTable[[#This Row],[Purchased Bike]]="Yes",1,0)</f>
        <v>1</v>
      </c>
      <c r="R955" t="s">
        <v>15</v>
      </c>
      <c r="S955" s="8">
        <f>_xlfn.SWITCH(BuyerTable[[#This Row],[Commute Distance]],"0-1 Miles",1,"1-2 Miles",2,"2-5 Miles",5,"5-10 Miles",10,"More than 10 Miles",12)</f>
        <v>2</v>
      </c>
    </row>
    <row r="956" spans="1:19" x14ac:dyDescent="0.3">
      <c r="A956">
        <v>13287</v>
      </c>
      <c r="B956" t="s">
        <v>37</v>
      </c>
      <c r="C956" t="s">
        <v>38</v>
      </c>
      <c r="D956" t="str" cm="1">
        <f t="array" ref="D956">_xlfn.IFS(
  BuyerTable[[#This Row],[Income]]&lt;40000,"&lt;40k",
  BuyerTable[[#This Row],[Income]]&lt;80000,"40–80k",
  BuyerTable[[#This Row],[Income]]&lt;120000,"80–120k",
  TRUE,"120k+"
)</f>
        <v>80–120k</v>
      </c>
      <c r="E956" s="3">
        <v>110000</v>
      </c>
      <c r="F956">
        <v>4</v>
      </c>
      <c r="G956" t="s">
        <v>13</v>
      </c>
      <c r="H956" t="s">
        <v>28</v>
      </c>
      <c r="I956" t="s">
        <v>15</v>
      </c>
      <c r="J956" t="str">
        <f>IF(BuyerTable[[#This Row],[Cars]]&gt;0,"car","No cars")</f>
        <v>car</v>
      </c>
      <c r="K956">
        <v>4</v>
      </c>
      <c r="L956" t="s">
        <v>23</v>
      </c>
      <c r="M956" t="s">
        <v>32</v>
      </c>
      <c r="N956" t="str">
        <f t="shared" si="14"/>
        <v>Middle age</v>
      </c>
      <c r="O956" t="str" cm="1">
        <f t="array" ref="O956">_xlfn.IFS(
  BuyerTable[[#This Row],[Age]]&lt;25,"&lt;25",
  BuyerTable[[#This Row],[Age]]&lt;=34,"25-34",
  BuyerTable[[#This Row],[Age]]&lt;=44,"35-44",
  BuyerTable[[#This Row],[Age]]&lt;=54,"45-54",
  TRUE,"55+"
)</f>
        <v>35-44</v>
      </c>
      <c r="P956">
        <v>42</v>
      </c>
      <c r="Q956">
        <f>IF(BuyerTable[[#This Row],[Purchased Bike]]="Yes",1,0)</f>
        <v>1</v>
      </c>
      <c r="R956" t="s">
        <v>15</v>
      </c>
      <c r="S956" s="8">
        <f>_xlfn.SWITCH(BuyerTable[[#This Row],[Commute Distance]],"0-1 Miles",1,"1-2 Miles",2,"2-5 Miles",5,"5-10 Miles",10,"More than 10 Miles",12)</f>
        <v>10</v>
      </c>
    </row>
    <row r="957" spans="1:19" x14ac:dyDescent="0.3">
      <c r="A957">
        <v>26678</v>
      </c>
      <c r="B957" t="s">
        <v>37</v>
      </c>
      <c r="C957" t="s">
        <v>39</v>
      </c>
      <c r="D957" t="str" cm="1">
        <f t="array" ref="D957">_xlfn.IFS(
  BuyerTable[[#This Row],[Income]]&lt;40000,"&lt;40k",
  BuyerTable[[#This Row],[Income]]&lt;80000,"40–80k",
  BuyerTable[[#This Row],[Income]]&lt;120000,"80–120k",
  TRUE,"120k+"
)</f>
        <v>80–120k</v>
      </c>
      <c r="E957" s="3">
        <v>80000</v>
      </c>
      <c r="F957">
        <v>2</v>
      </c>
      <c r="G957" t="s">
        <v>29</v>
      </c>
      <c r="H957" t="s">
        <v>14</v>
      </c>
      <c r="I957" t="s">
        <v>15</v>
      </c>
      <c r="J957" t="str">
        <f>IF(BuyerTable[[#This Row],[Cars]]&gt;0,"car","No cars")</f>
        <v>car</v>
      </c>
      <c r="K957">
        <v>2</v>
      </c>
      <c r="L957" t="s">
        <v>23</v>
      </c>
      <c r="M957" t="s">
        <v>32</v>
      </c>
      <c r="N957" t="str">
        <f t="shared" si="14"/>
        <v>Middle age</v>
      </c>
      <c r="O957" t="str" cm="1">
        <f t="array" ref="O957">_xlfn.IFS(
  BuyerTable[[#This Row],[Age]]&lt;25,"&lt;25",
  BuyerTable[[#This Row],[Age]]&lt;=34,"25-34",
  BuyerTable[[#This Row],[Age]]&lt;=44,"35-44",
  BuyerTable[[#This Row],[Age]]&lt;=54,"45-54",
  TRUE,"55+"
)</f>
        <v>45-54</v>
      </c>
      <c r="P957">
        <v>49</v>
      </c>
      <c r="Q957">
        <f>IF(BuyerTable[[#This Row],[Purchased Bike]]="Yes",1,0)</f>
        <v>0</v>
      </c>
      <c r="R957" t="s">
        <v>18</v>
      </c>
      <c r="S957" s="8">
        <f>_xlfn.SWITCH(BuyerTable[[#This Row],[Commute Distance]],"0-1 Miles",1,"1-2 Miles",2,"2-5 Miles",5,"5-10 Miles",10,"More than 10 Miles",12)</f>
        <v>10</v>
      </c>
    </row>
    <row r="958" spans="1:19" x14ac:dyDescent="0.3">
      <c r="A958">
        <v>13296</v>
      </c>
      <c r="B958" t="s">
        <v>36</v>
      </c>
      <c r="C958" t="s">
        <v>38</v>
      </c>
      <c r="D958" t="str" cm="1">
        <f t="array" ref="D958">_xlfn.IFS(
  BuyerTable[[#This Row],[Income]]&lt;40000,"&lt;40k",
  BuyerTable[[#This Row],[Income]]&lt;80000,"40–80k",
  BuyerTable[[#This Row],[Income]]&lt;120000,"80–120k",
  TRUE,"120k+"
)</f>
        <v>80–120k</v>
      </c>
      <c r="E958" s="3">
        <v>110000</v>
      </c>
      <c r="F958">
        <v>1</v>
      </c>
      <c r="G958" t="s">
        <v>13</v>
      </c>
      <c r="H958" t="s">
        <v>28</v>
      </c>
      <c r="I958" t="s">
        <v>15</v>
      </c>
      <c r="J958" t="str">
        <f>IF(BuyerTable[[#This Row],[Cars]]&gt;0,"car","No cars")</f>
        <v>car</v>
      </c>
      <c r="K958">
        <v>3</v>
      </c>
      <c r="L958" t="s">
        <v>23</v>
      </c>
      <c r="M958" t="s">
        <v>32</v>
      </c>
      <c r="N958" t="str">
        <f t="shared" si="14"/>
        <v>Middle age</v>
      </c>
      <c r="O958" t="str" cm="1">
        <f t="array" ref="O958">_xlfn.IFS(
  BuyerTable[[#This Row],[Age]]&lt;25,"&lt;25",
  BuyerTable[[#This Row],[Age]]&lt;=34,"25-34",
  BuyerTable[[#This Row],[Age]]&lt;=44,"35-44",
  BuyerTable[[#This Row],[Age]]&lt;=54,"45-54",
  TRUE,"55+"
)</f>
        <v>45-54</v>
      </c>
      <c r="P958">
        <v>45</v>
      </c>
      <c r="Q958">
        <f>IF(BuyerTable[[#This Row],[Purchased Bike]]="Yes",1,0)</f>
        <v>0</v>
      </c>
      <c r="R958" t="s">
        <v>18</v>
      </c>
      <c r="S958" s="8">
        <f>_xlfn.SWITCH(BuyerTable[[#This Row],[Commute Distance]],"0-1 Miles",1,"1-2 Miles",2,"2-5 Miles",5,"5-10 Miles",10,"More than 10 Miles",12)</f>
        <v>10</v>
      </c>
    </row>
    <row r="959" spans="1:19" x14ac:dyDescent="0.3">
      <c r="A959">
        <v>21714</v>
      </c>
      <c r="B959" t="s">
        <v>37</v>
      </c>
      <c r="C959" t="s">
        <v>39</v>
      </c>
      <c r="D959" t="str" cm="1">
        <f t="array" ref="D959">_xlfn.IFS(
  BuyerTable[[#This Row],[Income]]&lt;40000,"&lt;40k",
  BuyerTable[[#This Row],[Income]]&lt;80000,"40–80k",
  BuyerTable[[#This Row],[Income]]&lt;120000,"80–120k",
  TRUE,"120k+"
)</f>
        <v>80–120k</v>
      </c>
      <c r="E959" s="3">
        <v>80000</v>
      </c>
      <c r="F959">
        <v>5</v>
      </c>
      <c r="G959" t="s">
        <v>31</v>
      </c>
      <c r="H959" t="s">
        <v>14</v>
      </c>
      <c r="I959" t="s">
        <v>18</v>
      </c>
      <c r="J959" t="str">
        <f>IF(BuyerTable[[#This Row],[Cars]]&gt;0,"car","No cars")</f>
        <v>No cars</v>
      </c>
      <c r="K959">
        <v>0</v>
      </c>
      <c r="L959" t="s">
        <v>16</v>
      </c>
      <c r="M959" t="s">
        <v>32</v>
      </c>
      <c r="N959" t="str">
        <f t="shared" si="14"/>
        <v>Middle age</v>
      </c>
      <c r="O959" t="str" cm="1">
        <f t="array" ref="O959">_xlfn.IFS(
  BuyerTable[[#This Row],[Age]]&lt;25,"&lt;25",
  BuyerTable[[#This Row],[Age]]&lt;=34,"25-34",
  BuyerTable[[#This Row],[Age]]&lt;=44,"35-44",
  BuyerTable[[#This Row],[Age]]&lt;=54,"45-54",
  TRUE,"55+"
)</f>
        <v>45-54</v>
      </c>
      <c r="P959">
        <v>47</v>
      </c>
      <c r="Q959">
        <f>IF(BuyerTable[[#This Row],[Purchased Bike]]="Yes",1,0)</f>
        <v>0</v>
      </c>
      <c r="R959" t="s">
        <v>18</v>
      </c>
      <c r="S959" s="8">
        <f>_xlfn.SWITCH(BuyerTable[[#This Row],[Commute Distance]],"0-1 Miles",1,"1-2 Miles",2,"2-5 Miles",5,"5-10 Miles",10,"More than 10 Miles",12)</f>
        <v>1</v>
      </c>
    </row>
    <row r="960" spans="1:19" x14ac:dyDescent="0.3">
      <c r="A960">
        <v>18952</v>
      </c>
      <c r="B960" t="s">
        <v>36</v>
      </c>
      <c r="C960" t="s">
        <v>39</v>
      </c>
      <c r="D960" t="str" cm="1">
        <f t="array" ref="D960">_xlfn.IFS(
  BuyerTable[[#This Row],[Income]]&lt;40000,"&lt;40k",
  BuyerTable[[#This Row],[Income]]&lt;80000,"40–80k",
  BuyerTable[[#This Row],[Income]]&lt;120000,"80–120k",
  TRUE,"120k+"
)</f>
        <v>80–120k</v>
      </c>
      <c r="E960" s="3">
        <v>100000</v>
      </c>
      <c r="F960">
        <v>4</v>
      </c>
      <c r="G960" t="s">
        <v>13</v>
      </c>
      <c r="H960" t="s">
        <v>28</v>
      </c>
      <c r="I960" t="s">
        <v>15</v>
      </c>
      <c r="J960" t="str">
        <f>IF(BuyerTable[[#This Row],[Cars]]&gt;0,"car","No cars")</f>
        <v>car</v>
      </c>
      <c r="K960">
        <v>4</v>
      </c>
      <c r="L960" t="s">
        <v>16</v>
      </c>
      <c r="M960" t="s">
        <v>32</v>
      </c>
      <c r="N960" t="str">
        <f t="shared" si="14"/>
        <v>Middle age</v>
      </c>
      <c r="O960" t="str" cm="1">
        <f t="array" ref="O960">_xlfn.IFS(
  BuyerTable[[#This Row],[Age]]&lt;25,"&lt;25",
  BuyerTable[[#This Row],[Age]]&lt;=34,"25-34",
  BuyerTable[[#This Row],[Age]]&lt;=44,"35-44",
  BuyerTable[[#This Row],[Age]]&lt;=54,"45-54",
  TRUE,"55+"
)</f>
        <v>35-44</v>
      </c>
      <c r="P960">
        <v>40</v>
      </c>
      <c r="Q960">
        <f>IF(BuyerTable[[#This Row],[Purchased Bike]]="Yes",1,0)</f>
        <v>0</v>
      </c>
      <c r="R960" t="s">
        <v>18</v>
      </c>
      <c r="S960" s="8">
        <f>_xlfn.SWITCH(BuyerTable[[#This Row],[Commute Distance]],"0-1 Miles",1,"1-2 Miles",2,"2-5 Miles",5,"5-10 Miles",10,"More than 10 Miles",12)</f>
        <v>1</v>
      </c>
    </row>
    <row r="961" spans="1:19" x14ac:dyDescent="0.3">
      <c r="A961">
        <v>14657</v>
      </c>
      <c r="B961" t="s">
        <v>36</v>
      </c>
      <c r="C961" t="s">
        <v>38</v>
      </c>
      <c r="D961" t="str" cm="1">
        <f t="array" ref="D961">_xlfn.IFS(
  BuyerTable[[#This Row],[Income]]&lt;40000,"&lt;40k",
  BuyerTable[[#This Row],[Income]]&lt;80000,"40–80k",
  BuyerTable[[#This Row],[Income]]&lt;120000,"80–120k",
  TRUE,"120k+"
)</f>
        <v>80–120k</v>
      </c>
      <c r="E961" s="3">
        <v>80000</v>
      </c>
      <c r="F961">
        <v>1</v>
      </c>
      <c r="G961" t="s">
        <v>19</v>
      </c>
      <c r="H961" t="s">
        <v>14</v>
      </c>
      <c r="I961" t="s">
        <v>18</v>
      </c>
      <c r="J961" t="str">
        <f>IF(BuyerTable[[#This Row],[Cars]]&gt;0,"car","No cars")</f>
        <v>car</v>
      </c>
      <c r="K961">
        <v>1</v>
      </c>
      <c r="L961" t="s">
        <v>16</v>
      </c>
      <c r="M961" t="s">
        <v>32</v>
      </c>
      <c r="N961" t="str">
        <f t="shared" si="14"/>
        <v>Middle age</v>
      </c>
      <c r="O961" t="str" cm="1">
        <f t="array" ref="O961">_xlfn.IFS(
  BuyerTable[[#This Row],[Age]]&lt;25,"&lt;25",
  BuyerTable[[#This Row],[Age]]&lt;=34,"25-34",
  BuyerTable[[#This Row],[Age]]&lt;=44,"35-44",
  BuyerTable[[#This Row],[Age]]&lt;=54,"45-54",
  TRUE,"55+"
)</f>
        <v>45-54</v>
      </c>
      <c r="P961">
        <v>47</v>
      </c>
      <c r="Q961">
        <f>IF(BuyerTable[[#This Row],[Purchased Bike]]="Yes",1,0)</f>
        <v>1</v>
      </c>
      <c r="R961" t="s">
        <v>15</v>
      </c>
      <c r="S961" s="8">
        <f>_xlfn.SWITCH(BuyerTable[[#This Row],[Commute Distance]],"0-1 Miles",1,"1-2 Miles",2,"2-5 Miles",5,"5-10 Miles",10,"More than 10 Miles",12)</f>
        <v>1</v>
      </c>
    </row>
    <row r="962" spans="1:19" x14ac:dyDescent="0.3">
      <c r="A962">
        <v>14602</v>
      </c>
      <c r="B962" t="s">
        <v>36</v>
      </c>
      <c r="C962" t="s">
        <v>39</v>
      </c>
      <c r="D962" t="str" cm="1">
        <f t="array" ref="D962">_xlfn.IFS(
  BuyerTable[[#This Row],[Income]]&lt;40000,"&lt;40k",
  BuyerTable[[#This Row],[Income]]&lt;80000,"40–80k",
  BuyerTable[[#This Row],[Income]]&lt;120000,"80–120k",
  TRUE,"120k+"
)</f>
        <v>80–120k</v>
      </c>
      <c r="E962" s="3">
        <v>80000</v>
      </c>
      <c r="F962">
        <v>3</v>
      </c>
      <c r="G962" t="s">
        <v>31</v>
      </c>
      <c r="H962" t="s">
        <v>21</v>
      </c>
      <c r="I962" t="s">
        <v>15</v>
      </c>
      <c r="J962" t="str">
        <f>IF(BuyerTable[[#This Row],[Cars]]&gt;0,"car","No cars")</f>
        <v>No cars</v>
      </c>
      <c r="K962">
        <v>0</v>
      </c>
      <c r="L962" t="s">
        <v>16</v>
      </c>
      <c r="M962" t="s">
        <v>32</v>
      </c>
      <c r="N962" t="str">
        <f t="shared" ref="N962:N1001" si="15">IF(P962&gt;54,"Old",IF(P962&gt;=31,"Middle age",IF(P962&lt;31,"Adolescent","Invalid")))</f>
        <v>Middle age</v>
      </c>
      <c r="O962" t="str" cm="1">
        <f t="array" ref="O962">_xlfn.IFS(
  BuyerTable[[#This Row],[Age]]&lt;25,"&lt;25",
  BuyerTable[[#This Row],[Age]]&lt;=34,"25-34",
  BuyerTable[[#This Row],[Age]]&lt;=44,"35-44",
  BuyerTable[[#This Row],[Age]]&lt;=54,"45-54",
  TRUE,"55+"
)</f>
        <v>35-44</v>
      </c>
      <c r="P962">
        <v>36</v>
      </c>
      <c r="Q962">
        <f>IF(BuyerTable[[#This Row],[Purchased Bike]]="Yes",1,0)</f>
        <v>1</v>
      </c>
      <c r="R962" t="s">
        <v>15</v>
      </c>
      <c r="S962" s="8">
        <f>_xlfn.SWITCH(BuyerTable[[#This Row],[Commute Distance]],"0-1 Miles",1,"1-2 Miles",2,"2-5 Miles",5,"5-10 Miles",10,"More than 10 Miles",12)</f>
        <v>1</v>
      </c>
    </row>
    <row r="963" spans="1:19" x14ac:dyDescent="0.3">
      <c r="A963">
        <v>17260</v>
      </c>
      <c r="B963" t="s">
        <v>36</v>
      </c>
      <c r="C963" t="s">
        <v>38</v>
      </c>
      <c r="D963" t="str" cm="1">
        <f t="array" ref="D963">_xlfn.IFS(
  BuyerTable[[#This Row],[Income]]&lt;40000,"&lt;40k",
  BuyerTable[[#This Row],[Income]]&lt;80000,"40–80k",
  BuyerTable[[#This Row],[Income]]&lt;120000,"80–120k",
  TRUE,"120k+"
)</f>
        <v>80–120k</v>
      </c>
      <c r="E963" s="3">
        <v>90000</v>
      </c>
      <c r="F963">
        <v>5</v>
      </c>
      <c r="G963" t="s">
        <v>19</v>
      </c>
      <c r="H963" t="s">
        <v>21</v>
      </c>
      <c r="I963" t="s">
        <v>15</v>
      </c>
      <c r="J963" t="str">
        <f>IF(BuyerTable[[#This Row],[Cars]]&gt;0,"car","No cars")</f>
        <v>car</v>
      </c>
      <c r="K963">
        <v>3</v>
      </c>
      <c r="L963" t="s">
        <v>16</v>
      </c>
      <c r="M963" t="s">
        <v>32</v>
      </c>
      <c r="N963" t="str">
        <f t="shared" si="15"/>
        <v>Middle age</v>
      </c>
      <c r="O963" t="str" cm="1">
        <f t="array" ref="O963">_xlfn.IFS(
  BuyerTable[[#This Row],[Age]]&lt;25,"&lt;25",
  BuyerTable[[#This Row],[Age]]&lt;=34,"25-34",
  BuyerTable[[#This Row],[Age]]&lt;=44,"35-44",
  BuyerTable[[#This Row],[Age]]&lt;=54,"45-54",
  TRUE,"55+"
)</f>
        <v>35-44</v>
      </c>
      <c r="P963">
        <v>41</v>
      </c>
      <c r="Q963">
        <f>IF(BuyerTable[[#This Row],[Purchased Bike]]="Yes",1,0)</f>
        <v>0</v>
      </c>
      <c r="R963" t="s">
        <v>18</v>
      </c>
      <c r="S963" s="8">
        <f>_xlfn.SWITCH(BuyerTable[[#This Row],[Commute Distance]],"0-1 Miles",1,"1-2 Miles",2,"2-5 Miles",5,"5-10 Miles",10,"More than 10 Miles",12)</f>
        <v>1</v>
      </c>
    </row>
    <row r="964" spans="1:19" x14ac:dyDescent="0.3">
      <c r="A964">
        <v>15372</v>
      </c>
      <c r="B964" t="s">
        <v>36</v>
      </c>
      <c r="C964" t="s">
        <v>38</v>
      </c>
      <c r="D964" t="str" cm="1">
        <f t="array" ref="D964">_xlfn.IFS(
  BuyerTable[[#This Row],[Income]]&lt;40000,"&lt;40k",
  BuyerTable[[#This Row],[Income]]&lt;80000,"40–80k",
  BuyerTable[[#This Row],[Income]]&lt;120000,"80–120k",
  TRUE,"120k+"
)</f>
        <v>80–120k</v>
      </c>
      <c r="E964" s="3">
        <v>80000</v>
      </c>
      <c r="F964">
        <v>3</v>
      </c>
      <c r="G964" t="s">
        <v>19</v>
      </c>
      <c r="H964" t="s">
        <v>21</v>
      </c>
      <c r="I964" t="s">
        <v>18</v>
      </c>
      <c r="J964" t="str">
        <f>IF(BuyerTable[[#This Row],[Cars]]&gt;0,"car","No cars")</f>
        <v>car</v>
      </c>
      <c r="K964">
        <v>2</v>
      </c>
      <c r="L964" t="s">
        <v>22</v>
      </c>
      <c r="M964" t="s">
        <v>32</v>
      </c>
      <c r="N964" t="str">
        <f t="shared" si="15"/>
        <v>Middle age</v>
      </c>
      <c r="O964" t="str" cm="1">
        <f t="array" ref="O964">_xlfn.IFS(
  BuyerTable[[#This Row],[Age]]&lt;25,"&lt;25",
  BuyerTable[[#This Row],[Age]]&lt;=34,"25-34",
  BuyerTable[[#This Row],[Age]]&lt;=44,"35-44",
  BuyerTable[[#This Row],[Age]]&lt;=54,"45-54",
  TRUE,"55+"
)</f>
        <v>45-54</v>
      </c>
      <c r="P964">
        <v>50</v>
      </c>
      <c r="Q964">
        <f>IF(BuyerTable[[#This Row],[Purchased Bike]]="Yes",1,0)</f>
        <v>1</v>
      </c>
      <c r="R964" t="s">
        <v>15</v>
      </c>
      <c r="S964" s="8">
        <f>_xlfn.SWITCH(BuyerTable[[#This Row],[Commute Distance]],"0-1 Miles",1,"1-2 Miles",2,"2-5 Miles",5,"5-10 Miles",10,"More than 10 Miles",12)</f>
        <v>5</v>
      </c>
    </row>
    <row r="965" spans="1:19" x14ac:dyDescent="0.3">
      <c r="A965">
        <v>19660</v>
      </c>
      <c r="B965" t="s">
        <v>36</v>
      </c>
      <c r="C965" t="s">
        <v>38</v>
      </c>
      <c r="D965" t="str" cm="1">
        <f t="array" ref="D965">_xlfn.IFS(
  BuyerTable[[#This Row],[Income]]&lt;40000,"&lt;40k",
  BuyerTable[[#This Row],[Income]]&lt;80000,"40–80k",
  BuyerTable[[#This Row],[Income]]&lt;120000,"80–120k",
  TRUE,"120k+"
)</f>
        <v>80–120k</v>
      </c>
      <c r="E965" s="3">
        <v>80000</v>
      </c>
      <c r="F965">
        <v>4</v>
      </c>
      <c r="G965" t="s">
        <v>13</v>
      </c>
      <c r="H965" t="s">
        <v>28</v>
      </c>
      <c r="I965" t="s">
        <v>15</v>
      </c>
      <c r="J965" t="str">
        <f>IF(BuyerTable[[#This Row],[Cars]]&gt;0,"car","No cars")</f>
        <v>No cars</v>
      </c>
      <c r="K965">
        <v>0</v>
      </c>
      <c r="L965" t="s">
        <v>16</v>
      </c>
      <c r="M965" t="s">
        <v>32</v>
      </c>
      <c r="N965" t="str">
        <f t="shared" si="15"/>
        <v>Middle age</v>
      </c>
      <c r="O965" t="str" cm="1">
        <f t="array" ref="O965">_xlfn.IFS(
  BuyerTable[[#This Row],[Age]]&lt;25,"&lt;25",
  BuyerTable[[#This Row],[Age]]&lt;=34,"25-34",
  BuyerTable[[#This Row],[Age]]&lt;=44,"35-44",
  BuyerTable[[#This Row],[Age]]&lt;=54,"45-54",
  TRUE,"55+"
)</f>
        <v>35-44</v>
      </c>
      <c r="P965">
        <v>43</v>
      </c>
      <c r="Q965">
        <f>IF(BuyerTable[[#This Row],[Purchased Bike]]="Yes",1,0)</f>
        <v>0</v>
      </c>
      <c r="R965" t="s">
        <v>18</v>
      </c>
      <c r="S965" s="8">
        <f>_xlfn.SWITCH(BuyerTable[[#This Row],[Commute Distance]],"0-1 Miles",1,"1-2 Miles",2,"2-5 Miles",5,"5-10 Miles",10,"More than 10 Miles",12)</f>
        <v>1</v>
      </c>
    </row>
    <row r="966" spans="1:19" x14ac:dyDescent="0.3">
      <c r="A966">
        <v>28228</v>
      </c>
      <c r="B966" t="s">
        <v>37</v>
      </c>
      <c r="C966" t="s">
        <v>39</v>
      </c>
      <c r="D966" t="str" cm="1">
        <f t="array" ref="D966">_xlfn.IFS(
  BuyerTable[[#This Row],[Income]]&lt;40000,"&lt;40k",
  BuyerTable[[#This Row],[Income]]&lt;80000,"40–80k",
  BuyerTable[[#This Row],[Income]]&lt;120000,"80–120k",
  TRUE,"120k+"
)</f>
        <v>80–120k</v>
      </c>
      <c r="E966" s="3">
        <v>80000</v>
      </c>
      <c r="F966">
        <v>2</v>
      </c>
      <c r="G966" t="s">
        <v>29</v>
      </c>
      <c r="H966" t="s">
        <v>14</v>
      </c>
      <c r="I966" t="s">
        <v>18</v>
      </c>
      <c r="J966" t="str">
        <f>IF(BuyerTable[[#This Row],[Cars]]&gt;0,"car","No cars")</f>
        <v>car</v>
      </c>
      <c r="K966">
        <v>2</v>
      </c>
      <c r="L966" t="s">
        <v>26</v>
      </c>
      <c r="M966" t="s">
        <v>32</v>
      </c>
      <c r="N966" t="str">
        <f t="shared" si="15"/>
        <v>Middle age</v>
      </c>
      <c r="O966" t="str" cm="1">
        <f t="array" ref="O966">_xlfn.IFS(
  BuyerTable[[#This Row],[Age]]&lt;25,"&lt;25",
  BuyerTable[[#This Row],[Age]]&lt;=34,"25-34",
  BuyerTable[[#This Row],[Age]]&lt;=44,"35-44",
  BuyerTable[[#This Row],[Age]]&lt;=54,"45-54",
  TRUE,"55+"
)</f>
        <v>45-54</v>
      </c>
      <c r="P966">
        <v>50</v>
      </c>
      <c r="Q966">
        <f>IF(BuyerTable[[#This Row],[Purchased Bike]]="Yes",1,0)</f>
        <v>0</v>
      </c>
      <c r="R966" t="s">
        <v>18</v>
      </c>
      <c r="S966" s="8">
        <f>_xlfn.SWITCH(BuyerTable[[#This Row],[Commute Distance]],"0-1 Miles",1,"1-2 Miles",2,"2-5 Miles",5,"5-10 Miles",10,"More than 10 Miles",12)</f>
        <v>2</v>
      </c>
    </row>
    <row r="967" spans="1:19" x14ac:dyDescent="0.3">
      <c r="A967">
        <v>29243</v>
      </c>
      <c r="B967" t="s">
        <v>37</v>
      </c>
      <c r="C967" t="s">
        <v>38</v>
      </c>
      <c r="D967" t="str" cm="1">
        <f t="array" ref="D967">_xlfn.IFS(
  BuyerTable[[#This Row],[Income]]&lt;40000,"&lt;40k",
  BuyerTable[[#This Row],[Income]]&lt;80000,"40–80k",
  BuyerTable[[#This Row],[Income]]&lt;120000,"80–120k",
  TRUE,"120k+"
)</f>
        <v>80–120k</v>
      </c>
      <c r="E967" s="3">
        <v>110000</v>
      </c>
      <c r="F967">
        <v>1</v>
      </c>
      <c r="G967" t="s">
        <v>13</v>
      </c>
      <c r="H967" t="s">
        <v>28</v>
      </c>
      <c r="I967" t="s">
        <v>15</v>
      </c>
      <c r="J967" t="str">
        <f>IF(BuyerTable[[#This Row],[Cars]]&gt;0,"car","No cars")</f>
        <v>car</v>
      </c>
      <c r="K967">
        <v>1</v>
      </c>
      <c r="L967" t="s">
        <v>23</v>
      </c>
      <c r="M967" t="s">
        <v>32</v>
      </c>
      <c r="N967" t="str">
        <f t="shared" si="15"/>
        <v>Middle age</v>
      </c>
      <c r="O967" t="str" cm="1">
        <f t="array" ref="O967">_xlfn.IFS(
  BuyerTable[[#This Row],[Age]]&lt;25,"&lt;25",
  BuyerTable[[#This Row],[Age]]&lt;=34,"25-34",
  BuyerTable[[#This Row],[Age]]&lt;=44,"35-44",
  BuyerTable[[#This Row],[Age]]&lt;=54,"45-54",
  TRUE,"55+"
)</f>
        <v>35-44</v>
      </c>
      <c r="P967">
        <v>43</v>
      </c>
      <c r="Q967">
        <f>IF(BuyerTable[[#This Row],[Purchased Bike]]="Yes",1,0)</f>
        <v>0</v>
      </c>
      <c r="R967" t="s">
        <v>18</v>
      </c>
      <c r="S967" s="8">
        <f>_xlfn.SWITCH(BuyerTable[[#This Row],[Commute Distance]],"0-1 Miles",1,"1-2 Miles",2,"2-5 Miles",5,"5-10 Miles",10,"More than 10 Miles",12)</f>
        <v>10</v>
      </c>
    </row>
    <row r="968" spans="1:19" x14ac:dyDescent="0.3">
      <c r="A968">
        <v>29048</v>
      </c>
      <c r="B968" t="s">
        <v>37</v>
      </c>
      <c r="C968" t="s">
        <v>38</v>
      </c>
      <c r="D968" t="str" cm="1">
        <f t="array" ref="D968">_xlfn.IFS(
  BuyerTable[[#This Row],[Income]]&lt;40000,"&lt;40k",
  BuyerTable[[#This Row],[Income]]&lt;80000,"40–80k",
  BuyerTable[[#This Row],[Income]]&lt;120000,"80–120k",
  TRUE,"120k+"
)</f>
        <v>80–120k</v>
      </c>
      <c r="E968" s="3">
        <v>110000</v>
      </c>
      <c r="F968">
        <v>2</v>
      </c>
      <c r="G968" t="s">
        <v>13</v>
      </c>
      <c r="H968" t="s">
        <v>28</v>
      </c>
      <c r="I968" t="s">
        <v>18</v>
      </c>
      <c r="J968" t="str">
        <f>IF(BuyerTable[[#This Row],[Cars]]&gt;0,"car","No cars")</f>
        <v>car</v>
      </c>
      <c r="K968">
        <v>3</v>
      </c>
      <c r="L968" t="s">
        <v>16</v>
      </c>
      <c r="M968" t="s">
        <v>32</v>
      </c>
      <c r="N968" t="str">
        <f t="shared" si="15"/>
        <v>Middle age</v>
      </c>
      <c r="O968" t="str" cm="1">
        <f t="array" ref="O968">_xlfn.IFS(
  BuyerTable[[#This Row],[Age]]&lt;25,"&lt;25",
  BuyerTable[[#This Row],[Age]]&lt;=34,"25-34",
  BuyerTable[[#This Row],[Age]]&lt;=44,"35-44",
  BuyerTable[[#This Row],[Age]]&lt;=54,"45-54",
  TRUE,"55+"
)</f>
        <v>35-44</v>
      </c>
      <c r="P968">
        <v>37</v>
      </c>
      <c r="Q968">
        <f>IF(BuyerTable[[#This Row],[Purchased Bike]]="Yes",1,0)</f>
        <v>1</v>
      </c>
      <c r="R968" t="s">
        <v>15</v>
      </c>
      <c r="S968" s="8">
        <f>_xlfn.SWITCH(BuyerTable[[#This Row],[Commute Distance]],"0-1 Miles",1,"1-2 Miles",2,"2-5 Miles",5,"5-10 Miles",10,"More than 10 Miles",12)</f>
        <v>1</v>
      </c>
    </row>
    <row r="969" spans="1:19" x14ac:dyDescent="0.3">
      <c r="A969">
        <v>13911</v>
      </c>
      <c r="B969" t="s">
        <v>37</v>
      </c>
      <c r="C969" t="s">
        <v>39</v>
      </c>
      <c r="D969" t="str" cm="1">
        <f t="array" ref="D969">_xlfn.IFS(
  BuyerTable[[#This Row],[Income]]&lt;40000,"&lt;40k",
  BuyerTable[[#This Row],[Income]]&lt;80000,"40–80k",
  BuyerTable[[#This Row],[Income]]&lt;120000,"80–120k",
  TRUE,"120k+"
)</f>
        <v>80–120k</v>
      </c>
      <c r="E969" s="3">
        <v>80000</v>
      </c>
      <c r="F969">
        <v>3</v>
      </c>
      <c r="G969" t="s">
        <v>13</v>
      </c>
      <c r="H969" t="s">
        <v>14</v>
      </c>
      <c r="I969" t="s">
        <v>15</v>
      </c>
      <c r="J969" t="str">
        <f>IF(BuyerTable[[#This Row],[Cars]]&gt;0,"car","No cars")</f>
        <v>car</v>
      </c>
      <c r="K969">
        <v>2</v>
      </c>
      <c r="L969" t="s">
        <v>22</v>
      </c>
      <c r="M969" t="s">
        <v>32</v>
      </c>
      <c r="N969" t="str">
        <f t="shared" si="15"/>
        <v>Middle age</v>
      </c>
      <c r="O969" t="str" cm="1">
        <f t="array" ref="O969">_xlfn.IFS(
  BuyerTable[[#This Row],[Age]]&lt;25,"&lt;25",
  BuyerTable[[#This Row],[Age]]&lt;=34,"25-34",
  BuyerTable[[#This Row],[Age]]&lt;=44,"35-44",
  BuyerTable[[#This Row],[Age]]&lt;=54,"45-54",
  TRUE,"55+"
)</f>
        <v>35-44</v>
      </c>
      <c r="P969">
        <v>41</v>
      </c>
      <c r="Q969">
        <f>IF(BuyerTable[[#This Row],[Purchased Bike]]="Yes",1,0)</f>
        <v>1</v>
      </c>
      <c r="R969" t="s">
        <v>15</v>
      </c>
      <c r="S969" s="8">
        <f>_xlfn.SWITCH(BuyerTable[[#This Row],[Commute Distance]],"0-1 Miles",1,"1-2 Miles",2,"2-5 Miles",5,"5-10 Miles",10,"More than 10 Miles",12)</f>
        <v>5</v>
      </c>
    </row>
    <row r="970" spans="1:19" x14ac:dyDescent="0.3">
      <c r="A970">
        <v>19143</v>
      </c>
      <c r="B970" t="s">
        <v>37</v>
      </c>
      <c r="C970" t="s">
        <v>39</v>
      </c>
      <c r="D970" t="str" cm="1">
        <f t="array" ref="D970">_xlfn.IFS(
  BuyerTable[[#This Row],[Income]]&lt;40000,"&lt;40k",
  BuyerTable[[#This Row],[Income]]&lt;80000,"40–80k",
  BuyerTable[[#This Row],[Income]]&lt;120000,"80–120k",
  TRUE,"120k+"
)</f>
        <v>80–120k</v>
      </c>
      <c r="E970" s="3">
        <v>80000</v>
      </c>
      <c r="F970">
        <v>3</v>
      </c>
      <c r="G970" t="s">
        <v>13</v>
      </c>
      <c r="H970" t="s">
        <v>14</v>
      </c>
      <c r="I970" t="s">
        <v>15</v>
      </c>
      <c r="J970" t="str">
        <f>IF(BuyerTable[[#This Row],[Cars]]&gt;0,"car","No cars")</f>
        <v>car</v>
      </c>
      <c r="K970">
        <v>2</v>
      </c>
      <c r="L970" t="s">
        <v>22</v>
      </c>
      <c r="M970" t="s">
        <v>32</v>
      </c>
      <c r="N970" t="str">
        <f t="shared" si="15"/>
        <v>Middle age</v>
      </c>
      <c r="O970" t="str" cm="1">
        <f t="array" ref="O970">_xlfn.IFS(
  BuyerTable[[#This Row],[Age]]&lt;25,"&lt;25",
  BuyerTable[[#This Row],[Age]]&lt;=34,"25-34",
  BuyerTable[[#This Row],[Age]]&lt;=44,"35-44",
  BuyerTable[[#This Row],[Age]]&lt;=54,"45-54",
  TRUE,"55+"
)</f>
        <v>35-44</v>
      </c>
      <c r="P970">
        <v>41</v>
      </c>
      <c r="Q970">
        <f>IF(BuyerTable[[#This Row],[Purchased Bike]]="Yes",1,0)</f>
        <v>1</v>
      </c>
      <c r="R970" t="s">
        <v>15</v>
      </c>
      <c r="S970" s="8">
        <f>_xlfn.SWITCH(BuyerTable[[#This Row],[Commute Distance]],"0-1 Miles",1,"1-2 Miles",2,"2-5 Miles",5,"5-10 Miles",10,"More than 10 Miles",12)</f>
        <v>5</v>
      </c>
    </row>
    <row r="971" spans="1:19" x14ac:dyDescent="0.3">
      <c r="A971">
        <v>23882</v>
      </c>
      <c r="B971" t="s">
        <v>37</v>
      </c>
      <c r="C971" t="s">
        <v>39</v>
      </c>
      <c r="D971" t="str" cm="1">
        <f t="array" ref="D971">_xlfn.IFS(
  BuyerTable[[#This Row],[Income]]&lt;40000,"&lt;40k",
  BuyerTable[[#This Row],[Income]]&lt;80000,"40–80k",
  BuyerTable[[#This Row],[Income]]&lt;120000,"80–120k",
  TRUE,"120k+"
)</f>
        <v>80–120k</v>
      </c>
      <c r="E971" s="3">
        <v>80000</v>
      </c>
      <c r="F971">
        <v>3</v>
      </c>
      <c r="G971" t="s">
        <v>31</v>
      </c>
      <c r="H971" t="s">
        <v>21</v>
      </c>
      <c r="I971" t="s">
        <v>15</v>
      </c>
      <c r="J971" t="str">
        <f>IF(BuyerTable[[#This Row],[Cars]]&gt;0,"car","No cars")</f>
        <v>No cars</v>
      </c>
      <c r="K971">
        <v>0</v>
      </c>
      <c r="L971" t="s">
        <v>16</v>
      </c>
      <c r="M971" t="s">
        <v>32</v>
      </c>
      <c r="N971" t="str">
        <f t="shared" si="15"/>
        <v>Middle age</v>
      </c>
      <c r="O971" t="str" cm="1">
        <f t="array" ref="O971">_xlfn.IFS(
  BuyerTable[[#This Row],[Age]]&lt;25,"&lt;25",
  BuyerTable[[#This Row],[Age]]&lt;=34,"25-34",
  BuyerTable[[#This Row],[Age]]&lt;=44,"35-44",
  BuyerTable[[#This Row],[Age]]&lt;=54,"45-54",
  TRUE,"55+"
)</f>
        <v>35-44</v>
      </c>
      <c r="P971">
        <v>37</v>
      </c>
      <c r="Q971">
        <f>IF(BuyerTable[[#This Row],[Purchased Bike]]="Yes",1,0)</f>
        <v>1</v>
      </c>
      <c r="R971" t="s">
        <v>15</v>
      </c>
      <c r="S971" s="8">
        <f>_xlfn.SWITCH(BuyerTable[[#This Row],[Commute Distance]],"0-1 Miles",1,"1-2 Miles",2,"2-5 Miles",5,"5-10 Miles",10,"More than 10 Miles",12)</f>
        <v>1</v>
      </c>
    </row>
    <row r="972" spans="1:19" x14ac:dyDescent="0.3">
      <c r="A972">
        <v>18423</v>
      </c>
      <c r="B972" t="s">
        <v>37</v>
      </c>
      <c r="C972" t="s">
        <v>38</v>
      </c>
      <c r="D972" t="str" cm="1">
        <f t="array" ref="D972">_xlfn.IFS(
  BuyerTable[[#This Row],[Income]]&lt;40000,"&lt;40k",
  BuyerTable[[#This Row],[Income]]&lt;80000,"40–80k",
  BuyerTable[[#This Row],[Income]]&lt;120000,"80–120k",
  TRUE,"120k+"
)</f>
        <v>80–120k</v>
      </c>
      <c r="E972" s="3">
        <v>80000</v>
      </c>
      <c r="F972">
        <v>2</v>
      </c>
      <c r="G972" t="s">
        <v>29</v>
      </c>
      <c r="H972" t="s">
        <v>14</v>
      </c>
      <c r="I972" t="s">
        <v>18</v>
      </c>
      <c r="J972" t="str">
        <f>IF(BuyerTable[[#This Row],[Cars]]&gt;0,"car","No cars")</f>
        <v>car</v>
      </c>
      <c r="K972">
        <v>2</v>
      </c>
      <c r="L972" t="s">
        <v>26</v>
      </c>
      <c r="M972" t="s">
        <v>32</v>
      </c>
      <c r="N972" t="str">
        <f t="shared" si="15"/>
        <v>Middle age</v>
      </c>
      <c r="O972" t="str" cm="1">
        <f t="array" ref="O972">_xlfn.IFS(
  BuyerTable[[#This Row],[Age]]&lt;25,"&lt;25",
  BuyerTable[[#This Row],[Age]]&lt;=34,"25-34",
  BuyerTable[[#This Row],[Age]]&lt;=44,"35-44",
  BuyerTable[[#This Row],[Age]]&lt;=54,"45-54",
  TRUE,"55+"
)</f>
        <v>45-54</v>
      </c>
      <c r="P972">
        <v>52</v>
      </c>
      <c r="Q972">
        <f>IF(BuyerTable[[#This Row],[Purchased Bike]]="Yes",1,0)</f>
        <v>0</v>
      </c>
      <c r="R972" t="s">
        <v>18</v>
      </c>
      <c r="S972" s="8">
        <f>_xlfn.SWITCH(BuyerTable[[#This Row],[Commute Distance]],"0-1 Miles",1,"1-2 Miles",2,"2-5 Miles",5,"5-10 Miles",10,"More than 10 Miles",12)</f>
        <v>2</v>
      </c>
    </row>
    <row r="973" spans="1:19" x14ac:dyDescent="0.3">
      <c r="A973">
        <v>18783</v>
      </c>
      <c r="B973" t="s">
        <v>37</v>
      </c>
      <c r="C973" t="s">
        <v>38</v>
      </c>
      <c r="D973" t="str" cm="1">
        <f t="array" ref="D973">_xlfn.IFS(
  BuyerTable[[#This Row],[Income]]&lt;40000,"&lt;40k",
  BuyerTable[[#This Row],[Income]]&lt;80000,"40–80k",
  BuyerTable[[#This Row],[Income]]&lt;120000,"80–120k",
  TRUE,"120k+"
)</f>
        <v>80–120k</v>
      </c>
      <c r="E973" s="3">
        <v>80000</v>
      </c>
      <c r="F973">
        <v>0</v>
      </c>
      <c r="G973" t="s">
        <v>13</v>
      </c>
      <c r="H973" t="s">
        <v>28</v>
      </c>
      <c r="I973" t="s">
        <v>18</v>
      </c>
      <c r="J973" t="str">
        <f>IF(BuyerTable[[#This Row],[Cars]]&gt;0,"car","No cars")</f>
        <v>car</v>
      </c>
      <c r="K973">
        <v>1</v>
      </c>
      <c r="L973" t="s">
        <v>16</v>
      </c>
      <c r="M973" t="s">
        <v>32</v>
      </c>
      <c r="N973" t="str">
        <f t="shared" si="15"/>
        <v>Middle age</v>
      </c>
      <c r="O973" t="str" cm="1">
        <f t="array" ref="O973">_xlfn.IFS(
  BuyerTable[[#This Row],[Age]]&lt;25,"&lt;25",
  BuyerTable[[#This Row],[Age]]&lt;=34,"25-34",
  BuyerTable[[#This Row],[Age]]&lt;=44,"35-44",
  BuyerTable[[#This Row],[Age]]&lt;=54,"45-54",
  TRUE,"55+"
)</f>
        <v>35-44</v>
      </c>
      <c r="P973">
        <v>38</v>
      </c>
      <c r="Q973">
        <f>IF(BuyerTable[[#This Row],[Purchased Bike]]="Yes",1,0)</f>
        <v>1</v>
      </c>
      <c r="R973" t="s">
        <v>15</v>
      </c>
      <c r="S973" s="8">
        <f>_xlfn.SWITCH(BuyerTable[[#This Row],[Commute Distance]],"0-1 Miles",1,"1-2 Miles",2,"2-5 Miles",5,"5-10 Miles",10,"More than 10 Miles",12)</f>
        <v>1</v>
      </c>
    </row>
    <row r="974" spans="1:19" x14ac:dyDescent="0.3">
      <c r="A974">
        <v>22046</v>
      </c>
      <c r="B974" t="s">
        <v>37</v>
      </c>
      <c r="C974" t="s">
        <v>39</v>
      </c>
      <c r="D974" t="str" cm="1">
        <f t="array" ref="D974">_xlfn.IFS(
  BuyerTable[[#This Row],[Income]]&lt;40000,"&lt;40k",
  BuyerTable[[#This Row],[Income]]&lt;80000,"40–80k",
  BuyerTable[[#This Row],[Income]]&lt;120000,"80–120k",
  TRUE,"120k+"
)</f>
        <v>80–120k</v>
      </c>
      <c r="E974" s="3">
        <v>80000</v>
      </c>
      <c r="F974">
        <v>0</v>
      </c>
      <c r="G974" t="s">
        <v>13</v>
      </c>
      <c r="H974" t="s">
        <v>28</v>
      </c>
      <c r="I974" t="s">
        <v>18</v>
      </c>
      <c r="J974" t="str">
        <f>IF(BuyerTable[[#This Row],[Cars]]&gt;0,"car","No cars")</f>
        <v>car</v>
      </c>
      <c r="K974">
        <v>1</v>
      </c>
      <c r="L974" t="s">
        <v>16</v>
      </c>
      <c r="M974" t="s">
        <v>32</v>
      </c>
      <c r="N974" t="str">
        <f t="shared" si="15"/>
        <v>Middle age</v>
      </c>
      <c r="O974" t="str" cm="1">
        <f t="array" ref="O974">_xlfn.IFS(
  BuyerTable[[#This Row],[Age]]&lt;25,"&lt;25",
  BuyerTable[[#This Row],[Age]]&lt;=34,"25-34",
  BuyerTable[[#This Row],[Age]]&lt;=44,"35-44",
  BuyerTable[[#This Row],[Age]]&lt;=54,"45-54",
  TRUE,"55+"
)</f>
        <v>35-44</v>
      </c>
      <c r="P974">
        <v>38</v>
      </c>
      <c r="Q974">
        <f>IF(BuyerTable[[#This Row],[Purchased Bike]]="Yes",1,0)</f>
        <v>1</v>
      </c>
      <c r="R974" t="s">
        <v>15</v>
      </c>
      <c r="S974" s="8">
        <f>_xlfn.SWITCH(BuyerTable[[#This Row],[Commute Distance]],"0-1 Miles",1,"1-2 Miles",2,"2-5 Miles",5,"5-10 Miles",10,"More than 10 Miles",12)</f>
        <v>1</v>
      </c>
    </row>
    <row r="975" spans="1:19" x14ac:dyDescent="0.3">
      <c r="A975">
        <v>26065</v>
      </c>
      <c r="B975" t="s">
        <v>37</v>
      </c>
      <c r="C975" t="s">
        <v>39</v>
      </c>
      <c r="D975" t="str" cm="1">
        <f t="array" ref="D975">_xlfn.IFS(
  BuyerTable[[#This Row],[Income]]&lt;40000,"&lt;40k",
  BuyerTable[[#This Row],[Income]]&lt;80000,"40–80k",
  BuyerTable[[#This Row],[Income]]&lt;120000,"80–120k",
  TRUE,"120k+"
)</f>
        <v>80–120k</v>
      </c>
      <c r="E975" s="3">
        <v>110000</v>
      </c>
      <c r="F975">
        <v>3</v>
      </c>
      <c r="G975" t="s">
        <v>13</v>
      </c>
      <c r="H975" t="s">
        <v>28</v>
      </c>
      <c r="I975" t="s">
        <v>18</v>
      </c>
      <c r="J975" t="str">
        <f>IF(BuyerTable[[#This Row],[Cars]]&gt;0,"car","No cars")</f>
        <v>car</v>
      </c>
      <c r="K975">
        <v>4</v>
      </c>
      <c r="L975" t="s">
        <v>26</v>
      </c>
      <c r="M975" t="s">
        <v>32</v>
      </c>
      <c r="N975" t="str">
        <f t="shared" si="15"/>
        <v>Middle age</v>
      </c>
      <c r="O975" t="str" cm="1">
        <f t="array" ref="O975">_xlfn.IFS(
  BuyerTable[[#This Row],[Age]]&lt;25,"&lt;25",
  BuyerTable[[#This Row],[Age]]&lt;=34,"25-34",
  BuyerTable[[#This Row],[Age]]&lt;=44,"35-44",
  BuyerTable[[#This Row],[Age]]&lt;=54,"45-54",
  TRUE,"55+"
)</f>
        <v>35-44</v>
      </c>
      <c r="P975">
        <v>42</v>
      </c>
      <c r="Q975">
        <f>IF(BuyerTable[[#This Row],[Purchased Bike]]="Yes",1,0)</f>
        <v>0</v>
      </c>
      <c r="R975" t="s">
        <v>18</v>
      </c>
      <c r="S975" s="8">
        <f>_xlfn.SWITCH(BuyerTable[[#This Row],[Commute Distance]],"0-1 Miles",1,"1-2 Miles",2,"2-5 Miles",5,"5-10 Miles",10,"More than 10 Miles",12)</f>
        <v>2</v>
      </c>
    </row>
    <row r="976" spans="1:19" x14ac:dyDescent="0.3">
      <c r="A976">
        <v>24416</v>
      </c>
      <c r="B976" t="s">
        <v>36</v>
      </c>
      <c r="C976" t="s">
        <v>38</v>
      </c>
      <c r="D976" t="str" cm="1">
        <f t="array" ref="D976">_xlfn.IFS(
  BuyerTable[[#This Row],[Income]]&lt;40000,"&lt;40k",
  BuyerTable[[#This Row],[Income]]&lt;80000,"40–80k",
  BuyerTable[[#This Row],[Income]]&lt;120000,"80–120k",
  TRUE,"120k+"
)</f>
        <v>80–120k</v>
      </c>
      <c r="E976" s="3">
        <v>90000</v>
      </c>
      <c r="F976">
        <v>4</v>
      </c>
      <c r="G976" t="s">
        <v>27</v>
      </c>
      <c r="H976" t="s">
        <v>21</v>
      </c>
      <c r="I976" t="s">
        <v>15</v>
      </c>
      <c r="J976" t="str">
        <f>IF(BuyerTable[[#This Row],[Cars]]&gt;0,"car","No cars")</f>
        <v>car</v>
      </c>
      <c r="K976">
        <v>2</v>
      </c>
      <c r="L976" t="s">
        <v>26</v>
      </c>
      <c r="M976" t="s">
        <v>32</v>
      </c>
      <c r="N976" t="str">
        <f t="shared" si="15"/>
        <v>Middle age</v>
      </c>
      <c r="O976" t="str" cm="1">
        <f t="array" ref="O976">_xlfn.IFS(
  BuyerTable[[#This Row],[Age]]&lt;25,"&lt;25",
  BuyerTable[[#This Row],[Age]]&lt;=34,"25-34",
  BuyerTable[[#This Row],[Age]]&lt;=44,"35-44",
  BuyerTable[[#This Row],[Age]]&lt;=54,"45-54",
  TRUE,"55+"
)</f>
        <v>45-54</v>
      </c>
      <c r="P976">
        <v>45</v>
      </c>
      <c r="Q976">
        <f>IF(BuyerTable[[#This Row],[Purchased Bike]]="Yes",1,0)</f>
        <v>0</v>
      </c>
      <c r="R976" t="s">
        <v>18</v>
      </c>
      <c r="S976" s="8">
        <f>_xlfn.SWITCH(BuyerTable[[#This Row],[Commute Distance]],"0-1 Miles",1,"1-2 Miles",2,"2-5 Miles",5,"5-10 Miles",10,"More than 10 Miles",12)</f>
        <v>2</v>
      </c>
    </row>
    <row r="977" spans="1:19" x14ac:dyDescent="0.3">
      <c r="A977">
        <v>28066</v>
      </c>
      <c r="B977" t="s">
        <v>36</v>
      </c>
      <c r="C977" t="s">
        <v>38</v>
      </c>
      <c r="D977" t="str" cm="1">
        <f t="array" ref="D977">_xlfn.IFS(
  BuyerTable[[#This Row],[Income]]&lt;40000,"&lt;40k",
  BuyerTable[[#This Row],[Income]]&lt;80000,"40–80k",
  BuyerTable[[#This Row],[Income]]&lt;120000,"80–120k",
  TRUE,"120k+"
)</f>
        <v>80–120k</v>
      </c>
      <c r="E977" s="3">
        <v>80000</v>
      </c>
      <c r="F977">
        <v>2</v>
      </c>
      <c r="G977" t="s">
        <v>31</v>
      </c>
      <c r="H977" t="s">
        <v>21</v>
      </c>
      <c r="I977" t="s">
        <v>15</v>
      </c>
      <c r="J977" t="str">
        <f>IF(BuyerTable[[#This Row],[Cars]]&gt;0,"car","No cars")</f>
        <v>No cars</v>
      </c>
      <c r="K977">
        <v>0</v>
      </c>
      <c r="L977" t="s">
        <v>16</v>
      </c>
      <c r="M977" t="s">
        <v>32</v>
      </c>
      <c r="N977" t="str">
        <f t="shared" si="15"/>
        <v>Middle age</v>
      </c>
      <c r="O977" t="str" cm="1">
        <f t="array" ref="O977">_xlfn.IFS(
  BuyerTable[[#This Row],[Age]]&lt;25,"&lt;25",
  BuyerTable[[#This Row],[Age]]&lt;=34,"25-34",
  BuyerTable[[#This Row],[Age]]&lt;=44,"35-44",
  BuyerTable[[#This Row],[Age]]&lt;=54,"45-54",
  TRUE,"55+"
)</f>
        <v>35-44</v>
      </c>
      <c r="P977">
        <v>37</v>
      </c>
      <c r="Q977">
        <f>IF(BuyerTable[[#This Row],[Purchased Bike]]="Yes",1,0)</f>
        <v>1</v>
      </c>
      <c r="R977" t="s">
        <v>15</v>
      </c>
      <c r="S977" s="8">
        <f>_xlfn.SWITCH(BuyerTable[[#This Row],[Commute Distance]],"0-1 Miles",1,"1-2 Miles",2,"2-5 Miles",5,"5-10 Miles",10,"More than 10 Miles",12)</f>
        <v>1</v>
      </c>
    </row>
    <row r="978" spans="1:19" x14ac:dyDescent="0.3">
      <c r="A978">
        <v>11275</v>
      </c>
      <c r="B978" t="s">
        <v>36</v>
      </c>
      <c r="C978" t="s">
        <v>39</v>
      </c>
      <c r="D978" t="str" cm="1">
        <f t="array" ref="D978">_xlfn.IFS(
  BuyerTable[[#This Row],[Income]]&lt;40000,"&lt;40k",
  BuyerTable[[#This Row],[Income]]&lt;80000,"40–80k",
  BuyerTable[[#This Row],[Income]]&lt;120000,"80–120k",
  TRUE,"120k+"
)</f>
        <v>80–120k</v>
      </c>
      <c r="E978" s="3">
        <v>80000</v>
      </c>
      <c r="F978">
        <v>4</v>
      </c>
      <c r="G978" t="s">
        <v>31</v>
      </c>
      <c r="H978" t="s">
        <v>28</v>
      </c>
      <c r="I978" t="s">
        <v>15</v>
      </c>
      <c r="J978" t="str">
        <f>IF(BuyerTable[[#This Row],[Cars]]&gt;0,"car","No cars")</f>
        <v>car</v>
      </c>
      <c r="K978">
        <v>2</v>
      </c>
      <c r="L978" t="s">
        <v>16</v>
      </c>
      <c r="M978" t="s">
        <v>32</v>
      </c>
      <c r="N978" t="str">
        <f t="shared" si="15"/>
        <v>Old</v>
      </c>
      <c r="O978" t="str" cm="1">
        <f t="array" ref="O978">_xlfn.IFS(
  BuyerTable[[#This Row],[Age]]&lt;25,"&lt;25",
  BuyerTable[[#This Row],[Age]]&lt;=34,"25-34",
  BuyerTable[[#This Row],[Age]]&lt;=44,"35-44",
  BuyerTable[[#This Row],[Age]]&lt;=54,"45-54",
  TRUE,"55+"
)</f>
        <v>55+</v>
      </c>
      <c r="P978">
        <v>72</v>
      </c>
      <c r="Q978">
        <f>IF(BuyerTable[[#This Row],[Purchased Bike]]="Yes",1,0)</f>
        <v>1</v>
      </c>
      <c r="R978" t="s">
        <v>15</v>
      </c>
      <c r="S978" s="8">
        <f>_xlfn.SWITCH(BuyerTable[[#This Row],[Commute Distance]],"0-1 Miles",1,"1-2 Miles",2,"2-5 Miles",5,"5-10 Miles",10,"More than 10 Miles",12)</f>
        <v>1</v>
      </c>
    </row>
    <row r="979" spans="1:19" x14ac:dyDescent="0.3">
      <c r="A979">
        <v>19731</v>
      </c>
      <c r="B979" t="s">
        <v>36</v>
      </c>
      <c r="C979" t="s">
        <v>38</v>
      </c>
      <c r="D979" t="str" cm="1">
        <f t="array" ref="D979">_xlfn.IFS(
  BuyerTable[[#This Row],[Income]]&lt;40000,"&lt;40k",
  BuyerTable[[#This Row],[Income]]&lt;80000,"40–80k",
  BuyerTable[[#This Row],[Income]]&lt;120000,"80–120k",
  TRUE,"120k+"
)</f>
        <v>80–120k</v>
      </c>
      <c r="E979" s="3">
        <v>80000</v>
      </c>
      <c r="F979">
        <v>4</v>
      </c>
      <c r="G979" t="s">
        <v>31</v>
      </c>
      <c r="H979" t="s">
        <v>28</v>
      </c>
      <c r="I979" t="s">
        <v>15</v>
      </c>
      <c r="J979" t="str">
        <f>IF(BuyerTable[[#This Row],[Cars]]&gt;0,"car","No cars")</f>
        <v>car</v>
      </c>
      <c r="K979">
        <v>2</v>
      </c>
      <c r="L979" t="s">
        <v>23</v>
      </c>
      <c r="M979" t="s">
        <v>32</v>
      </c>
      <c r="N979" t="str">
        <f t="shared" si="15"/>
        <v>Old</v>
      </c>
      <c r="O979" t="str" cm="1">
        <f t="array" ref="O979">_xlfn.IFS(
  BuyerTable[[#This Row],[Age]]&lt;25,"&lt;25",
  BuyerTable[[#This Row],[Age]]&lt;=34,"25-34",
  BuyerTable[[#This Row],[Age]]&lt;=44,"35-44",
  BuyerTable[[#This Row],[Age]]&lt;=54,"45-54",
  TRUE,"55+"
)</f>
        <v>55+</v>
      </c>
      <c r="P979">
        <v>68</v>
      </c>
      <c r="Q979">
        <f>IF(BuyerTable[[#This Row],[Purchased Bike]]="Yes",1,0)</f>
        <v>0</v>
      </c>
      <c r="R979" t="s">
        <v>18</v>
      </c>
      <c r="S979" s="8">
        <f>_xlfn.SWITCH(BuyerTable[[#This Row],[Commute Distance]],"0-1 Miles",1,"1-2 Miles",2,"2-5 Miles",5,"5-10 Miles",10,"More than 10 Miles",12)</f>
        <v>10</v>
      </c>
    </row>
    <row r="980" spans="1:19" x14ac:dyDescent="0.3">
      <c r="A980">
        <v>13415</v>
      </c>
      <c r="B980" t="s">
        <v>37</v>
      </c>
      <c r="C980" t="s">
        <v>38</v>
      </c>
      <c r="D980" t="str" cm="1">
        <f t="array" ref="D980">_xlfn.IFS(
  BuyerTable[[#This Row],[Income]]&lt;40000,"&lt;40k",
  BuyerTable[[#This Row],[Income]]&lt;80000,"40–80k",
  BuyerTable[[#This Row],[Income]]&lt;120000,"80–120k",
  TRUE,"120k+"
)</f>
        <v>80–120k</v>
      </c>
      <c r="E980" s="3">
        <v>100000</v>
      </c>
      <c r="F980">
        <v>1</v>
      </c>
      <c r="G980" t="s">
        <v>31</v>
      </c>
      <c r="H980" t="s">
        <v>28</v>
      </c>
      <c r="I980" t="s">
        <v>15</v>
      </c>
      <c r="J980" t="str">
        <f>IF(BuyerTable[[#This Row],[Cars]]&gt;0,"car","No cars")</f>
        <v>car</v>
      </c>
      <c r="K980">
        <v>3</v>
      </c>
      <c r="L980" t="s">
        <v>22</v>
      </c>
      <c r="M980" t="s">
        <v>32</v>
      </c>
      <c r="N980" t="str">
        <f t="shared" si="15"/>
        <v>Old</v>
      </c>
      <c r="O980" t="str" cm="1">
        <f t="array" ref="O980">_xlfn.IFS(
  BuyerTable[[#This Row],[Age]]&lt;25,"&lt;25",
  BuyerTable[[#This Row],[Age]]&lt;=34,"25-34",
  BuyerTable[[#This Row],[Age]]&lt;=44,"35-44",
  BuyerTable[[#This Row],[Age]]&lt;=54,"45-54",
  TRUE,"55+"
)</f>
        <v>55+</v>
      </c>
      <c r="P980">
        <v>73</v>
      </c>
      <c r="Q980">
        <f>IF(BuyerTable[[#This Row],[Purchased Bike]]="Yes",1,0)</f>
        <v>1</v>
      </c>
      <c r="R980" t="s">
        <v>15</v>
      </c>
      <c r="S980" s="8">
        <f>_xlfn.SWITCH(BuyerTable[[#This Row],[Commute Distance]],"0-1 Miles",1,"1-2 Miles",2,"2-5 Miles",5,"5-10 Miles",10,"More than 10 Miles",12)</f>
        <v>5</v>
      </c>
    </row>
    <row r="981" spans="1:19" x14ac:dyDescent="0.3">
      <c r="A981">
        <v>28858</v>
      </c>
      <c r="B981" t="s">
        <v>37</v>
      </c>
      <c r="C981" t="s">
        <v>38</v>
      </c>
      <c r="D981" t="str" cm="1">
        <f t="array" ref="D981">_xlfn.IFS(
  BuyerTable[[#This Row],[Income]]&lt;40000,"&lt;40k",
  BuyerTable[[#This Row],[Income]]&lt;80000,"40–80k",
  BuyerTable[[#This Row],[Income]]&lt;120000,"80–120k",
  TRUE,"120k+"
)</f>
        <v>80–120k</v>
      </c>
      <c r="E981" s="3">
        <v>80000</v>
      </c>
      <c r="F981">
        <v>3</v>
      </c>
      <c r="G981" t="s">
        <v>13</v>
      </c>
      <c r="H981" t="s">
        <v>14</v>
      </c>
      <c r="I981" t="s">
        <v>15</v>
      </c>
      <c r="J981" t="str">
        <f>IF(BuyerTable[[#This Row],[Cars]]&gt;0,"car","No cars")</f>
        <v>No cars</v>
      </c>
      <c r="K981">
        <v>0</v>
      </c>
      <c r="L981" t="s">
        <v>22</v>
      </c>
      <c r="M981" t="s">
        <v>32</v>
      </c>
      <c r="N981" t="str">
        <f t="shared" si="15"/>
        <v>Middle age</v>
      </c>
      <c r="O981" t="str" cm="1">
        <f t="array" ref="O981">_xlfn.IFS(
  BuyerTable[[#This Row],[Age]]&lt;25,"&lt;25",
  BuyerTable[[#This Row],[Age]]&lt;=34,"25-34",
  BuyerTable[[#This Row],[Age]]&lt;=44,"35-44",
  BuyerTable[[#This Row],[Age]]&lt;=54,"45-54",
  TRUE,"55+"
)</f>
        <v>35-44</v>
      </c>
      <c r="P981">
        <v>40</v>
      </c>
      <c r="Q981">
        <f>IF(BuyerTable[[#This Row],[Purchased Bike]]="Yes",1,0)</f>
        <v>0</v>
      </c>
      <c r="R981" t="s">
        <v>18</v>
      </c>
      <c r="S981" s="8">
        <f>_xlfn.SWITCH(BuyerTable[[#This Row],[Commute Distance]],"0-1 Miles",1,"1-2 Miles",2,"2-5 Miles",5,"5-10 Miles",10,"More than 10 Miles",12)</f>
        <v>5</v>
      </c>
    </row>
    <row r="982" spans="1:19" x14ac:dyDescent="0.3">
      <c r="A982">
        <v>14432</v>
      </c>
      <c r="B982" t="s">
        <v>37</v>
      </c>
      <c r="C982" t="s">
        <v>38</v>
      </c>
      <c r="D982" t="str" cm="1">
        <f t="array" ref="D982">_xlfn.IFS(
  BuyerTable[[#This Row],[Income]]&lt;40000,"&lt;40k",
  BuyerTable[[#This Row],[Income]]&lt;80000,"40–80k",
  BuyerTable[[#This Row],[Income]]&lt;120000,"80–120k",
  TRUE,"120k+"
)</f>
        <v>80–120k</v>
      </c>
      <c r="E982" s="3">
        <v>90000</v>
      </c>
      <c r="F982">
        <v>4</v>
      </c>
      <c r="G982" t="s">
        <v>31</v>
      </c>
      <c r="H982" t="s">
        <v>28</v>
      </c>
      <c r="I982" t="s">
        <v>15</v>
      </c>
      <c r="J982" t="str">
        <f>IF(BuyerTable[[#This Row],[Cars]]&gt;0,"car","No cars")</f>
        <v>car</v>
      </c>
      <c r="K982">
        <v>1</v>
      </c>
      <c r="L982" t="s">
        <v>23</v>
      </c>
      <c r="M982" t="s">
        <v>32</v>
      </c>
      <c r="N982" t="str">
        <f t="shared" si="15"/>
        <v>Old</v>
      </c>
      <c r="O982" t="str" cm="1">
        <f t="array" ref="O982">_xlfn.IFS(
  BuyerTable[[#This Row],[Age]]&lt;25,"&lt;25",
  BuyerTable[[#This Row],[Age]]&lt;=34,"25-34",
  BuyerTable[[#This Row],[Age]]&lt;=44,"35-44",
  BuyerTable[[#This Row],[Age]]&lt;=54,"45-54",
  TRUE,"55+"
)</f>
        <v>55+</v>
      </c>
      <c r="P982">
        <v>73</v>
      </c>
      <c r="Q982">
        <f>IF(BuyerTable[[#This Row],[Purchased Bike]]="Yes",1,0)</f>
        <v>0</v>
      </c>
      <c r="R982" t="s">
        <v>18</v>
      </c>
      <c r="S982" s="8">
        <f>_xlfn.SWITCH(BuyerTable[[#This Row],[Commute Distance]],"0-1 Miles",1,"1-2 Miles",2,"2-5 Miles",5,"5-10 Miles",10,"More than 10 Miles",12)</f>
        <v>10</v>
      </c>
    </row>
    <row r="983" spans="1:19" x14ac:dyDescent="0.3">
      <c r="A983">
        <v>22050</v>
      </c>
      <c r="B983" t="s">
        <v>37</v>
      </c>
      <c r="C983" t="s">
        <v>38</v>
      </c>
      <c r="D983" t="str" cm="1">
        <f t="array" ref="D983">_xlfn.IFS(
  BuyerTable[[#This Row],[Income]]&lt;40000,"&lt;40k",
  BuyerTable[[#This Row],[Income]]&lt;80000,"40–80k",
  BuyerTable[[#This Row],[Income]]&lt;120000,"80–120k",
  TRUE,"120k+"
)</f>
        <v>80–120k</v>
      </c>
      <c r="E983" s="3">
        <v>90000</v>
      </c>
      <c r="F983">
        <v>4</v>
      </c>
      <c r="G983" t="s">
        <v>13</v>
      </c>
      <c r="H983" t="s">
        <v>28</v>
      </c>
      <c r="I983" t="s">
        <v>15</v>
      </c>
      <c r="J983" t="str">
        <f>IF(BuyerTable[[#This Row],[Cars]]&gt;0,"car","No cars")</f>
        <v>car</v>
      </c>
      <c r="K983">
        <v>1</v>
      </c>
      <c r="L983" t="s">
        <v>26</v>
      </c>
      <c r="M983" t="s">
        <v>32</v>
      </c>
      <c r="N983" t="str">
        <f t="shared" si="15"/>
        <v>Middle age</v>
      </c>
      <c r="O983" t="str" cm="1">
        <f t="array" ref="O983">_xlfn.IFS(
  BuyerTable[[#This Row],[Age]]&lt;25,"&lt;25",
  BuyerTable[[#This Row],[Age]]&lt;=34,"25-34",
  BuyerTable[[#This Row],[Age]]&lt;=44,"35-44",
  BuyerTable[[#This Row],[Age]]&lt;=54,"45-54",
  TRUE,"55+"
)</f>
        <v>35-44</v>
      </c>
      <c r="P983">
        <v>38</v>
      </c>
      <c r="Q983">
        <f>IF(BuyerTable[[#This Row],[Purchased Bike]]="Yes",1,0)</f>
        <v>1</v>
      </c>
      <c r="R983" t="s">
        <v>15</v>
      </c>
      <c r="S983" s="8">
        <f>_xlfn.SWITCH(BuyerTable[[#This Row],[Commute Distance]],"0-1 Miles",1,"1-2 Miles",2,"2-5 Miles",5,"5-10 Miles",10,"More than 10 Miles",12)</f>
        <v>2</v>
      </c>
    </row>
    <row r="984" spans="1:19" x14ac:dyDescent="0.3">
      <c r="A984">
        <v>13337</v>
      </c>
      <c r="B984" t="s">
        <v>36</v>
      </c>
      <c r="C984" t="s">
        <v>39</v>
      </c>
      <c r="D984" t="str" cm="1">
        <f t="array" ref="D984">_xlfn.IFS(
  BuyerTable[[#This Row],[Income]]&lt;40000,"&lt;40k",
  BuyerTable[[#This Row],[Income]]&lt;80000,"40–80k",
  BuyerTable[[#This Row],[Income]]&lt;120000,"80–120k",
  TRUE,"120k+"
)</f>
        <v>80–120k</v>
      </c>
      <c r="E984" s="3">
        <v>80000</v>
      </c>
      <c r="F984">
        <v>5</v>
      </c>
      <c r="G984" t="s">
        <v>13</v>
      </c>
      <c r="H984" t="s">
        <v>28</v>
      </c>
      <c r="I984" t="s">
        <v>15</v>
      </c>
      <c r="J984" t="str">
        <f>IF(BuyerTable[[#This Row],[Cars]]&gt;0,"car","No cars")</f>
        <v>car</v>
      </c>
      <c r="K984">
        <v>2</v>
      </c>
      <c r="L984" t="s">
        <v>23</v>
      </c>
      <c r="M984" t="s">
        <v>32</v>
      </c>
      <c r="N984" t="str">
        <f t="shared" si="15"/>
        <v>Old</v>
      </c>
      <c r="O984" t="str" cm="1">
        <f t="array" ref="O984">_xlfn.IFS(
  BuyerTable[[#This Row],[Age]]&lt;25,"&lt;25",
  BuyerTable[[#This Row],[Age]]&lt;=34,"25-34",
  BuyerTable[[#This Row],[Age]]&lt;=44,"35-44",
  BuyerTable[[#This Row],[Age]]&lt;=54,"45-54",
  TRUE,"55+"
)</f>
        <v>55+</v>
      </c>
      <c r="P984">
        <v>64</v>
      </c>
      <c r="Q984">
        <f>IF(BuyerTable[[#This Row],[Purchased Bike]]="Yes",1,0)</f>
        <v>0</v>
      </c>
      <c r="R984" t="s">
        <v>18</v>
      </c>
      <c r="S984" s="8">
        <f>_xlfn.SWITCH(BuyerTable[[#This Row],[Commute Distance]],"0-1 Miles",1,"1-2 Miles",2,"2-5 Miles",5,"5-10 Miles",10,"More than 10 Miles",12)</f>
        <v>10</v>
      </c>
    </row>
    <row r="985" spans="1:19" x14ac:dyDescent="0.3">
      <c r="A985">
        <v>21713</v>
      </c>
      <c r="B985" t="s">
        <v>37</v>
      </c>
      <c r="C985" t="s">
        <v>38</v>
      </c>
      <c r="D985" t="str" cm="1">
        <f t="array" ref="D985">_xlfn.IFS(
  BuyerTable[[#This Row],[Income]]&lt;40000,"&lt;40k",
  BuyerTable[[#This Row],[Income]]&lt;80000,"40–80k",
  BuyerTable[[#This Row],[Income]]&lt;120000,"80–120k",
  TRUE,"120k+"
)</f>
        <v>80–120k</v>
      </c>
      <c r="E985" s="3">
        <v>80000</v>
      </c>
      <c r="F985">
        <v>5</v>
      </c>
      <c r="G985" t="s">
        <v>31</v>
      </c>
      <c r="H985" t="s">
        <v>14</v>
      </c>
      <c r="I985" t="s">
        <v>18</v>
      </c>
      <c r="J985" t="str">
        <f>IF(BuyerTable[[#This Row],[Cars]]&gt;0,"car","No cars")</f>
        <v>No cars</v>
      </c>
      <c r="K985">
        <v>0</v>
      </c>
      <c r="L985" t="s">
        <v>16</v>
      </c>
      <c r="M985" t="s">
        <v>32</v>
      </c>
      <c r="N985" t="str">
        <f t="shared" si="15"/>
        <v>Middle age</v>
      </c>
      <c r="O985" t="str" cm="1">
        <f t="array" ref="O985">_xlfn.IFS(
  BuyerTable[[#This Row],[Age]]&lt;25,"&lt;25",
  BuyerTable[[#This Row],[Age]]&lt;=34,"25-34",
  BuyerTable[[#This Row],[Age]]&lt;=44,"35-44",
  BuyerTable[[#This Row],[Age]]&lt;=54,"45-54",
  TRUE,"55+"
)</f>
        <v>45-54</v>
      </c>
      <c r="P985">
        <v>47</v>
      </c>
      <c r="Q985">
        <f>IF(BuyerTable[[#This Row],[Purchased Bike]]="Yes",1,0)</f>
        <v>0</v>
      </c>
      <c r="R985" t="s">
        <v>18</v>
      </c>
      <c r="S985" s="8">
        <f>_xlfn.SWITCH(BuyerTable[[#This Row],[Commute Distance]],"0-1 Miles",1,"1-2 Miles",2,"2-5 Miles",5,"5-10 Miles",10,"More than 10 Miles",12)</f>
        <v>1</v>
      </c>
    </row>
    <row r="986" spans="1:19" x14ac:dyDescent="0.3">
      <c r="A986">
        <v>22719</v>
      </c>
      <c r="B986" t="s">
        <v>37</v>
      </c>
      <c r="C986" t="s">
        <v>38</v>
      </c>
      <c r="D986" t="str" cm="1">
        <f t="array" ref="D986">_xlfn.IFS(
  BuyerTable[[#This Row],[Income]]&lt;40000,"&lt;40k",
  BuyerTable[[#This Row],[Income]]&lt;80000,"40–80k",
  BuyerTable[[#This Row],[Income]]&lt;120000,"80–120k",
  TRUE,"120k+"
)</f>
        <v>80–120k</v>
      </c>
      <c r="E986" s="3">
        <v>110000</v>
      </c>
      <c r="F986">
        <v>3</v>
      </c>
      <c r="G986" t="s">
        <v>13</v>
      </c>
      <c r="H986" t="s">
        <v>28</v>
      </c>
      <c r="I986" t="s">
        <v>15</v>
      </c>
      <c r="J986" t="str">
        <f>IF(BuyerTable[[#This Row],[Cars]]&gt;0,"car","No cars")</f>
        <v>car</v>
      </c>
      <c r="K986">
        <v>4</v>
      </c>
      <c r="L986" t="s">
        <v>22</v>
      </c>
      <c r="M986" t="s">
        <v>32</v>
      </c>
      <c r="N986" t="str">
        <f t="shared" si="15"/>
        <v>Middle age</v>
      </c>
      <c r="O986" t="str" cm="1">
        <f t="array" ref="O986">_xlfn.IFS(
  BuyerTable[[#This Row],[Age]]&lt;25,"&lt;25",
  BuyerTable[[#This Row],[Age]]&lt;=34,"25-34",
  BuyerTable[[#This Row],[Age]]&lt;=44,"35-44",
  BuyerTable[[#This Row],[Age]]&lt;=54,"45-54",
  TRUE,"55+"
)</f>
        <v>35-44</v>
      </c>
      <c r="P986">
        <v>40</v>
      </c>
      <c r="Q986">
        <f>IF(BuyerTable[[#This Row],[Purchased Bike]]="Yes",1,0)</f>
        <v>1</v>
      </c>
      <c r="R986" t="s">
        <v>15</v>
      </c>
      <c r="S986" s="8">
        <f>_xlfn.SWITCH(BuyerTable[[#This Row],[Commute Distance]],"0-1 Miles",1,"1-2 Miles",2,"2-5 Miles",5,"5-10 Miles",10,"More than 10 Miles",12)</f>
        <v>5</v>
      </c>
    </row>
    <row r="987" spans="1:19" x14ac:dyDescent="0.3">
      <c r="A987">
        <v>11090</v>
      </c>
      <c r="B987" t="s">
        <v>37</v>
      </c>
      <c r="C987" t="s">
        <v>38</v>
      </c>
      <c r="D987" t="str" cm="1">
        <f t="array" ref="D987">_xlfn.IFS(
  BuyerTable[[#This Row],[Income]]&lt;40000,"&lt;40k",
  BuyerTable[[#This Row],[Income]]&lt;80000,"40–80k",
  BuyerTable[[#This Row],[Income]]&lt;120000,"80–120k",
  TRUE,"120k+"
)</f>
        <v>80–120k</v>
      </c>
      <c r="E987" s="3">
        <v>90000</v>
      </c>
      <c r="F987">
        <v>2</v>
      </c>
      <c r="G987" t="s">
        <v>19</v>
      </c>
      <c r="H987" t="s">
        <v>21</v>
      </c>
      <c r="I987" t="s">
        <v>15</v>
      </c>
      <c r="J987" t="str">
        <f>IF(BuyerTable[[#This Row],[Cars]]&gt;0,"car","No cars")</f>
        <v>car</v>
      </c>
      <c r="K987">
        <v>1</v>
      </c>
      <c r="L987" t="s">
        <v>22</v>
      </c>
      <c r="M987" t="s">
        <v>32</v>
      </c>
      <c r="N987" t="str">
        <f t="shared" si="15"/>
        <v>Middle age</v>
      </c>
      <c r="O987" t="str" cm="1">
        <f t="array" ref="O987">_xlfn.IFS(
  BuyerTable[[#This Row],[Age]]&lt;25,"&lt;25",
  BuyerTable[[#This Row],[Age]]&lt;=34,"25-34",
  BuyerTable[[#This Row],[Age]]&lt;=44,"35-44",
  BuyerTable[[#This Row],[Age]]&lt;=54,"45-54",
  TRUE,"55+"
)</f>
        <v>45-54</v>
      </c>
      <c r="P987">
        <v>48</v>
      </c>
      <c r="Q987">
        <f>IF(BuyerTable[[#This Row],[Purchased Bike]]="Yes",1,0)</f>
        <v>1</v>
      </c>
      <c r="R987" t="s">
        <v>15</v>
      </c>
      <c r="S987" s="8">
        <f>_xlfn.SWITCH(BuyerTable[[#This Row],[Commute Distance]],"0-1 Miles",1,"1-2 Miles",2,"2-5 Miles",5,"5-10 Miles",10,"More than 10 Miles",12)</f>
        <v>5</v>
      </c>
    </row>
    <row r="988" spans="1:19" x14ac:dyDescent="0.3">
      <c r="A988">
        <v>23455</v>
      </c>
      <c r="B988" t="s">
        <v>37</v>
      </c>
      <c r="C988" t="s">
        <v>38</v>
      </c>
      <c r="D988" t="str" cm="1">
        <f t="array" ref="D988">_xlfn.IFS(
  BuyerTable[[#This Row],[Income]]&lt;40000,"&lt;40k",
  BuyerTable[[#This Row],[Income]]&lt;80000,"40–80k",
  BuyerTable[[#This Row],[Income]]&lt;120000,"80–120k",
  TRUE,"120k+"
)</f>
        <v>80–120k</v>
      </c>
      <c r="E988" s="3">
        <v>80000</v>
      </c>
      <c r="F988">
        <v>2</v>
      </c>
      <c r="G988" t="s">
        <v>29</v>
      </c>
      <c r="H988" t="s">
        <v>14</v>
      </c>
      <c r="I988" t="s">
        <v>18</v>
      </c>
      <c r="J988" t="str">
        <f>IF(BuyerTable[[#This Row],[Cars]]&gt;0,"car","No cars")</f>
        <v>car</v>
      </c>
      <c r="K988">
        <v>2</v>
      </c>
      <c r="L988" t="s">
        <v>26</v>
      </c>
      <c r="M988" t="s">
        <v>32</v>
      </c>
      <c r="N988" t="str">
        <f t="shared" si="15"/>
        <v>Middle age</v>
      </c>
      <c r="O988" t="str" cm="1">
        <f t="array" ref="O988">_xlfn.IFS(
  BuyerTable[[#This Row],[Age]]&lt;25,"&lt;25",
  BuyerTable[[#This Row],[Age]]&lt;=34,"25-34",
  BuyerTable[[#This Row],[Age]]&lt;=44,"35-44",
  BuyerTable[[#This Row],[Age]]&lt;=54,"45-54",
  TRUE,"55+"
)</f>
        <v>45-54</v>
      </c>
      <c r="P988">
        <v>50</v>
      </c>
      <c r="Q988">
        <f>IF(BuyerTable[[#This Row],[Purchased Bike]]="Yes",1,0)</f>
        <v>0</v>
      </c>
      <c r="R988" t="s">
        <v>18</v>
      </c>
      <c r="S988" s="8">
        <f>_xlfn.SWITCH(BuyerTable[[#This Row],[Commute Distance]],"0-1 Miles",1,"1-2 Miles",2,"2-5 Miles",5,"5-10 Miles",10,"More than 10 Miles",12)</f>
        <v>2</v>
      </c>
    </row>
    <row r="989" spans="1:19" x14ac:dyDescent="0.3">
      <c r="A989">
        <v>13343</v>
      </c>
      <c r="B989" t="s">
        <v>36</v>
      </c>
      <c r="C989" t="s">
        <v>39</v>
      </c>
      <c r="D989" t="str" cm="1">
        <f t="array" ref="D989">_xlfn.IFS(
  BuyerTable[[#This Row],[Income]]&lt;40000,"&lt;40k",
  BuyerTable[[#This Row],[Income]]&lt;80000,"40–80k",
  BuyerTable[[#This Row],[Income]]&lt;120000,"80–120k",
  TRUE,"120k+"
)</f>
        <v>80–120k</v>
      </c>
      <c r="E989" s="3">
        <v>90000</v>
      </c>
      <c r="F989">
        <v>5</v>
      </c>
      <c r="G989" t="s">
        <v>13</v>
      </c>
      <c r="H989" t="s">
        <v>28</v>
      </c>
      <c r="I989" t="s">
        <v>15</v>
      </c>
      <c r="J989" t="str">
        <f>IF(BuyerTable[[#This Row],[Cars]]&gt;0,"car","No cars")</f>
        <v>car</v>
      </c>
      <c r="K989">
        <v>2</v>
      </c>
      <c r="L989" t="s">
        <v>26</v>
      </c>
      <c r="M989" t="s">
        <v>32</v>
      </c>
      <c r="N989" t="str">
        <f t="shared" si="15"/>
        <v>Old</v>
      </c>
      <c r="O989" t="str" cm="1">
        <f t="array" ref="O989">_xlfn.IFS(
  BuyerTable[[#This Row],[Age]]&lt;25,"&lt;25",
  BuyerTable[[#This Row],[Age]]&lt;=34,"25-34",
  BuyerTable[[#This Row],[Age]]&lt;=44,"35-44",
  BuyerTable[[#This Row],[Age]]&lt;=54,"45-54",
  TRUE,"55+"
)</f>
        <v>55+</v>
      </c>
      <c r="P989">
        <v>63</v>
      </c>
      <c r="Q989">
        <f>IF(BuyerTable[[#This Row],[Purchased Bike]]="Yes",1,0)</f>
        <v>1</v>
      </c>
      <c r="R989" t="s">
        <v>15</v>
      </c>
      <c r="S989" s="8">
        <f>_xlfn.SWITCH(BuyerTable[[#This Row],[Commute Distance]],"0-1 Miles",1,"1-2 Miles",2,"2-5 Miles",5,"5-10 Miles",10,"More than 10 Miles",12)</f>
        <v>2</v>
      </c>
    </row>
    <row r="990" spans="1:19" x14ac:dyDescent="0.3">
      <c r="A990">
        <v>11303</v>
      </c>
      <c r="B990" t="s">
        <v>37</v>
      </c>
      <c r="C990" t="s">
        <v>39</v>
      </c>
      <c r="D990" t="str" cm="1">
        <f t="array" ref="D990">_xlfn.IFS(
  BuyerTable[[#This Row],[Income]]&lt;40000,"&lt;40k",
  BuyerTable[[#This Row],[Income]]&lt;80000,"40–80k",
  BuyerTable[[#This Row],[Income]]&lt;120000,"80–120k",
  TRUE,"120k+"
)</f>
        <v>80–120k</v>
      </c>
      <c r="E990" s="3">
        <v>90000</v>
      </c>
      <c r="F990">
        <v>4</v>
      </c>
      <c r="G990" t="s">
        <v>27</v>
      </c>
      <c r="H990" t="s">
        <v>21</v>
      </c>
      <c r="I990" t="s">
        <v>18</v>
      </c>
      <c r="J990" t="str">
        <f>IF(BuyerTable[[#This Row],[Cars]]&gt;0,"car","No cars")</f>
        <v>car</v>
      </c>
      <c r="K990">
        <v>3</v>
      </c>
      <c r="L990" t="s">
        <v>26</v>
      </c>
      <c r="M990" t="s">
        <v>32</v>
      </c>
      <c r="N990" t="str">
        <f t="shared" si="15"/>
        <v>Middle age</v>
      </c>
      <c r="O990" t="str" cm="1">
        <f t="array" ref="O990">_xlfn.IFS(
  BuyerTable[[#This Row],[Age]]&lt;25,"&lt;25",
  BuyerTable[[#This Row],[Age]]&lt;=34,"25-34",
  BuyerTable[[#This Row],[Age]]&lt;=44,"35-44",
  BuyerTable[[#This Row],[Age]]&lt;=54,"45-54",
  TRUE,"55+"
)</f>
        <v>45-54</v>
      </c>
      <c r="P990">
        <v>45</v>
      </c>
      <c r="Q990">
        <f>IF(BuyerTable[[#This Row],[Purchased Bike]]="Yes",1,0)</f>
        <v>1</v>
      </c>
      <c r="R990" t="s">
        <v>15</v>
      </c>
      <c r="S990" s="8">
        <f>_xlfn.SWITCH(BuyerTable[[#This Row],[Commute Distance]],"0-1 Miles",1,"1-2 Miles",2,"2-5 Miles",5,"5-10 Miles",10,"More than 10 Miles",12)</f>
        <v>2</v>
      </c>
    </row>
    <row r="991" spans="1:19" x14ac:dyDescent="0.3">
      <c r="A991">
        <v>21940</v>
      </c>
      <c r="B991" t="s">
        <v>36</v>
      </c>
      <c r="C991" t="s">
        <v>38</v>
      </c>
      <c r="D991" t="str" cm="1">
        <f t="array" ref="D991">_xlfn.IFS(
  BuyerTable[[#This Row],[Income]]&lt;40000,"&lt;40k",
  BuyerTable[[#This Row],[Income]]&lt;80000,"40–80k",
  BuyerTable[[#This Row],[Income]]&lt;120000,"80–120k",
  TRUE,"120k+"
)</f>
        <v>80–120k</v>
      </c>
      <c r="E991" s="3">
        <v>90000</v>
      </c>
      <c r="F991">
        <v>5</v>
      </c>
      <c r="G991" t="s">
        <v>31</v>
      </c>
      <c r="H991" t="s">
        <v>21</v>
      </c>
      <c r="I991" t="s">
        <v>15</v>
      </c>
      <c r="J991" t="str">
        <f>IF(BuyerTable[[#This Row],[Cars]]&gt;0,"car","No cars")</f>
        <v>No cars</v>
      </c>
      <c r="K991">
        <v>0</v>
      </c>
      <c r="L991" t="s">
        <v>16</v>
      </c>
      <c r="M991" t="s">
        <v>32</v>
      </c>
      <c r="N991" t="str">
        <f t="shared" si="15"/>
        <v>Middle age</v>
      </c>
      <c r="O991" t="str" cm="1">
        <f t="array" ref="O991">_xlfn.IFS(
  BuyerTable[[#This Row],[Age]]&lt;25,"&lt;25",
  BuyerTable[[#This Row],[Age]]&lt;=34,"25-34",
  BuyerTable[[#This Row],[Age]]&lt;=44,"35-44",
  BuyerTable[[#This Row],[Age]]&lt;=54,"45-54",
  TRUE,"55+"
)</f>
        <v>45-54</v>
      </c>
      <c r="P991">
        <v>47</v>
      </c>
      <c r="Q991">
        <f>IF(BuyerTable[[#This Row],[Purchased Bike]]="Yes",1,0)</f>
        <v>1</v>
      </c>
      <c r="R991" t="s">
        <v>15</v>
      </c>
      <c r="S991" s="8">
        <f>_xlfn.SWITCH(BuyerTable[[#This Row],[Commute Distance]],"0-1 Miles",1,"1-2 Miles",2,"2-5 Miles",5,"5-10 Miles",10,"More than 10 Miles",12)</f>
        <v>1</v>
      </c>
    </row>
    <row r="992" spans="1:19" x14ac:dyDescent="0.3">
      <c r="A992">
        <v>23491</v>
      </c>
      <c r="B992" t="s">
        <v>37</v>
      </c>
      <c r="C992" t="s">
        <v>38</v>
      </c>
      <c r="D992" t="str" cm="1">
        <f t="array" ref="D992">_xlfn.IFS(
  BuyerTable[[#This Row],[Income]]&lt;40000,"&lt;40k",
  BuyerTable[[#This Row],[Income]]&lt;80000,"40–80k",
  BuyerTable[[#This Row],[Income]]&lt;120000,"80–120k",
  TRUE,"120k+"
)</f>
        <v>80–120k</v>
      </c>
      <c r="E992" s="3">
        <v>100000</v>
      </c>
      <c r="F992">
        <v>0</v>
      </c>
      <c r="G992" t="s">
        <v>19</v>
      </c>
      <c r="H992" t="s">
        <v>21</v>
      </c>
      <c r="I992" t="s">
        <v>18</v>
      </c>
      <c r="J992" t="str">
        <f>IF(BuyerTable[[#This Row],[Cars]]&gt;0,"car","No cars")</f>
        <v>car</v>
      </c>
      <c r="K992">
        <v>4</v>
      </c>
      <c r="L992" t="s">
        <v>26</v>
      </c>
      <c r="M992" t="s">
        <v>32</v>
      </c>
      <c r="N992" t="str">
        <f t="shared" si="15"/>
        <v>Middle age</v>
      </c>
      <c r="O992" t="str" cm="1">
        <f t="array" ref="O992">_xlfn.IFS(
  BuyerTable[[#This Row],[Age]]&lt;25,"&lt;25",
  BuyerTable[[#This Row],[Age]]&lt;=34,"25-34",
  BuyerTable[[#This Row],[Age]]&lt;=44,"35-44",
  BuyerTable[[#This Row],[Age]]&lt;=54,"45-54",
  TRUE,"55+"
)</f>
        <v>45-54</v>
      </c>
      <c r="P992">
        <v>45</v>
      </c>
      <c r="Q992">
        <f>IF(BuyerTable[[#This Row],[Purchased Bike]]="Yes",1,0)</f>
        <v>0</v>
      </c>
      <c r="R992" t="s">
        <v>18</v>
      </c>
      <c r="S992" s="8">
        <f>_xlfn.SWITCH(BuyerTable[[#This Row],[Commute Distance]],"0-1 Miles",1,"1-2 Miles",2,"2-5 Miles",5,"5-10 Miles",10,"More than 10 Miles",12)</f>
        <v>2</v>
      </c>
    </row>
    <row r="993" spans="1:19" x14ac:dyDescent="0.3">
      <c r="A993">
        <v>16007</v>
      </c>
      <c r="B993" t="s">
        <v>36</v>
      </c>
      <c r="C993" t="s">
        <v>39</v>
      </c>
      <c r="D993" t="str" cm="1">
        <f t="array" ref="D993">_xlfn.IFS(
  BuyerTable[[#This Row],[Income]]&lt;40000,"&lt;40k",
  BuyerTable[[#This Row],[Income]]&lt;80000,"40–80k",
  BuyerTable[[#This Row],[Income]]&lt;120000,"80–120k",
  TRUE,"120k+"
)</f>
        <v>80–120k</v>
      </c>
      <c r="E993" s="3">
        <v>90000</v>
      </c>
      <c r="F993">
        <v>5</v>
      </c>
      <c r="G993" t="s">
        <v>13</v>
      </c>
      <c r="H993" t="s">
        <v>28</v>
      </c>
      <c r="I993" t="s">
        <v>15</v>
      </c>
      <c r="J993" t="str">
        <f>IF(BuyerTable[[#This Row],[Cars]]&gt;0,"car","No cars")</f>
        <v>car</v>
      </c>
      <c r="K993">
        <v>2</v>
      </c>
      <c r="L993" t="s">
        <v>26</v>
      </c>
      <c r="M993" t="s">
        <v>32</v>
      </c>
      <c r="N993" t="str">
        <f t="shared" si="15"/>
        <v>Old</v>
      </c>
      <c r="O993" t="str" cm="1">
        <f t="array" ref="O993">_xlfn.IFS(
  BuyerTable[[#This Row],[Age]]&lt;25,"&lt;25",
  BuyerTable[[#This Row],[Age]]&lt;=34,"25-34",
  BuyerTable[[#This Row],[Age]]&lt;=44,"35-44",
  BuyerTable[[#This Row],[Age]]&lt;=54,"45-54",
  TRUE,"55+"
)</f>
        <v>55+</v>
      </c>
      <c r="P993">
        <v>66</v>
      </c>
      <c r="Q993">
        <f>IF(BuyerTable[[#This Row],[Purchased Bike]]="Yes",1,0)</f>
        <v>1</v>
      </c>
      <c r="R993" t="s">
        <v>15</v>
      </c>
      <c r="S993" s="8">
        <f>_xlfn.SWITCH(BuyerTable[[#This Row],[Commute Distance]],"0-1 Miles",1,"1-2 Miles",2,"2-5 Miles",5,"5-10 Miles",10,"More than 10 Miles",12)</f>
        <v>2</v>
      </c>
    </row>
    <row r="994" spans="1:19" x14ac:dyDescent="0.3">
      <c r="A994">
        <v>19012</v>
      </c>
      <c r="B994" t="s">
        <v>36</v>
      </c>
      <c r="C994" t="s">
        <v>38</v>
      </c>
      <c r="D994" t="str" cm="1">
        <f t="array" ref="D994">_xlfn.IFS(
  BuyerTable[[#This Row],[Income]]&lt;40000,"&lt;40k",
  BuyerTable[[#This Row],[Income]]&lt;80000,"40–80k",
  BuyerTable[[#This Row],[Income]]&lt;120000,"80–120k",
  TRUE,"120k+"
)</f>
        <v>80–120k</v>
      </c>
      <c r="E994" s="3">
        <v>80000</v>
      </c>
      <c r="F994">
        <v>3</v>
      </c>
      <c r="G994" t="s">
        <v>13</v>
      </c>
      <c r="H994" t="s">
        <v>28</v>
      </c>
      <c r="I994" t="s">
        <v>15</v>
      </c>
      <c r="J994" t="str">
        <f>IF(BuyerTable[[#This Row],[Cars]]&gt;0,"car","No cars")</f>
        <v>car</v>
      </c>
      <c r="K994">
        <v>1</v>
      </c>
      <c r="L994" t="s">
        <v>26</v>
      </c>
      <c r="M994" t="s">
        <v>32</v>
      </c>
      <c r="N994" t="str">
        <f t="shared" si="15"/>
        <v>Old</v>
      </c>
      <c r="O994" t="str" cm="1">
        <f t="array" ref="O994">_xlfn.IFS(
  BuyerTable[[#This Row],[Age]]&lt;25,"&lt;25",
  BuyerTable[[#This Row],[Age]]&lt;=34,"25-34",
  BuyerTable[[#This Row],[Age]]&lt;=44,"35-44",
  BuyerTable[[#This Row],[Age]]&lt;=54,"45-54",
  TRUE,"55+"
)</f>
        <v>55+</v>
      </c>
      <c r="P994">
        <v>56</v>
      </c>
      <c r="Q994">
        <f>IF(BuyerTable[[#This Row],[Purchased Bike]]="Yes",1,0)</f>
        <v>0</v>
      </c>
      <c r="R994" t="s">
        <v>18</v>
      </c>
      <c r="S994" s="8">
        <f>_xlfn.SWITCH(BuyerTable[[#This Row],[Commute Distance]],"0-1 Miles",1,"1-2 Miles",2,"2-5 Miles",5,"5-10 Miles",10,"More than 10 Miles",12)</f>
        <v>2</v>
      </c>
    </row>
    <row r="995" spans="1:19" x14ac:dyDescent="0.3">
      <c r="A995">
        <v>19741</v>
      </c>
      <c r="B995" t="s">
        <v>37</v>
      </c>
      <c r="C995" t="s">
        <v>39</v>
      </c>
      <c r="D995" t="str" cm="1">
        <f t="array" ref="D995">_xlfn.IFS(
  BuyerTable[[#This Row],[Income]]&lt;40000,"&lt;40k",
  BuyerTable[[#This Row],[Income]]&lt;80000,"40–80k",
  BuyerTable[[#This Row],[Income]]&lt;120000,"80–120k",
  TRUE,"120k+"
)</f>
        <v>80–120k</v>
      </c>
      <c r="E995" s="3">
        <v>80000</v>
      </c>
      <c r="F995">
        <v>4</v>
      </c>
      <c r="G995" t="s">
        <v>31</v>
      </c>
      <c r="H995" t="s">
        <v>28</v>
      </c>
      <c r="I995" t="s">
        <v>15</v>
      </c>
      <c r="J995" t="str">
        <f>IF(BuyerTable[[#This Row],[Cars]]&gt;0,"car","No cars")</f>
        <v>car</v>
      </c>
      <c r="K995">
        <v>2</v>
      </c>
      <c r="L995" t="s">
        <v>23</v>
      </c>
      <c r="M995" t="s">
        <v>32</v>
      </c>
      <c r="N995" t="str">
        <f t="shared" si="15"/>
        <v>Old</v>
      </c>
      <c r="O995" t="str" cm="1">
        <f t="array" ref="O995">_xlfn.IFS(
  BuyerTable[[#This Row],[Age]]&lt;25,"&lt;25",
  BuyerTable[[#This Row],[Age]]&lt;=34,"25-34",
  BuyerTable[[#This Row],[Age]]&lt;=44,"35-44",
  BuyerTable[[#This Row],[Age]]&lt;=54,"45-54",
  TRUE,"55+"
)</f>
        <v>55+</v>
      </c>
      <c r="P995">
        <v>65</v>
      </c>
      <c r="Q995">
        <f>IF(BuyerTable[[#This Row],[Purchased Bike]]="Yes",1,0)</f>
        <v>0</v>
      </c>
      <c r="R995" t="s">
        <v>18</v>
      </c>
      <c r="S995" s="8">
        <f>_xlfn.SWITCH(BuyerTable[[#This Row],[Commute Distance]],"0-1 Miles",1,"1-2 Miles",2,"2-5 Miles",5,"5-10 Miles",10,"More than 10 Miles",12)</f>
        <v>10</v>
      </c>
    </row>
    <row r="996" spans="1:19" x14ac:dyDescent="0.3">
      <c r="A996">
        <v>17450</v>
      </c>
      <c r="B996" t="s">
        <v>36</v>
      </c>
      <c r="C996" t="s">
        <v>38</v>
      </c>
      <c r="D996" t="str" cm="1">
        <f t="array" ref="D996">_xlfn.IFS(
  BuyerTable[[#This Row],[Income]]&lt;40000,"&lt;40k",
  BuyerTable[[#This Row],[Income]]&lt;80000,"40–80k",
  BuyerTable[[#This Row],[Income]]&lt;120000,"80–120k",
  TRUE,"120k+"
)</f>
        <v>80–120k</v>
      </c>
      <c r="E996" s="3">
        <v>80000</v>
      </c>
      <c r="F996">
        <v>5</v>
      </c>
      <c r="G996" t="s">
        <v>19</v>
      </c>
      <c r="H996" t="s">
        <v>21</v>
      </c>
      <c r="I996" t="s">
        <v>15</v>
      </c>
      <c r="J996" t="str">
        <f>IF(BuyerTable[[#This Row],[Cars]]&gt;0,"car","No cars")</f>
        <v>car</v>
      </c>
      <c r="K996">
        <v>3</v>
      </c>
      <c r="L996" t="s">
        <v>23</v>
      </c>
      <c r="M996" t="s">
        <v>32</v>
      </c>
      <c r="N996" t="str">
        <f t="shared" si="15"/>
        <v>Middle age</v>
      </c>
      <c r="O996" t="str" cm="1">
        <f t="array" ref="O996">_xlfn.IFS(
  BuyerTable[[#This Row],[Age]]&lt;25,"&lt;25",
  BuyerTable[[#This Row],[Age]]&lt;=34,"25-34",
  BuyerTable[[#This Row],[Age]]&lt;=44,"35-44",
  BuyerTable[[#This Row],[Age]]&lt;=54,"45-54",
  TRUE,"55+"
)</f>
        <v>45-54</v>
      </c>
      <c r="P996">
        <v>45</v>
      </c>
      <c r="Q996">
        <f>IF(BuyerTable[[#This Row],[Purchased Bike]]="Yes",1,0)</f>
        <v>0</v>
      </c>
      <c r="R996" t="s">
        <v>18</v>
      </c>
      <c r="S996" s="8">
        <f>_xlfn.SWITCH(BuyerTable[[#This Row],[Commute Distance]],"0-1 Miles",1,"1-2 Miles",2,"2-5 Miles",5,"5-10 Miles",10,"More than 10 Miles",12)</f>
        <v>10</v>
      </c>
    </row>
    <row r="997" spans="1:19" x14ac:dyDescent="0.3">
      <c r="A997">
        <v>18594</v>
      </c>
      <c r="B997" t="s">
        <v>37</v>
      </c>
      <c r="C997" t="s">
        <v>39</v>
      </c>
      <c r="D997" t="str" cm="1">
        <f t="array" ref="D997">_xlfn.IFS(
  BuyerTable[[#This Row],[Income]]&lt;40000,"&lt;40k",
  BuyerTable[[#This Row],[Income]]&lt;80000,"40–80k",
  BuyerTable[[#This Row],[Income]]&lt;120000,"80–120k",
  TRUE,"120k+"
)</f>
        <v>80–120k</v>
      </c>
      <c r="E997" s="3">
        <v>80000</v>
      </c>
      <c r="F997">
        <v>3</v>
      </c>
      <c r="G997" t="s">
        <v>13</v>
      </c>
      <c r="H997" t="s">
        <v>14</v>
      </c>
      <c r="I997" t="s">
        <v>15</v>
      </c>
      <c r="J997" t="str">
        <f>IF(BuyerTable[[#This Row],[Cars]]&gt;0,"car","No cars")</f>
        <v>car</v>
      </c>
      <c r="K997">
        <v>3</v>
      </c>
      <c r="L997" t="s">
        <v>41</v>
      </c>
      <c r="M997" t="s">
        <v>32</v>
      </c>
      <c r="N997" t="str">
        <f t="shared" si="15"/>
        <v>Middle age</v>
      </c>
      <c r="O997" t="str" cm="1">
        <f t="array" ref="O997">_xlfn.IFS(
  BuyerTable[[#This Row],[Age]]&lt;25,"&lt;25",
  BuyerTable[[#This Row],[Age]]&lt;=34,"25-34",
  BuyerTable[[#This Row],[Age]]&lt;=44,"35-44",
  BuyerTable[[#This Row],[Age]]&lt;=54,"45-54",
  TRUE,"55+"
)</f>
        <v>35-44</v>
      </c>
      <c r="P997">
        <v>40</v>
      </c>
      <c r="Q997">
        <f>IF(BuyerTable[[#This Row],[Purchased Bike]]="Yes",1,0)</f>
        <v>1</v>
      </c>
      <c r="R997" t="s">
        <v>15</v>
      </c>
      <c r="S997" s="8">
        <f>_xlfn.SWITCH(BuyerTable[[#This Row],[Commute Distance]],"0-1 Miles",1,"1-2 Miles",2,"2-5 Miles",5,"5-10 Miles",10,"More than 10 Miles",12)</f>
        <v>12</v>
      </c>
    </row>
    <row r="998" spans="1:19" x14ac:dyDescent="0.3">
      <c r="A998">
        <v>15982</v>
      </c>
      <c r="B998" t="s">
        <v>36</v>
      </c>
      <c r="C998" t="s">
        <v>38</v>
      </c>
      <c r="D998" t="str" cm="1">
        <f t="array" ref="D998">_xlfn.IFS(
  BuyerTable[[#This Row],[Income]]&lt;40000,"&lt;40k",
  BuyerTable[[#This Row],[Income]]&lt;80000,"40–80k",
  BuyerTable[[#This Row],[Income]]&lt;120000,"80–120k",
  TRUE,"120k+"
)</f>
        <v>80–120k</v>
      </c>
      <c r="E998" s="3">
        <v>110000</v>
      </c>
      <c r="F998">
        <v>5</v>
      </c>
      <c r="G998" t="s">
        <v>19</v>
      </c>
      <c r="H998" t="s">
        <v>21</v>
      </c>
      <c r="I998" t="s">
        <v>15</v>
      </c>
      <c r="J998" t="str">
        <f>IF(BuyerTable[[#This Row],[Cars]]&gt;0,"car","No cars")</f>
        <v>car</v>
      </c>
      <c r="K998">
        <v>4</v>
      </c>
      <c r="L998" t="s">
        <v>22</v>
      </c>
      <c r="M998" t="s">
        <v>32</v>
      </c>
      <c r="N998" t="str">
        <f t="shared" si="15"/>
        <v>Middle age</v>
      </c>
      <c r="O998" t="str" cm="1">
        <f t="array" ref="O998">_xlfn.IFS(
  BuyerTable[[#This Row],[Age]]&lt;25,"&lt;25",
  BuyerTable[[#This Row],[Age]]&lt;=34,"25-34",
  BuyerTable[[#This Row],[Age]]&lt;=44,"35-44",
  BuyerTable[[#This Row],[Age]]&lt;=54,"45-54",
  TRUE,"55+"
)</f>
        <v>45-54</v>
      </c>
      <c r="P998">
        <v>46</v>
      </c>
      <c r="Q998">
        <f>IF(BuyerTable[[#This Row],[Purchased Bike]]="Yes",1,0)</f>
        <v>0</v>
      </c>
      <c r="R998" t="s">
        <v>18</v>
      </c>
      <c r="S998" s="8">
        <f>_xlfn.SWITCH(BuyerTable[[#This Row],[Commute Distance]],"0-1 Miles",1,"1-2 Miles",2,"2-5 Miles",5,"5-10 Miles",10,"More than 10 Miles",12)</f>
        <v>5</v>
      </c>
    </row>
    <row r="999" spans="1:19" x14ac:dyDescent="0.3">
      <c r="A999">
        <v>22864</v>
      </c>
      <c r="B999" t="s">
        <v>36</v>
      </c>
      <c r="C999" t="s">
        <v>38</v>
      </c>
      <c r="D999" t="str" cm="1">
        <f t="array" ref="D999">_xlfn.IFS(
  BuyerTable[[#This Row],[Income]]&lt;40000,"&lt;40k",
  BuyerTable[[#This Row],[Income]]&lt;80000,"40–80k",
  BuyerTable[[#This Row],[Income]]&lt;120000,"80–120k",
  TRUE,"120k+"
)</f>
        <v>80–120k</v>
      </c>
      <c r="E999" s="3">
        <v>90000</v>
      </c>
      <c r="F999">
        <v>2</v>
      </c>
      <c r="G999" t="s">
        <v>19</v>
      </c>
      <c r="H999" t="s">
        <v>21</v>
      </c>
      <c r="I999" t="s">
        <v>18</v>
      </c>
      <c r="J999" t="str">
        <f>IF(BuyerTable[[#This Row],[Cars]]&gt;0,"car","No cars")</f>
        <v>No cars</v>
      </c>
      <c r="K999">
        <v>0</v>
      </c>
      <c r="L999" t="s">
        <v>23</v>
      </c>
      <c r="M999" t="s">
        <v>32</v>
      </c>
      <c r="N999" t="str">
        <f t="shared" si="15"/>
        <v>Middle age</v>
      </c>
      <c r="O999" t="str" cm="1">
        <f t="array" ref="O999">_xlfn.IFS(
  BuyerTable[[#This Row],[Age]]&lt;25,"&lt;25",
  BuyerTable[[#This Row],[Age]]&lt;=34,"25-34",
  BuyerTable[[#This Row],[Age]]&lt;=44,"35-44",
  BuyerTable[[#This Row],[Age]]&lt;=54,"45-54",
  TRUE,"55+"
)</f>
        <v>45-54</v>
      </c>
      <c r="P999">
        <v>49</v>
      </c>
      <c r="Q999">
        <f>IF(BuyerTable[[#This Row],[Purchased Bike]]="Yes",1,0)</f>
        <v>1</v>
      </c>
      <c r="R999" t="s">
        <v>15</v>
      </c>
      <c r="S999" s="8">
        <f>_xlfn.SWITCH(BuyerTable[[#This Row],[Commute Distance]],"0-1 Miles",1,"1-2 Miles",2,"2-5 Miles",5,"5-10 Miles",10,"More than 10 Miles",12)</f>
        <v>10</v>
      </c>
    </row>
    <row r="1000" spans="1:19" x14ac:dyDescent="0.3">
      <c r="A1000">
        <v>13466</v>
      </c>
      <c r="B1000" t="s">
        <v>36</v>
      </c>
      <c r="C1000" t="s">
        <v>38</v>
      </c>
      <c r="D1000" t="str" cm="1">
        <f t="array" ref="D1000">_xlfn.IFS(
  BuyerTable[[#This Row],[Income]]&lt;40000,"&lt;40k",
  BuyerTable[[#This Row],[Income]]&lt;80000,"40–80k",
  BuyerTable[[#This Row],[Income]]&lt;120000,"80–120k",
  TRUE,"120k+"
)</f>
        <v>80–120k</v>
      </c>
      <c r="E1000" s="3">
        <v>80000</v>
      </c>
      <c r="F1000">
        <v>5</v>
      </c>
      <c r="G1000" t="s">
        <v>19</v>
      </c>
      <c r="H1000" t="s">
        <v>21</v>
      </c>
      <c r="I1000" t="s">
        <v>15</v>
      </c>
      <c r="J1000" t="str">
        <f>IF(BuyerTable[[#This Row],[Cars]]&gt;0,"car","No cars")</f>
        <v>car</v>
      </c>
      <c r="K1000">
        <v>3</v>
      </c>
      <c r="L1000" t="s">
        <v>26</v>
      </c>
      <c r="M1000" t="s">
        <v>32</v>
      </c>
      <c r="N1000" t="str">
        <f t="shared" si="15"/>
        <v>Middle age</v>
      </c>
      <c r="O1000" t="str" cm="1">
        <f t="array" ref="O1000">_xlfn.IFS(
  BuyerTable[[#This Row],[Age]]&lt;25,"&lt;25",
  BuyerTable[[#This Row],[Age]]&lt;=34,"25-34",
  BuyerTable[[#This Row],[Age]]&lt;=44,"35-44",
  BuyerTable[[#This Row],[Age]]&lt;=54,"45-54",
  TRUE,"55+"
)</f>
        <v>45-54</v>
      </c>
      <c r="P1000">
        <v>46</v>
      </c>
      <c r="Q1000">
        <f>IF(BuyerTable[[#This Row],[Purchased Bike]]="Yes",1,0)</f>
        <v>0</v>
      </c>
      <c r="R1000" t="s">
        <v>18</v>
      </c>
      <c r="S1000" s="8">
        <f>_xlfn.SWITCH(BuyerTable[[#This Row],[Commute Distance]],"0-1 Miles",1,"1-2 Miles",2,"2-5 Miles",5,"5-10 Miles",10,"More than 10 Miles",12)</f>
        <v>2</v>
      </c>
    </row>
    <row r="1001" spans="1:19" x14ac:dyDescent="0.3">
      <c r="A1001">
        <v>19664</v>
      </c>
      <c r="B1001" t="s">
        <v>37</v>
      </c>
      <c r="C1001" t="s">
        <v>38</v>
      </c>
      <c r="D1001" t="str" cm="1">
        <f t="array" ref="D1001">_xlfn.IFS(
  BuyerTable[[#This Row],[Income]]&lt;40000,"&lt;40k",
  BuyerTable[[#This Row],[Income]]&lt;80000,"40–80k",
  BuyerTable[[#This Row],[Income]]&lt;120000,"80–120k",
  TRUE,"120k+"
)</f>
        <v>80–120k</v>
      </c>
      <c r="E1001" s="3">
        <v>100000</v>
      </c>
      <c r="F1001">
        <v>3</v>
      </c>
      <c r="G1001" t="s">
        <v>13</v>
      </c>
      <c r="H1001" t="s">
        <v>28</v>
      </c>
      <c r="I1001" t="s">
        <v>18</v>
      </c>
      <c r="J1001" t="str">
        <f>IF(BuyerTable[[#This Row],[Cars]]&gt;0,"car","No cars")</f>
        <v>car</v>
      </c>
      <c r="K1001">
        <v>3</v>
      </c>
      <c r="L1001" t="s">
        <v>26</v>
      </c>
      <c r="M1001" t="s">
        <v>32</v>
      </c>
      <c r="N1001" t="str">
        <f t="shared" si="15"/>
        <v>Middle age</v>
      </c>
      <c r="O1001" t="str" cm="1">
        <f t="array" ref="O1001">_xlfn.IFS(
  BuyerTable[[#This Row],[Age]]&lt;25,"&lt;25",
  BuyerTable[[#This Row],[Age]]&lt;=34,"25-34",
  BuyerTable[[#This Row],[Age]]&lt;=44,"35-44",
  BuyerTable[[#This Row],[Age]]&lt;=54,"45-54",
  TRUE,"55+"
)</f>
        <v>35-44</v>
      </c>
      <c r="P1001">
        <v>38</v>
      </c>
      <c r="Q1001">
        <f>IF(BuyerTable[[#This Row],[Purchased Bike]]="Yes",1,0)</f>
        <v>0</v>
      </c>
      <c r="R1001" t="s">
        <v>18</v>
      </c>
      <c r="S1001" s="8">
        <f>_xlfn.SWITCH(BuyerTable[[#This Row],[Commute Distance]],"0-1 Miles",1,"1-2 Miles",2,"2-5 Miles",5,"5-10 Miles",10,"More than 10 Miles",12)</f>
        <v>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5AE7C-8FEF-40D1-8C21-D5384B795EC5}">
  <dimension ref="A1:BI1006"/>
  <sheetViews>
    <sheetView zoomScale="39" zoomScaleNormal="60" workbookViewId="0">
      <selection activeCell="U39" sqref="U39"/>
    </sheetView>
  </sheetViews>
  <sheetFormatPr defaultRowHeight="14.4" x14ac:dyDescent="0.3"/>
  <cols>
    <col min="1" max="1" width="13.44140625" bestFit="1" customWidth="1"/>
    <col min="2" max="2" width="16.109375" bestFit="1" customWidth="1"/>
    <col min="3" max="3" width="13.77734375" bestFit="1" customWidth="1"/>
    <col min="4" max="4" width="8.88671875" bestFit="1" customWidth="1"/>
    <col min="5" max="6" width="11.21875" bestFit="1" customWidth="1"/>
    <col min="7" max="12" width="15.5546875" bestFit="1" customWidth="1"/>
    <col min="13" max="13" width="22.33203125" bestFit="1" customWidth="1"/>
    <col min="14" max="14" width="9.6640625" bestFit="1" customWidth="1"/>
    <col min="15" max="15" width="15.5546875" bestFit="1" customWidth="1"/>
    <col min="16" max="16" width="20.88671875" bestFit="1" customWidth="1"/>
    <col min="17" max="17" width="15.5546875" bestFit="1" customWidth="1"/>
    <col min="18" max="18" width="13.44140625" bestFit="1" customWidth="1"/>
    <col min="19" max="19" width="11" bestFit="1" customWidth="1"/>
    <col min="20" max="20" width="11.33203125" bestFit="1" customWidth="1"/>
    <col min="21" max="21" width="13.44140625" bestFit="1" customWidth="1"/>
    <col min="22" max="22" width="11" bestFit="1" customWidth="1"/>
    <col min="23" max="23" width="11.33203125" bestFit="1" customWidth="1"/>
    <col min="24" max="24" width="13.44140625" bestFit="1" customWidth="1"/>
    <col min="25" max="25" width="17.6640625" bestFit="1" customWidth="1"/>
    <col min="26" max="26" width="7.6640625" bestFit="1" customWidth="1"/>
    <col min="27" max="27" width="13.44140625" bestFit="1" customWidth="1"/>
    <col min="28" max="28" width="14.33203125" bestFit="1" customWidth="1"/>
    <col min="29" max="29" width="15.77734375" bestFit="1" customWidth="1"/>
    <col min="30" max="30" width="17.44140625" bestFit="1" customWidth="1"/>
    <col min="31" max="31" width="16.109375" bestFit="1" customWidth="1"/>
    <col min="32" max="33" width="11.21875" bestFit="1" customWidth="1"/>
    <col min="34" max="34" width="14" bestFit="1" customWidth="1"/>
    <col min="35" max="35" width="18.6640625" bestFit="1" customWidth="1"/>
    <col min="36" max="39" width="15.5546875" bestFit="1" customWidth="1"/>
    <col min="40" max="40" width="18.109375" bestFit="1" customWidth="1"/>
    <col min="41" max="41" width="22.5546875" bestFit="1" customWidth="1"/>
    <col min="42" max="42" width="11.21875" bestFit="1" customWidth="1"/>
    <col min="43" max="43" width="11.109375" bestFit="1" customWidth="1"/>
    <col min="44" max="44" width="18.88671875" bestFit="1" customWidth="1"/>
    <col min="45" max="45" width="15.5546875" bestFit="1" customWidth="1"/>
    <col min="46" max="46" width="18.109375" bestFit="1" customWidth="1"/>
    <col min="47" max="47" width="16.109375" bestFit="1" customWidth="1"/>
    <col min="48" max="48" width="11.21875" bestFit="1" customWidth="1"/>
    <col min="49" max="49" width="6.5546875" bestFit="1" customWidth="1"/>
    <col min="50" max="50" width="11.21875" bestFit="1" customWidth="1"/>
    <col min="51" max="51" width="19.109375" bestFit="1" customWidth="1"/>
    <col min="52" max="52" width="20.5546875" bestFit="1" customWidth="1"/>
    <col min="53" max="57" width="15.5546875" bestFit="1" customWidth="1"/>
    <col min="58" max="58" width="14.109375" bestFit="1" customWidth="1"/>
    <col min="59" max="59" width="12.44140625" bestFit="1" customWidth="1"/>
    <col min="60" max="60" width="11.21875" bestFit="1" customWidth="1"/>
    <col min="61" max="61" width="12.44140625" bestFit="1" customWidth="1"/>
    <col min="62" max="62" width="26.21875" bestFit="1" customWidth="1"/>
    <col min="63" max="192" width="15.5546875" bestFit="1" customWidth="1"/>
    <col min="193" max="193" width="10.77734375" bestFit="1" customWidth="1"/>
  </cols>
  <sheetData>
    <row r="1" spans="1:60" x14ac:dyDescent="0.3">
      <c r="A1" s="4" t="s">
        <v>5</v>
      </c>
      <c r="B1" t="s" vm="1">
        <v>55</v>
      </c>
      <c r="AT1" t="s">
        <v>87</v>
      </c>
    </row>
    <row r="3" spans="1:60" x14ac:dyDescent="0.3">
      <c r="A3" s="4" t="s">
        <v>53</v>
      </c>
      <c r="B3" s="4" t="s">
        <v>54</v>
      </c>
    </row>
    <row r="4" spans="1:60" x14ac:dyDescent="0.3">
      <c r="A4" s="4" t="s">
        <v>51</v>
      </c>
      <c r="B4" t="s">
        <v>17</v>
      </c>
      <c r="C4" t="s">
        <v>32</v>
      </c>
      <c r="D4" t="s">
        <v>24</v>
      </c>
      <c r="E4" t="s">
        <v>52</v>
      </c>
      <c r="AD4" t="s">
        <v>70</v>
      </c>
      <c r="AT4" s="4" t="s">
        <v>56</v>
      </c>
      <c r="AU4" s="4" t="s">
        <v>54</v>
      </c>
    </row>
    <row r="5" spans="1:60" x14ac:dyDescent="0.3">
      <c r="A5" s="5" t="s">
        <v>39</v>
      </c>
      <c r="B5">
        <v>3222434</v>
      </c>
      <c r="C5">
        <v>4798557</v>
      </c>
      <c r="D5">
        <v>1747222</v>
      </c>
      <c r="E5">
        <v>9768213</v>
      </c>
      <c r="R5" s="4" t="s">
        <v>51</v>
      </c>
      <c r="S5" t="s">
        <v>56</v>
      </c>
      <c r="U5" s="4" t="s">
        <v>51</v>
      </c>
      <c r="V5" t="s">
        <v>56</v>
      </c>
      <c r="X5" s="4" t="s">
        <v>51</v>
      </c>
      <c r="Y5" t="s">
        <v>66</v>
      </c>
      <c r="AA5" s="4" t="s">
        <v>51</v>
      </c>
      <c r="AB5" t="s">
        <v>67</v>
      </c>
      <c r="AD5" s="4" t="s">
        <v>56</v>
      </c>
      <c r="AE5" s="4" t="s">
        <v>54</v>
      </c>
      <c r="AN5" s="4" t="s">
        <v>51</v>
      </c>
      <c r="AO5" t="s">
        <v>80</v>
      </c>
      <c r="AT5" s="4" t="s">
        <v>51</v>
      </c>
      <c r="AU5" t="s">
        <v>15</v>
      </c>
      <c r="AV5" t="s">
        <v>52</v>
      </c>
    </row>
    <row r="6" spans="1:60" x14ac:dyDescent="0.3">
      <c r="A6" s="5" t="s">
        <v>38</v>
      </c>
      <c r="B6">
        <v>2710148</v>
      </c>
      <c r="C6">
        <v>5319075</v>
      </c>
      <c r="D6">
        <v>2168556</v>
      </c>
      <c r="E6">
        <v>10197779</v>
      </c>
      <c r="R6" s="5">
        <v>11000</v>
      </c>
      <c r="S6">
        <v>1</v>
      </c>
      <c r="U6" s="5" t="s">
        <v>15</v>
      </c>
      <c r="V6">
        <v>481</v>
      </c>
      <c r="X6" s="5">
        <v>1</v>
      </c>
      <c r="Y6" s="11">
        <v>57962.577962577961</v>
      </c>
      <c r="AA6" s="5">
        <v>1</v>
      </c>
      <c r="AB6">
        <v>42.906444906444904</v>
      </c>
      <c r="AD6" s="4" t="s">
        <v>51</v>
      </c>
      <c r="AE6" t="s">
        <v>15</v>
      </c>
      <c r="AF6" t="s">
        <v>52</v>
      </c>
      <c r="AN6" s="5" t="s">
        <v>16</v>
      </c>
      <c r="AO6">
        <v>366</v>
      </c>
      <c r="AT6" s="5" t="s">
        <v>16</v>
      </c>
      <c r="AU6" s="10">
        <v>0.41580041580041582</v>
      </c>
      <c r="AV6" s="10">
        <v>0.41580041580041582</v>
      </c>
    </row>
    <row r="7" spans="1:60" x14ac:dyDescent="0.3">
      <c r="A7" s="5" t="s">
        <v>52</v>
      </c>
      <c r="B7">
        <v>5932582</v>
      </c>
      <c r="C7">
        <v>10117632</v>
      </c>
      <c r="D7">
        <v>3915778</v>
      </c>
      <c r="E7">
        <v>19965992</v>
      </c>
      <c r="R7" s="5">
        <v>11047</v>
      </c>
      <c r="S7">
        <v>1</v>
      </c>
      <c r="U7" s="5" t="s">
        <v>52</v>
      </c>
      <c r="V7">
        <v>481</v>
      </c>
      <c r="X7" s="5" t="s">
        <v>52</v>
      </c>
      <c r="Y7" s="11">
        <v>57962.577962577961</v>
      </c>
      <c r="AA7" s="5" t="s">
        <v>52</v>
      </c>
      <c r="AB7" s="8">
        <v>42.906444906444904</v>
      </c>
      <c r="AD7" s="5" t="s">
        <v>27</v>
      </c>
      <c r="AE7" s="10">
        <v>0.16424116424116425</v>
      </c>
      <c r="AF7" s="10">
        <v>0.16424116424116425</v>
      </c>
      <c r="AN7" s="5" t="s">
        <v>23</v>
      </c>
      <c r="AO7">
        <v>192</v>
      </c>
      <c r="AT7" s="5" t="s">
        <v>26</v>
      </c>
      <c r="AU7" s="10">
        <v>0.16008316008316009</v>
      </c>
      <c r="AV7" s="10">
        <v>0.16008316008316009</v>
      </c>
    </row>
    <row r="8" spans="1:60" x14ac:dyDescent="0.3">
      <c r="R8" s="5">
        <v>11061</v>
      </c>
      <c r="S8">
        <v>1</v>
      </c>
      <c r="AD8" s="5" t="s">
        <v>29</v>
      </c>
      <c r="AE8" s="10">
        <v>4.1580041580041582E-2</v>
      </c>
      <c r="AF8" s="10">
        <v>4.1580041580041582E-2</v>
      </c>
      <c r="AN8" s="5" t="s">
        <v>26</v>
      </c>
      <c r="AO8">
        <v>169</v>
      </c>
      <c r="AT8" s="5" t="s">
        <v>22</v>
      </c>
      <c r="AU8" s="10">
        <v>0.19750519750519752</v>
      </c>
      <c r="AV8" s="10">
        <v>0.19750519750519752</v>
      </c>
    </row>
    <row r="9" spans="1:60" x14ac:dyDescent="0.3">
      <c r="R9" s="5">
        <v>11090</v>
      </c>
      <c r="S9">
        <v>1</v>
      </c>
      <c r="AD9" s="5" t="s">
        <v>13</v>
      </c>
      <c r="AE9" s="10">
        <v>0.35135135135135137</v>
      </c>
      <c r="AF9" s="10">
        <v>0.35135135135135137</v>
      </c>
      <c r="AN9" s="5" t="s">
        <v>22</v>
      </c>
      <c r="AO9">
        <v>162</v>
      </c>
      <c r="AT9" s="5" t="s">
        <v>23</v>
      </c>
      <c r="AU9" s="10">
        <v>0.15800415800415801</v>
      </c>
      <c r="AV9" s="10">
        <v>0.15800415800415801</v>
      </c>
    </row>
    <row r="10" spans="1:60" x14ac:dyDescent="0.3">
      <c r="R10" s="5">
        <v>11116</v>
      </c>
      <c r="S10">
        <v>1</v>
      </c>
      <c r="X10" s="4" t="s">
        <v>51</v>
      </c>
      <c r="Y10" t="s">
        <v>66</v>
      </c>
      <c r="AD10" s="5" t="s">
        <v>31</v>
      </c>
      <c r="AE10" s="10">
        <v>0.19542619542619544</v>
      </c>
      <c r="AF10" s="10">
        <v>0.19542619542619544</v>
      </c>
      <c r="AN10" s="5" t="s">
        <v>41</v>
      </c>
      <c r="AO10">
        <v>111</v>
      </c>
      <c r="AT10" s="5" t="s">
        <v>41</v>
      </c>
      <c r="AU10" s="10">
        <v>6.8607068607068611E-2</v>
      </c>
      <c r="AV10" s="10">
        <v>6.8607068607068611E-2</v>
      </c>
    </row>
    <row r="11" spans="1:60" x14ac:dyDescent="0.3">
      <c r="R11" s="5">
        <v>11139</v>
      </c>
      <c r="S11">
        <v>1</v>
      </c>
      <c r="X11" s="5">
        <v>0</v>
      </c>
      <c r="Y11" s="11">
        <v>54874.759152215796</v>
      </c>
      <c r="AD11" s="5" t="s">
        <v>19</v>
      </c>
      <c r="AE11" s="10">
        <v>0.24740124740124741</v>
      </c>
      <c r="AF11" s="10">
        <v>0.24740124740124741</v>
      </c>
      <c r="AN11" s="5" t="s">
        <v>52</v>
      </c>
      <c r="AO11">
        <v>1000</v>
      </c>
      <c r="AT11" s="5" t="s">
        <v>52</v>
      </c>
      <c r="AU11" s="10">
        <v>1</v>
      </c>
      <c r="AV11" s="10">
        <v>1</v>
      </c>
      <c r="BF11" t="s">
        <v>91</v>
      </c>
    </row>
    <row r="12" spans="1:60" ht="15.6" x14ac:dyDescent="0.3">
      <c r="R12" s="5">
        <v>11143</v>
      </c>
      <c r="S12">
        <v>1</v>
      </c>
      <c r="X12" s="5" t="s">
        <v>52</v>
      </c>
      <c r="Y12" s="11">
        <v>54874.759152215796</v>
      </c>
      <c r="Z12" s="14">
        <f>GETPIVOTDATA("[Measures].[Average of Income]",$X$10)</f>
        <v>54874.759152215796</v>
      </c>
      <c r="AD12" s="5" t="s">
        <v>52</v>
      </c>
      <c r="AE12" s="10">
        <v>1</v>
      </c>
      <c r="AF12" s="10">
        <v>1</v>
      </c>
      <c r="BF12" s="4" t="s">
        <v>12</v>
      </c>
      <c r="BG12" t="s" vm="3">
        <v>15</v>
      </c>
    </row>
    <row r="13" spans="1:60" x14ac:dyDescent="0.3">
      <c r="R13" s="5">
        <v>11147</v>
      </c>
      <c r="S13">
        <v>1</v>
      </c>
    </row>
    <row r="14" spans="1:60" x14ac:dyDescent="0.3">
      <c r="A14" s="4" t="s">
        <v>56</v>
      </c>
      <c r="B14" s="4" t="s">
        <v>54</v>
      </c>
      <c r="R14" s="5">
        <v>11149</v>
      </c>
      <c r="S14">
        <v>1</v>
      </c>
      <c r="AT14" s="5" t="s">
        <v>88</v>
      </c>
      <c r="BF14" s="4" t="s">
        <v>51</v>
      </c>
      <c r="BG14" t="s">
        <v>56</v>
      </c>
    </row>
    <row r="15" spans="1:60" ht="15.6" x14ac:dyDescent="0.3">
      <c r="A15" s="4" t="s">
        <v>51</v>
      </c>
      <c r="B15" t="s">
        <v>15</v>
      </c>
      <c r="C15" t="s">
        <v>52</v>
      </c>
      <c r="R15" s="5">
        <v>11165</v>
      </c>
      <c r="S15">
        <v>1</v>
      </c>
      <c r="BF15" s="5" t="s">
        <v>32</v>
      </c>
      <c r="BG15">
        <v>220</v>
      </c>
      <c r="BH15" s="12">
        <f>BG18</f>
        <v>481</v>
      </c>
    </row>
    <row r="16" spans="1:60" x14ac:dyDescent="0.3">
      <c r="A16" s="5" t="s">
        <v>39</v>
      </c>
      <c r="B16" s="10">
        <v>0.49688149688149691</v>
      </c>
      <c r="C16" s="10">
        <v>0.49688149688149691</v>
      </c>
      <c r="R16" s="5">
        <v>11199</v>
      </c>
      <c r="S16">
        <v>1</v>
      </c>
      <c r="AD16" t="s">
        <v>71</v>
      </c>
      <c r="BF16" s="5" t="s">
        <v>17</v>
      </c>
      <c r="BG16">
        <v>148</v>
      </c>
    </row>
    <row r="17" spans="1:61" x14ac:dyDescent="0.3">
      <c r="A17" s="5" t="s">
        <v>38</v>
      </c>
      <c r="B17" s="10">
        <v>0.50311850311850315</v>
      </c>
      <c r="C17" s="10">
        <v>0.50311850311850315</v>
      </c>
      <c r="R17" s="5">
        <v>11200</v>
      </c>
      <c r="S17">
        <v>1</v>
      </c>
      <c r="X17" s="4" t="s">
        <v>56</v>
      </c>
      <c r="Y17" s="4" t="s">
        <v>54</v>
      </c>
      <c r="AD17" s="4" t="s">
        <v>56</v>
      </c>
      <c r="AE17" s="4" t="s">
        <v>54</v>
      </c>
      <c r="BF17" s="5" t="s">
        <v>24</v>
      </c>
      <c r="BG17">
        <v>113</v>
      </c>
    </row>
    <row r="18" spans="1:61" x14ac:dyDescent="0.3">
      <c r="A18" s="5" t="s">
        <v>52</v>
      </c>
      <c r="B18" s="10">
        <v>1</v>
      </c>
      <c r="C18" s="10">
        <v>1</v>
      </c>
      <c r="R18" s="5">
        <v>11219</v>
      </c>
      <c r="S18">
        <v>1</v>
      </c>
      <c r="X18" s="4" t="s">
        <v>51</v>
      </c>
      <c r="Y18" t="s">
        <v>18</v>
      </c>
      <c r="Z18" t="s">
        <v>15</v>
      </c>
      <c r="AA18" t="s">
        <v>52</v>
      </c>
      <c r="AD18" s="4" t="s">
        <v>51</v>
      </c>
      <c r="AE18" t="s">
        <v>18</v>
      </c>
      <c r="AF18" t="s">
        <v>15</v>
      </c>
      <c r="AG18" t="s">
        <v>52</v>
      </c>
      <c r="AN18" t="s">
        <v>79</v>
      </c>
      <c r="AT18" s="4" t="s">
        <v>56</v>
      </c>
      <c r="AU18" s="4" t="s">
        <v>54</v>
      </c>
      <c r="BF18" s="5" t="s">
        <v>52</v>
      </c>
      <c r="BG18">
        <v>481</v>
      </c>
    </row>
    <row r="19" spans="1:61" x14ac:dyDescent="0.3">
      <c r="R19" s="5">
        <v>11225</v>
      </c>
      <c r="S19">
        <v>1</v>
      </c>
      <c r="X19" s="5" t="s">
        <v>15</v>
      </c>
      <c r="Y19" s="10">
        <v>0.52415812591508049</v>
      </c>
      <c r="Z19" s="10">
        <v>0.47584187408491946</v>
      </c>
      <c r="AA19" s="10">
        <v>1</v>
      </c>
      <c r="AB19" t="s">
        <v>72</v>
      </c>
      <c r="AD19" s="5" t="s">
        <v>36</v>
      </c>
      <c r="AE19" s="10">
        <v>0.307</v>
      </c>
      <c r="AF19" s="10">
        <v>0.23100000000000001</v>
      </c>
      <c r="AG19" s="10">
        <v>0.53800000000000003</v>
      </c>
      <c r="AT19" s="4" t="s">
        <v>51</v>
      </c>
      <c r="AU19" t="s">
        <v>17</v>
      </c>
      <c r="AV19" t="s">
        <v>32</v>
      </c>
      <c r="AW19" t="s">
        <v>24</v>
      </c>
      <c r="AX19" t="s">
        <v>52</v>
      </c>
    </row>
    <row r="20" spans="1:61" ht="15.6" x14ac:dyDescent="0.3">
      <c r="R20" s="5">
        <v>11233</v>
      </c>
      <c r="S20">
        <v>1</v>
      </c>
      <c r="X20" s="5" t="s">
        <v>52</v>
      </c>
      <c r="Y20" s="10">
        <v>0.52415812591508049</v>
      </c>
      <c r="Z20" s="10">
        <v>0.47584187408491946</v>
      </c>
      <c r="AA20" s="10">
        <v>1</v>
      </c>
      <c r="AB20" s="13">
        <f>GETPIVOTDATA("[Measures].[Count of ID]",$X$17,"[Table1].[Purchased Bike]","[Table1].[Purchased Bike].&amp;[Yes]")</f>
        <v>0.47584187408491946</v>
      </c>
      <c r="AD20" s="5" t="s">
        <v>37</v>
      </c>
      <c r="AE20" s="10">
        <v>0.21199999999999999</v>
      </c>
      <c r="AF20" s="10">
        <v>0.25</v>
      </c>
      <c r="AG20" s="10">
        <v>0.46200000000000002</v>
      </c>
      <c r="AN20" s="4" t="s">
        <v>51</v>
      </c>
      <c r="AO20" t="s">
        <v>80</v>
      </c>
      <c r="AP20" t="s">
        <v>81</v>
      </c>
      <c r="AT20" s="5" t="s">
        <v>16</v>
      </c>
      <c r="AU20">
        <v>188</v>
      </c>
      <c r="AV20">
        <v>126</v>
      </c>
      <c r="AW20">
        <v>52</v>
      </c>
      <c r="AX20">
        <v>366</v>
      </c>
    </row>
    <row r="21" spans="1:61" ht="15.6" x14ac:dyDescent="0.3">
      <c r="M21" t="s">
        <v>45</v>
      </c>
      <c r="N21" s="12">
        <f>GETPIVOTDATA("[Measures].[Count of ID]",$R$5)</f>
        <v>1000</v>
      </c>
      <c r="R21" s="5">
        <v>11249</v>
      </c>
      <c r="S21">
        <v>1</v>
      </c>
      <c r="AD21" s="5" t="s">
        <v>52</v>
      </c>
      <c r="AE21" s="10">
        <v>0.51900000000000002</v>
      </c>
      <c r="AF21" s="10">
        <v>0.48099999999999998</v>
      </c>
      <c r="AG21" s="10">
        <v>1</v>
      </c>
      <c r="AN21" s="5" t="s">
        <v>16</v>
      </c>
      <c r="AO21">
        <v>366</v>
      </c>
      <c r="AP21" s="12" t="str">
        <f>_xlfn.CONCAT(GETPIVOTDATA("[Measures].[Count of Purchased Bike]",$AN$20,"[Table1].[Commute Distance]","[Table1].[Commute Distance].&amp;[0-1 Miles]")," Miles ")</f>
        <v xml:space="preserve">366 Miles </v>
      </c>
      <c r="AT21" s="5" t="s">
        <v>26</v>
      </c>
      <c r="AU21">
        <v>38</v>
      </c>
      <c r="AV21">
        <v>108</v>
      </c>
      <c r="AW21">
        <v>23</v>
      </c>
      <c r="AX21">
        <v>169</v>
      </c>
      <c r="BF21" s="5" t="s">
        <v>92</v>
      </c>
    </row>
    <row r="22" spans="1:61" ht="15.6" x14ac:dyDescent="0.3">
      <c r="N22" s="12"/>
      <c r="R22" s="5">
        <v>11255</v>
      </c>
      <c r="S22">
        <v>1</v>
      </c>
      <c r="AN22" s="5" t="s">
        <v>23</v>
      </c>
      <c r="AO22">
        <v>192</v>
      </c>
      <c r="AT22" s="5" t="s">
        <v>22</v>
      </c>
      <c r="AU22">
        <v>40</v>
      </c>
      <c r="AV22">
        <v>103</v>
      </c>
      <c r="AW22">
        <v>19</v>
      </c>
      <c r="AX22">
        <v>162</v>
      </c>
    </row>
    <row r="23" spans="1:61" ht="15.6" x14ac:dyDescent="0.3">
      <c r="M23" t="s">
        <v>46</v>
      </c>
      <c r="N23" s="12">
        <f>GETPIVOTDATA("[Measures].[Count of ID]",$U$5)</f>
        <v>481</v>
      </c>
      <c r="R23" s="5">
        <v>11259</v>
      </c>
      <c r="S23">
        <v>1</v>
      </c>
      <c r="AN23" s="5" t="s">
        <v>26</v>
      </c>
      <c r="AO23">
        <v>169</v>
      </c>
      <c r="AT23" s="5" t="s">
        <v>23</v>
      </c>
      <c r="AU23">
        <v>16</v>
      </c>
      <c r="AV23">
        <v>109</v>
      </c>
      <c r="AW23">
        <v>67</v>
      </c>
      <c r="AX23">
        <v>192</v>
      </c>
      <c r="BF23" s="4" t="s">
        <v>12</v>
      </c>
      <c r="BG23" t="s" vm="3">
        <v>15</v>
      </c>
    </row>
    <row r="24" spans="1:61" ht="15.6" x14ac:dyDescent="0.3">
      <c r="A24" s="4" t="s">
        <v>56</v>
      </c>
      <c r="B24" s="4" t="s">
        <v>54</v>
      </c>
      <c r="N24" s="12"/>
      <c r="R24" s="5">
        <v>11262</v>
      </c>
      <c r="S24">
        <v>1</v>
      </c>
      <c r="AN24" s="5" t="s">
        <v>22</v>
      </c>
      <c r="AO24">
        <v>162</v>
      </c>
      <c r="AP24" t="s">
        <v>85</v>
      </c>
      <c r="AT24" s="5" t="s">
        <v>41</v>
      </c>
      <c r="AU24">
        <v>18</v>
      </c>
      <c r="AV24">
        <v>62</v>
      </c>
      <c r="AW24">
        <v>31</v>
      </c>
      <c r="AX24">
        <v>111</v>
      </c>
    </row>
    <row r="25" spans="1:61" ht="15.6" x14ac:dyDescent="0.3">
      <c r="A25" s="4" t="s">
        <v>51</v>
      </c>
      <c r="B25" t="s">
        <v>15</v>
      </c>
      <c r="C25" t="s">
        <v>52</v>
      </c>
      <c r="M25" t="s">
        <v>47</v>
      </c>
      <c r="N25" s="13">
        <f>N23/N21</f>
        <v>0.48099999999999998</v>
      </c>
      <c r="R25" s="5">
        <v>11269</v>
      </c>
      <c r="S25">
        <v>1</v>
      </c>
      <c r="AD25" t="s">
        <v>76</v>
      </c>
      <c r="AN25" s="5" t="s">
        <v>41</v>
      </c>
      <c r="AO25">
        <v>111</v>
      </c>
      <c r="AP25" s="12" t="str">
        <f>_xlfn.CONCAT(GETPIVOTDATA("[Measures].[Count of Purchased Bike]",$AN$20),"  Miles ")</f>
        <v xml:space="preserve">1000  Miles </v>
      </c>
      <c r="AT25" s="5" t="s">
        <v>52</v>
      </c>
      <c r="AU25">
        <v>300</v>
      </c>
      <c r="AV25">
        <v>508</v>
      </c>
      <c r="AW25">
        <v>192</v>
      </c>
      <c r="AX25">
        <v>1000</v>
      </c>
      <c r="BF25" s="4" t="s">
        <v>51</v>
      </c>
      <c r="BG25" t="s">
        <v>56</v>
      </c>
    </row>
    <row r="26" spans="1:61" ht="15.6" x14ac:dyDescent="0.3">
      <c r="A26" s="5" t="s">
        <v>57</v>
      </c>
      <c r="B26">
        <v>93</v>
      </c>
      <c r="C26">
        <v>93</v>
      </c>
      <c r="N26" s="12"/>
      <c r="R26" s="5">
        <v>11270</v>
      </c>
      <c r="S26">
        <v>1</v>
      </c>
      <c r="AD26" s="4" t="s">
        <v>51</v>
      </c>
      <c r="AE26" t="s">
        <v>66</v>
      </c>
      <c r="AN26" s="5" t="s">
        <v>52</v>
      </c>
      <c r="AO26">
        <v>1000</v>
      </c>
      <c r="BF26" s="5" t="s">
        <v>32</v>
      </c>
      <c r="BG26" s="10">
        <v>0.45738045738045741</v>
      </c>
      <c r="BI26" s="22">
        <f>BG26</f>
        <v>0.45738045738045741</v>
      </c>
    </row>
    <row r="27" spans="1:61" ht="15.6" x14ac:dyDescent="0.3">
      <c r="A27" s="5" t="s">
        <v>58</v>
      </c>
      <c r="B27">
        <v>197</v>
      </c>
      <c r="C27">
        <v>197</v>
      </c>
      <c r="M27" t="s">
        <v>48</v>
      </c>
      <c r="N27" s="25">
        <f>GETPIVOTDATA("[Measures].[Average of Income]",$X$5)</f>
        <v>57962.577962577961</v>
      </c>
      <c r="R27" s="5">
        <v>11275</v>
      </c>
      <c r="S27">
        <v>1</v>
      </c>
      <c r="X27" s="4" t="s">
        <v>75</v>
      </c>
      <c r="Y27" s="4" t="s">
        <v>54</v>
      </c>
      <c r="AD27" s="5" t="s">
        <v>18</v>
      </c>
      <c r="AE27" s="19">
        <v>54874.759152215796</v>
      </c>
      <c r="BF27" s="5" t="s">
        <v>17</v>
      </c>
      <c r="BG27" s="10">
        <v>0.30769230769230771</v>
      </c>
    </row>
    <row r="28" spans="1:61" ht="15.6" x14ac:dyDescent="0.3">
      <c r="A28" s="5" t="s">
        <v>59</v>
      </c>
      <c r="B28">
        <v>132</v>
      </c>
      <c r="C28">
        <v>132</v>
      </c>
      <c r="N28" s="12"/>
      <c r="R28" s="5">
        <v>11287</v>
      </c>
      <c r="S28">
        <v>1</v>
      </c>
      <c r="X28" s="4" t="s">
        <v>51</v>
      </c>
      <c r="Y28" t="s">
        <v>15</v>
      </c>
      <c r="Z28" t="s">
        <v>52</v>
      </c>
      <c r="AD28" s="5" t="s">
        <v>15</v>
      </c>
      <c r="AE28" s="19">
        <v>57962.577962577961</v>
      </c>
      <c r="AN28" s="4" t="s">
        <v>51</v>
      </c>
      <c r="AO28" t="s">
        <v>80</v>
      </c>
      <c r="AP28" t="s">
        <v>86</v>
      </c>
      <c r="AT28" s="4" t="s">
        <v>56</v>
      </c>
      <c r="AU28" s="4" t="s">
        <v>54</v>
      </c>
      <c r="BF28" s="5" t="s">
        <v>24</v>
      </c>
      <c r="BG28" s="10">
        <v>0.23492723492723494</v>
      </c>
    </row>
    <row r="29" spans="1:61" ht="15.6" x14ac:dyDescent="0.3">
      <c r="A29" s="5" t="s">
        <v>60</v>
      </c>
      <c r="B29">
        <v>59</v>
      </c>
      <c r="C29">
        <v>59</v>
      </c>
      <c r="M29" t="s">
        <v>49</v>
      </c>
      <c r="N29" s="15">
        <f>GETPIVOTDATA("[Measures].[Average of Age]",$AA$5)</f>
        <v>42.906444906444904</v>
      </c>
      <c r="R29" s="5">
        <v>11292</v>
      </c>
      <c r="S29">
        <v>1</v>
      </c>
      <c r="X29" s="5">
        <v>1</v>
      </c>
      <c r="Y29" s="17">
        <v>1.212058212058212</v>
      </c>
      <c r="Z29" s="17">
        <v>1.212058212058212</v>
      </c>
      <c r="AA29" t="s">
        <v>77</v>
      </c>
      <c r="AD29" s="5" t="s">
        <v>52</v>
      </c>
      <c r="AE29" s="19">
        <v>56360</v>
      </c>
      <c r="AN29" s="5" t="s">
        <v>16</v>
      </c>
      <c r="AO29">
        <v>366</v>
      </c>
      <c r="AP29" s="12" t="str">
        <f>_xlfn.CONCAT(GETPIVOTDATA("[Measures].[Count of Purchased Bike]",$AN$28), " Miles ")</f>
        <v xml:space="preserve">1000 Miles </v>
      </c>
      <c r="AT29" s="4" t="s">
        <v>51</v>
      </c>
      <c r="AU29" t="s">
        <v>39</v>
      </c>
      <c r="AV29" t="s">
        <v>38</v>
      </c>
      <c r="AW29" t="s">
        <v>52</v>
      </c>
      <c r="BF29" s="5" t="s">
        <v>52</v>
      </c>
      <c r="BG29" s="10">
        <v>1</v>
      </c>
    </row>
    <row r="30" spans="1:61" ht="15.6" x14ac:dyDescent="0.3">
      <c r="A30" s="5" t="s">
        <v>52</v>
      </c>
      <c r="B30">
        <v>481</v>
      </c>
      <c r="C30">
        <v>481</v>
      </c>
      <c r="R30" s="5">
        <v>11303</v>
      </c>
      <c r="S30">
        <v>1</v>
      </c>
      <c r="X30" s="5" t="s">
        <v>52</v>
      </c>
      <c r="Y30" s="17">
        <v>1.212058212058212</v>
      </c>
      <c r="Z30" s="17">
        <v>1.212058212058212</v>
      </c>
      <c r="AA30" s="18">
        <f>GETPIVOTDATA("[Measures].[Average of Cars]",$X$27,"[Table1].[Purchased Bike]","[Table1].[Purchased Bike].&amp;[Yes]")</f>
        <v>1.212058212058212</v>
      </c>
      <c r="AN30" s="5" t="s">
        <v>23</v>
      </c>
      <c r="AO30">
        <v>192</v>
      </c>
      <c r="AT30" s="5" t="s">
        <v>16</v>
      </c>
      <c r="AU30">
        <v>192</v>
      </c>
      <c r="AV30">
        <v>174</v>
      </c>
      <c r="AW30">
        <v>366</v>
      </c>
    </row>
    <row r="31" spans="1:61" x14ac:dyDescent="0.3">
      <c r="R31" s="5">
        <v>11340</v>
      </c>
      <c r="S31">
        <v>1</v>
      </c>
      <c r="AN31" s="5" t="s">
        <v>26</v>
      </c>
      <c r="AO31">
        <v>169</v>
      </c>
      <c r="AT31" s="5" t="s">
        <v>26</v>
      </c>
      <c r="AU31">
        <v>85</v>
      </c>
      <c r="AV31">
        <v>84</v>
      </c>
      <c r="AW31">
        <v>169</v>
      </c>
    </row>
    <row r="32" spans="1:61" x14ac:dyDescent="0.3">
      <c r="R32" s="5">
        <v>11378</v>
      </c>
      <c r="S32">
        <v>1</v>
      </c>
      <c r="AD32" s="4" t="s">
        <v>56</v>
      </c>
      <c r="AE32" s="4" t="s">
        <v>54</v>
      </c>
      <c r="AN32" s="5" t="s">
        <v>22</v>
      </c>
      <c r="AO32">
        <v>162</v>
      </c>
      <c r="AT32" s="5" t="s">
        <v>22</v>
      </c>
      <c r="AU32">
        <v>79</v>
      </c>
      <c r="AV32">
        <v>83</v>
      </c>
      <c r="AW32">
        <v>162</v>
      </c>
      <c r="BF32" s="4" t="s">
        <v>12</v>
      </c>
      <c r="BG32" t="s" vm="3">
        <v>15</v>
      </c>
    </row>
    <row r="33" spans="1:61" x14ac:dyDescent="0.3">
      <c r="R33" s="5">
        <v>11381</v>
      </c>
      <c r="S33">
        <v>1</v>
      </c>
      <c r="AD33" s="4" t="s">
        <v>51</v>
      </c>
      <c r="AE33" t="s">
        <v>18</v>
      </c>
      <c r="AF33" t="s">
        <v>15</v>
      </c>
      <c r="AG33" t="s">
        <v>52</v>
      </c>
      <c r="AN33" s="5" t="s">
        <v>41</v>
      </c>
      <c r="AO33">
        <v>111</v>
      </c>
      <c r="AT33" s="5" t="s">
        <v>23</v>
      </c>
      <c r="AU33">
        <v>81</v>
      </c>
      <c r="AV33">
        <v>111</v>
      </c>
      <c r="AW33">
        <v>192</v>
      </c>
    </row>
    <row r="34" spans="1:61" x14ac:dyDescent="0.3">
      <c r="R34" s="5">
        <v>11383</v>
      </c>
      <c r="S34">
        <v>1</v>
      </c>
      <c r="AD34" s="5" t="s">
        <v>18</v>
      </c>
      <c r="AE34" s="10">
        <v>0.31021194605009633</v>
      </c>
      <c r="AF34" s="10">
        <v>0.32432432432432434</v>
      </c>
      <c r="AG34" s="10">
        <v>0.317</v>
      </c>
      <c r="AN34" s="5" t="s">
        <v>52</v>
      </c>
      <c r="AO34">
        <v>1000</v>
      </c>
      <c r="AT34" s="5" t="s">
        <v>41</v>
      </c>
      <c r="AU34">
        <v>52</v>
      </c>
      <c r="AV34">
        <v>59</v>
      </c>
      <c r="AW34">
        <v>111</v>
      </c>
      <c r="BF34" s="4" t="s">
        <v>51</v>
      </c>
      <c r="BG34" t="s">
        <v>66</v>
      </c>
    </row>
    <row r="35" spans="1:61" x14ac:dyDescent="0.3">
      <c r="R35" s="5">
        <v>11386</v>
      </c>
      <c r="S35">
        <v>1</v>
      </c>
      <c r="AD35" s="5" t="s">
        <v>15</v>
      </c>
      <c r="AE35" s="10">
        <v>0.68978805394990361</v>
      </c>
      <c r="AF35" s="10">
        <v>0.67567567567567566</v>
      </c>
      <c r="AG35" s="10">
        <v>0.68300000000000005</v>
      </c>
      <c r="AT35" s="5" t="s">
        <v>52</v>
      </c>
      <c r="AU35">
        <v>489</v>
      </c>
      <c r="AV35">
        <v>511</v>
      </c>
      <c r="AW35">
        <v>1000</v>
      </c>
      <c r="BF35" s="5" t="s">
        <v>17</v>
      </c>
      <c r="BG35" s="26">
        <v>42364.864864864867</v>
      </c>
    </row>
    <row r="36" spans="1:61" x14ac:dyDescent="0.3">
      <c r="R36" s="5">
        <v>11415</v>
      </c>
      <c r="S36">
        <v>1</v>
      </c>
      <c r="AD36" s="5" t="s">
        <v>52</v>
      </c>
      <c r="AE36" s="10">
        <v>1</v>
      </c>
      <c r="AF36" s="10">
        <v>1</v>
      </c>
      <c r="AG36" s="10">
        <v>1</v>
      </c>
      <c r="AN36" s="4" t="s">
        <v>12</v>
      </c>
      <c r="AO36" t="s" vm="2">
        <v>55</v>
      </c>
      <c r="BF36" s="5" t="s">
        <v>32</v>
      </c>
      <c r="BG36" s="26">
        <v>65181.818181818184</v>
      </c>
    </row>
    <row r="37" spans="1:61" x14ac:dyDescent="0.3">
      <c r="R37" s="5">
        <v>11434</v>
      </c>
      <c r="S37">
        <v>1</v>
      </c>
      <c r="BF37" s="5" t="s">
        <v>24</v>
      </c>
      <c r="BG37" s="26">
        <v>64336.283185840708</v>
      </c>
    </row>
    <row r="38" spans="1:61" ht="15.6" x14ac:dyDescent="0.3">
      <c r="R38" s="5">
        <v>11451</v>
      </c>
      <c r="S38">
        <v>1</v>
      </c>
      <c r="AN38" t="s">
        <v>83</v>
      </c>
      <c r="AP38" t="s">
        <v>84</v>
      </c>
      <c r="BF38" s="5" t="s">
        <v>52</v>
      </c>
      <c r="BG38" s="26">
        <v>57962.577962577961</v>
      </c>
      <c r="BI38" s="24">
        <f>BG38</f>
        <v>57962.577962577961</v>
      </c>
    </row>
    <row r="39" spans="1:61" ht="15.6" x14ac:dyDescent="0.3">
      <c r="A39" s="4" t="s">
        <v>56</v>
      </c>
      <c r="B39" s="4" t="s">
        <v>54</v>
      </c>
      <c r="R39" s="5">
        <v>11453</v>
      </c>
      <c r="S39">
        <v>1</v>
      </c>
      <c r="AN39" s="17">
        <v>4.766</v>
      </c>
      <c r="AP39" s="15" t="str">
        <f>_xlfn.CONCAT(GETPIVOTDATA("[Measures].[Average of Commute]",$AN$38)," Miles ")</f>
        <v xml:space="preserve">4.766 Miles </v>
      </c>
    </row>
    <row r="40" spans="1:61" x14ac:dyDescent="0.3">
      <c r="A40" s="4" t="s">
        <v>51</v>
      </c>
      <c r="B40" t="s">
        <v>15</v>
      </c>
      <c r="C40" t="s">
        <v>52</v>
      </c>
      <c r="R40" s="5">
        <v>11489</v>
      </c>
      <c r="S40">
        <v>1</v>
      </c>
    </row>
    <row r="41" spans="1:61" x14ac:dyDescent="0.3">
      <c r="A41" s="5" t="s">
        <v>61</v>
      </c>
      <c r="B41" s="10">
        <v>0.23492723492723494</v>
      </c>
      <c r="C41" s="10">
        <v>0.23492723492723494</v>
      </c>
      <c r="R41" s="5">
        <v>11538</v>
      </c>
      <c r="S41">
        <v>1</v>
      </c>
      <c r="AD41" s="4" t="s">
        <v>56</v>
      </c>
      <c r="AE41" s="4" t="s">
        <v>54</v>
      </c>
      <c r="AT41" s="4" t="s">
        <v>89</v>
      </c>
      <c r="AU41" s="4" t="s">
        <v>54</v>
      </c>
    </row>
    <row r="42" spans="1:61" x14ac:dyDescent="0.3">
      <c r="A42" s="5" t="s">
        <v>63</v>
      </c>
      <c r="B42" s="10">
        <v>0.53430353430353428</v>
      </c>
      <c r="C42" s="10">
        <v>0.53430353430353428</v>
      </c>
      <c r="R42" s="5">
        <v>11540</v>
      </c>
      <c r="S42">
        <v>1</v>
      </c>
      <c r="AD42" s="4" t="s">
        <v>51</v>
      </c>
      <c r="AE42" t="s">
        <v>15</v>
      </c>
      <c r="AF42" t="s">
        <v>52</v>
      </c>
      <c r="AN42" s="4" t="s">
        <v>56</v>
      </c>
      <c r="AO42" s="4" t="s">
        <v>54</v>
      </c>
      <c r="AT42" s="4" t="s">
        <v>51</v>
      </c>
      <c r="AU42" t="s">
        <v>18</v>
      </c>
      <c r="AV42" t="s">
        <v>15</v>
      </c>
      <c r="AW42" t="s">
        <v>52</v>
      </c>
    </row>
    <row r="43" spans="1:61" x14ac:dyDescent="0.3">
      <c r="A43" s="5" t="s">
        <v>64</v>
      </c>
      <c r="B43" s="10">
        <v>0.16424116424116425</v>
      </c>
      <c r="C43" s="10">
        <v>0.16424116424116425</v>
      </c>
      <c r="R43" s="5">
        <v>11555</v>
      </c>
      <c r="S43">
        <v>1</v>
      </c>
      <c r="AD43" s="5">
        <v>0</v>
      </c>
      <c r="AE43" s="10">
        <v>0.31392931392931395</v>
      </c>
      <c r="AF43" s="10">
        <v>0.31392931392931395</v>
      </c>
      <c r="AN43" s="4" t="s">
        <v>51</v>
      </c>
      <c r="AO43" t="s">
        <v>15</v>
      </c>
      <c r="AP43" t="s">
        <v>52</v>
      </c>
      <c r="AT43" s="5" t="s">
        <v>16</v>
      </c>
      <c r="AU43" s="16">
        <v>1.2048192771084338</v>
      </c>
      <c r="AV43" s="16">
        <v>1.2048192771084338</v>
      </c>
      <c r="AW43" s="16">
        <v>1.2048192771084338</v>
      </c>
    </row>
    <row r="44" spans="1:61" x14ac:dyDescent="0.3">
      <c r="A44" s="5" t="s">
        <v>62</v>
      </c>
      <c r="B44" s="10">
        <v>6.6528066528066532E-2</v>
      </c>
      <c r="C44" s="10">
        <v>6.6528066528066532E-2</v>
      </c>
      <c r="R44" s="5">
        <v>11576</v>
      </c>
      <c r="S44">
        <v>1</v>
      </c>
      <c r="AD44" s="5">
        <v>1</v>
      </c>
      <c r="AE44" s="10">
        <v>0.31600831600831603</v>
      </c>
      <c r="AF44" s="10">
        <v>0.31600831600831603</v>
      </c>
      <c r="AN44" s="5" t="s">
        <v>32</v>
      </c>
      <c r="AO44">
        <v>220</v>
      </c>
      <c r="AP44">
        <v>220</v>
      </c>
      <c r="AR44" s="20" t="str">
        <f>_xlfn.CONCAT(AN44," : ",GETPIVOTDATA("[Measures].[Count of ID]",$AN$42,"[Table1].[Purchased Bike]","[Table1].[Purchased Bike].&amp;[Yes]"))</f>
        <v>North America : 481</v>
      </c>
      <c r="AT44" s="5" t="s">
        <v>26</v>
      </c>
      <c r="AU44" s="16">
        <v>0.83695652173913049</v>
      </c>
      <c r="AV44" s="16">
        <v>0.83695652173913049</v>
      </c>
      <c r="AW44" s="16">
        <v>0.83695652173913049</v>
      </c>
      <c r="BF44" s="4" t="s">
        <v>56</v>
      </c>
      <c r="BG44" s="4" t="s">
        <v>54</v>
      </c>
      <c r="BI44" t="s">
        <v>93</v>
      </c>
    </row>
    <row r="45" spans="1:61" x14ac:dyDescent="0.3">
      <c r="A45" s="5" t="s">
        <v>52</v>
      </c>
      <c r="B45" s="10">
        <v>1</v>
      </c>
      <c r="C45" s="10">
        <v>1</v>
      </c>
      <c r="R45" s="5">
        <v>11585</v>
      </c>
      <c r="S45">
        <v>1</v>
      </c>
      <c r="AD45" s="5">
        <v>2</v>
      </c>
      <c r="AE45" s="10">
        <v>0.25779625779625781</v>
      </c>
      <c r="AF45" s="10">
        <v>0.25779625779625781</v>
      </c>
      <c r="AN45" s="5" t="s">
        <v>17</v>
      </c>
      <c r="AO45">
        <v>148</v>
      </c>
      <c r="AP45">
        <v>148</v>
      </c>
      <c r="AT45" s="5" t="s">
        <v>22</v>
      </c>
      <c r="AU45" s="16">
        <v>1.4179104477611941</v>
      </c>
      <c r="AV45" s="16">
        <v>1.4179104477611941</v>
      </c>
      <c r="AW45" s="16">
        <v>1.4179104477611941</v>
      </c>
      <c r="BF45" s="4" t="s">
        <v>51</v>
      </c>
      <c r="BG45" t="s">
        <v>15</v>
      </c>
      <c r="BH45" t="s">
        <v>52</v>
      </c>
    </row>
    <row r="46" spans="1:61" ht="15.6" x14ac:dyDescent="0.3">
      <c r="R46" s="5">
        <v>11619</v>
      </c>
      <c r="S46">
        <v>1</v>
      </c>
      <c r="AD46" s="5">
        <v>3</v>
      </c>
      <c r="AE46" s="10">
        <v>6.8607068607068611E-2</v>
      </c>
      <c r="AF46" s="10">
        <v>6.8607068607068611E-2</v>
      </c>
      <c r="AN46" s="5" t="s">
        <v>24</v>
      </c>
      <c r="AO46">
        <v>113</v>
      </c>
      <c r="AP46">
        <v>113</v>
      </c>
      <c r="AT46" s="5" t="s">
        <v>23</v>
      </c>
      <c r="AU46" s="16">
        <v>0.65517241379310343</v>
      </c>
      <c r="AV46" s="16">
        <v>0.65517241379310343</v>
      </c>
      <c r="AW46" s="16">
        <v>0.65517241379310343</v>
      </c>
      <c r="BF46" s="5" t="s">
        <v>32</v>
      </c>
      <c r="BG46" s="10">
        <v>0.45738045738045741</v>
      </c>
      <c r="BH46" s="10">
        <v>0.45738045738045741</v>
      </c>
      <c r="BI46" s="23" cm="1">
        <f t="array" ref="BI46">MAX(BG46:BG48-MIN(BG46:BG48))</f>
        <v>0.22245322245322247</v>
      </c>
    </row>
    <row r="47" spans="1:61" x14ac:dyDescent="0.3">
      <c r="R47" s="5">
        <v>11622</v>
      </c>
      <c r="S47">
        <v>1</v>
      </c>
      <c r="AD47" s="5">
        <v>4</v>
      </c>
      <c r="AE47" s="10">
        <v>4.3659043659043661E-2</v>
      </c>
      <c r="AF47" s="10">
        <v>4.3659043659043661E-2</v>
      </c>
      <c r="AN47" s="5" t="s">
        <v>52</v>
      </c>
      <c r="AO47">
        <v>481</v>
      </c>
      <c r="AP47">
        <v>481</v>
      </c>
      <c r="AT47" s="5" t="s">
        <v>41</v>
      </c>
      <c r="AU47" s="16">
        <v>0.42307692307692307</v>
      </c>
      <c r="AV47" s="16">
        <v>0.42307692307692307</v>
      </c>
      <c r="AW47" s="16">
        <v>0.42307692307692307</v>
      </c>
      <c r="BF47" s="5" t="s">
        <v>17</v>
      </c>
      <c r="BG47" s="10">
        <v>0.30769230769230771</v>
      </c>
      <c r="BH47" s="10">
        <v>0.30769230769230771</v>
      </c>
    </row>
    <row r="48" spans="1:61" x14ac:dyDescent="0.3">
      <c r="R48" s="5">
        <v>11641</v>
      </c>
      <c r="S48">
        <v>1</v>
      </c>
      <c r="AD48" s="5" t="s">
        <v>52</v>
      </c>
      <c r="AE48" s="10">
        <v>1</v>
      </c>
      <c r="AF48" s="10">
        <v>1</v>
      </c>
      <c r="AT48" s="5" t="s">
        <v>52</v>
      </c>
      <c r="AU48" s="16">
        <v>0.92678227360308285</v>
      </c>
      <c r="AV48" s="16">
        <v>0.92678227360308285</v>
      </c>
      <c r="AW48" s="16">
        <v>0.92678227360308285</v>
      </c>
      <c r="BF48" s="5" t="s">
        <v>24</v>
      </c>
      <c r="BG48" s="10">
        <v>0.23492723492723494</v>
      </c>
      <c r="BH48" s="10">
        <v>0.23492723492723494</v>
      </c>
    </row>
    <row r="49" spans="2:60" x14ac:dyDescent="0.3">
      <c r="R49" s="5">
        <v>11644</v>
      </c>
      <c r="S49">
        <v>1</v>
      </c>
      <c r="BF49" s="5" t="s">
        <v>52</v>
      </c>
      <c r="BG49" s="10">
        <v>1</v>
      </c>
      <c r="BH49" s="10">
        <v>1</v>
      </c>
    </row>
    <row r="50" spans="2:60" x14ac:dyDescent="0.3">
      <c r="R50" s="5">
        <v>11663</v>
      </c>
      <c r="S50">
        <v>1</v>
      </c>
    </row>
    <row r="51" spans="2:60" x14ac:dyDescent="0.3">
      <c r="R51" s="5">
        <v>11669</v>
      </c>
      <c r="S51">
        <v>1</v>
      </c>
    </row>
    <row r="52" spans="2:60" x14ac:dyDescent="0.3">
      <c r="R52" s="5">
        <v>11699</v>
      </c>
      <c r="S52">
        <v>1</v>
      </c>
      <c r="AD52" s="4" t="s">
        <v>66</v>
      </c>
      <c r="AE52" s="4" t="s">
        <v>54</v>
      </c>
    </row>
    <row r="53" spans="2:60" x14ac:dyDescent="0.3">
      <c r="R53" s="5">
        <v>11734</v>
      </c>
      <c r="S53">
        <v>1</v>
      </c>
      <c r="AD53" s="4" t="s">
        <v>51</v>
      </c>
      <c r="AE53" t="s">
        <v>15</v>
      </c>
      <c r="AF53" t="s">
        <v>52</v>
      </c>
    </row>
    <row r="54" spans="2:60" x14ac:dyDescent="0.3">
      <c r="R54" s="5">
        <v>11738</v>
      </c>
      <c r="S54">
        <v>1</v>
      </c>
      <c r="AD54" s="5" t="s">
        <v>17</v>
      </c>
      <c r="AE54" s="19">
        <v>42364.864864864867</v>
      </c>
      <c r="AF54" s="19">
        <v>42364.864864864867</v>
      </c>
    </row>
    <row r="55" spans="2:60" x14ac:dyDescent="0.3">
      <c r="R55" s="5">
        <v>11745</v>
      </c>
      <c r="S55">
        <v>1</v>
      </c>
      <c r="AD55" s="5" t="s">
        <v>32</v>
      </c>
      <c r="AE55" s="19">
        <v>65181.818181818184</v>
      </c>
      <c r="AF55" s="19">
        <v>65181.818181818184</v>
      </c>
    </row>
    <row r="56" spans="2:60" x14ac:dyDescent="0.3">
      <c r="R56" s="5">
        <v>11783</v>
      </c>
      <c r="S56">
        <v>1</v>
      </c>
      <c r="AD56" s="5" t="s">
        <v>24</v>
      </c>
      <c r="AE56" s="19">
        <v>64336.283185840708</v>
      </c>
      <c r="AF56" s="19">
        <v>64336.283185840708</v>
      </c>
    </row>
    <row r="57" spans="2:60" x14ac:dyDescent="0.3">
      <c r="R57" s="5">
        <v>11788</v>
      </c>
      <c r="S57">
        <v>1</v>
      </c>
      <c r="AD57" s="5" t="s">
        <v>52</v>
      </c>
      <c r="AE57" s="19">
        <v>57962.577962577961</v>
      </c>
      <c r="AF57" s="19">
        <v>57962.577962577961</v>
      </c>
    </row>
    <row r="58" spans="2:60" x14ac:dyDescent="0.3">
      <c r="R58" s="5">
        <v>11801</v>
      </c>
      <c r="S58">
        <v>1</v>
      </c>
    </row>
    <row r="59" spans="2:60" x14ac:dyDescent="0.3">
      <c r="R59" s="5">
        <v>11807</v>
      </c>
      <c r="S59">
        <v>1</v>
      </c>
    </row>
    <row r="60" spans="2:60" x14ac:dyDescent="0.3">
      <c r="B60" s="4" t="s">
        <v>56</v>
      </c>
      <c r="C60" s="4" t="s">
        <v>54</v>
      </c>
      <c r="R60" s="5">
        <v>11809</v>
      </c>
      <c r="S60">
        <v>1</v>
      </c>
      <c r="BF60" s="4" t="s">
        <v>12</v>
      </c>
      <c r="BG60" t="s" vm="3">
        <v>15</v>
      </c>
    </row>
    <row r="61" spans="2:60" x14ac:dyDescent="0.3">
      <c r="B61" s="4" t="s">
        <v>51</v>
      </c>
      <c r="C61" t="s">
        <v>15</v>
      </c>
      <c r="D61" t="s">
        <v>52</v>
      </c>
      <c r="R61" s="5">
        <v>11817</v>
      </c>
      <c r="S61">
        <v>1</v>
      </c>
    </row>
    <row r="62" spans="2:60" x14ac:dyDescent="0.3">
      <c r="B62" s="5" t="s">
        <v>16</v>
      </c>
      <c r="C62" s="10">
        <v>0.41580041580041582</v>
      </c>
      <c r="D62" s="10">
        <v>0.41580041580041582</v>
      </c>
      <c r="R62" s="5">
        <v>11823</v>
      </c>
      <c r="S62">
        <v>1</v>
      </c>
      <c r="BF62" s="4" t="s">
        <v>51</v>
      </c>
      <c r="BG62" t="s">
        <v>80</v>
      </c>
    </row>
    <row r="63" spans="2:60" x14ac:dyDescent="0.3">
      <c r="B63" s="5" t="s">
        <v>26</v>
      </c>
      <c r="C63" s="10">
        <v>0.16008316008316009</v>
      </c>
      <c r="D63" s="10">
        <v>0.16008316008316009</v>
      </c>
      <c r="R63" s="5">
        <v>11886</v>
      </c>
      <c r="S63">
        <v>1</v>
      </c>
      <c r="BF63" s="5" t="s">
        <v>17</v>
      </c>
      <c r="BG63">
        <v>148</v>
      </c>
    </row>
    <row r="64" spans="2:60" x14ac:dyDescent="0.3">
      <c r="B64" s="5" t="s">
        <v>22</v>
      </c>
      <c r="C64" s="10">
        <v>0.19750519750519752</v>
      </c>
      <c r="D64" s="10">
        <v>0.19750519750519752</v>
      </c>
      <c r="R64" s="5">
        <v>11890</v>
      </c>
      <c r="S64">
        <v>1</v>
      </c>
      <c r="BF64" s="5" t="s">
        <v>32</v>
      </c>
      <c r="BG64">
        <v>220</v>
      </c>
    </row>
    <row r="65" spans="2:59" x14ac:dyDescent="0.3">
      <c r="B65" s="5" t="s">
        <v>23</v>
      </c>
      <c r="C65" s="10">
        <v>0.15800415800415801</v>
      </c>
      <c r="D65" s="10">
        <v>0.15800415800415801</v>
      </c>
      <c r="R65" s="5">
        <v>11896</v>
      </c>
      <c r="S65">
        <v>1</v>
      </c>
      <c r="BF65" s="5" t="s">
        <v>24</v>
      </c>
      <c r="BG65">
        <v>113</v>
      </c>
    </row>
    <row r="66" spans="2:59" x14ac:dyDescent="0.3">
      <c r="B66" s="5" t="s">
        <v>41</v>
      </c>
      <c r="C66" s="10">
        <v>6.8607068607068611E-2</v>
      </c>
      <c r="D66" s="10">
        <v>6.8607068607068611E-2</v>
      </c>
      <c r="R66" s="5">
        <v>11897</v>
      </c>
      <c r="S66">
        <v>1</v>
      </c>
      <c r="BF66" s="5" t="s">
        <v>52</v>
      </c>
      <c r="BG66">
        <v>481</v>
      </c>
    </row>
    <row r="67" spans="2:59" x14ac:dyDescent="0.3">
      <c r="B67" s="5" t="s">
        <v>52</v>
      </c>
      <c r="C67" s="10">
        <v>1</v>
      </c>
      <c r="D67" s="10">
        <v>1</v>
      </c>
      <c r="R67" s="5">
        <v>11935</v>
      </c>
      <c r="S67">
        <v>1</v>
      </c>
    </row>
    <row r="68" spans="2:59" x14ac:dyDescent="0.3">
      <c r="R68" s="5">
        <v>11941</v>
      </c>
      <c r="S68">
        <v>1</v>
      </c>
    </row>
    <row r="69" spans="2:59" x14ac:dyDescent="0.3">
      <c r="R69" s="5">
        <v>12029</v>
      </c>
      <c r="S69">
        <v>1</v>
      </c>
    </row>
    <row r="70" spans="2:59" x14ac:dyDescent="0.3">
      <c r="R70" s="5">
        <v>12033</v>
      </c>
      <c r="S70">
        <v>1</v>
      </c>
    </row>
    <row r="71" spans="2:59" x14ac:dyDescent="0.3">
      <c r="R71" s="5">
        <v>12056</v>
      </c>
      <c r="S71">
        <v>1</v>
      </c>
    </row>
    <row r="72" spans="2:59" x14ac:dyDescent="0.3">
      <c r="R72" s="5">
        <v>12100</v>
      </c>
      <c r="S72">
        <v>1</v>
      </c>
    </row>
    <row r="73" spans="2:59" x14ac:dyDescent="0.3">
      <c r="R73" s="5">
        <v>12121</v>
      </c>
      <c r="S73">
        <v>1</v>
      </c>
    </row>
    <row r="74" spans="2:59" x14ac:dyDescent="0.3">
      <c r="R74" s="5">
        <v>12133</v>
      </c>
      <c r="S74">
        <v>1</v>
      </c>
    </row>
    <row r="75" spans="2:59" x14ac:dyDescent="0.3">
      <c r="P75" t="s">
        <v>68</v>
      </c>
      <c r="R75" s="5">
        <v>12153</v>
      </c>
      <c r="S75">
        <v>1</v>
      </c>
    </row>
    <row r="76" spans="2:59" x14ac:dyDescent="0.3">
      <c r="R76" s="5">
        <v>12192</v>
      </c>
      <c r="S76">
        <v>1</v>
      </c>
    </row>
    <row r="77" spans="2:59" x14ac:dyDescent="0.3">
      <c r="R77" s="5">
        <v>12195</v>
      </c>
      <c r="S77">
        <v>1</v>
      </c>
    </row>
    <row r="78" spans="2:59" x14ac:dyDescent="0.3">
      <c r="R78" s="5">
        <v>12205</v>
      </c>
      <c r="S78">
        <v>1</v>
      </c>
    </row>
    <row r="79" spans="2:59" x14ac:dyDescent="0.3">
      <c r="R79" s="5">
        <v>12207</v>
      </c>
      <c r="S79">
        <v>1</v>
      </c>
    </row>
    <row r="80" spans="2:59" x14ac:dyDescent="0.3">
      <c r="R80" s="5">
        <v>12212</v>
      </c>
      <c r="S80">
        <v>1</v>
      </c>
    </row>
    <row r="81" spans="2:59" x14ac:dyDescent="0.3">
      <c r="R81" s="5">
        <v>12231</v>
      </c>
      <c r="S81">
        <v>1</v>
      </c>
    </row>
    <row r="82" spans="2:59" x14ac:dyDescent="0.3">
      <c r="C82" s="4" t="s">
        <v>54</v>
      </c>
      <c r="R82" s="5">
        <v>12234</v>
      </c>
      <c r="S82">
        <v>1</v>
      </c>
    </row>
    <row r="83" spans="2:59" x14ac:dyDescent="0.3">
      <c r="C83" t="s">
        <v>17</v>
      </c>
      <c r="D83" t="s">
        <v>32</v>
      </c>
      <c r="E83" t="s">
        <v>24</v>
      </c>
      <c r="F83" t="s">
        <v>52</v>
      </c>
      <c r="R83" s="5">
        <v>12236</v>
      </c>
      <c r="S83">
        <v>1</v>
      </c>
    </row>
    <row r="84" spans="2:59" x14ac:dyDescent="0.3">
      <c r="B84" t="s">
        <v>69</v>
      </c>
      <c r="C84">
        <v>148</v>
      </c>
      <c r="D84">
        <v>220</v>
      </c>
      <c r="E84">
        <v>113</v>
      </c>
      <c r="F84">
        <v>481</v>
      </c>
      <c r="R84" s="5">
        <v>12253</v>
      </c>
      <c r="S84">
        <v>1</v>
      </c>
    </row>
    <row r="85" spans="2:59" x14ac:dyDescent="0.3">
      <c r="D85" s="5"/>
      <c r="R85" s="5">
        <v>12273</v>
      </c>
      <c r="S85">
        <v>1</v>
      </c>
    </row>
    <row r="86" spans="2:59" x14ac:dyDescent="0.3">
      <c r="R86" s="5">
        <v>12274</v>
      </c>
      <c r="S86">
        <v>1</v>
      </c>
    </row>
    <row r="87" spans="2:59" x14ac:dyDescent="0.3">
      <c r="R87" s="5">
        <v>12284</v>
      </c>
      <c r="S87">
        <v>1</v>
      </c>
    </row>
    <row r="88" spans="2:59" x14ac:dyDescent="0.3">
      <c r="R88" s="5">
        <v>12291</v>
      </c>
      <c r="S88">
        <v>1</v>
      </c>
      <c r="BF88" s="4" t="s">
        <v>51</v>
      </c>
      <c r="BG88" t="s">
        <v>80</v>
      </c>
    </row>
    <row r="89" spans="2:59" x14ac:dyDescent="0.3">
      <c r="R89" s="5">
        <v>12332</v>
      </c>
      <c r="S89">
        <v>1</v>
      </c>
      <c r="BF89" s="5" t="s">
        <v>17</v>
      </c>
      <c r="BG89">
        <v>300</v>
      </c>
    </row>
    <row r="90" spans="2:59" x14ac:dyDescent="0.3">
      <c r="R90" s="5">
        <v>12344</v>
      </c>
      <c r="S90">
        <v>1</v>
      </c>
      <c r="BF90" s="5" t="s">
        <v>32</v>
      </c>
      <c r="BG90">
        <v>508</v>
      </c>
    </row>
    <row r="91" spans="2:59" x14ac:dyDescent="0.3">
      <c r="R91" s="5">
        <v>12389</v>
      </c>
      <c r="S91">
        <v>1</v>
      </c>
      <c r="BF91" s="5" t="s">
        <v>24</v>
      </c>
      <c r="BG91">
        <v>192</v>
      </c>
    </row>
    <row r="92" spans="2:59" x14ac:dyDescent="0.3">
      <c r="R92" s="5">
        <v>12452</v>
      </c>
      <c r="S92">
        <v>1</v>
      </c>
      <c r="BF92" s="5" t="s">
        <v>52</v>
      </c>
      <c r="BG92">
        <v>1000</v>
      </c>
    </row>
    <row r="93" spans="2:59" x14ac:dyDescent="0.3">
      <c r="R93" s="5">
        <v>12472</v>
      </c>
      <c r="S93">
        <v>1</v>
      </c>
    </row>
    <row r="94" spans="2:59" x14ac:dyDescent="0.3">
      <c r="R94" s="5">
        <v>12496</v>
      </c>
      <c r="S94">
        <v>1</v>
      </c>
    </row>
    <row r="95" spans="2:59" x14ac:dyDescent="0.3">
      <c r="R95" s="5">
        <v>12497</v>
      </c>
      <c r="S95">
        <v>1</v>
      </c>
    </row>
    <row r="96" spans="2:59" x14ac:dyDescent="0.3">
      <c r="R96" s="5">
        <v>12503</v>
      </c>
      <c r="S96">
        <v>1</v>
      </c>
    </row>
    <row r="97" spans="18:59" x14ac:dyDescent="0.3">
      <c r="R97" s="5">
        <v>12507</v>
      </c>
      <c r="S97">
        <v>1</v>
      </c>
      <c r="BF97" s="21" t="s">
        <v>10</v>
      </c>
      <c r="BG97" s="21" t="s">
        <v>94</v>
      </c>
    </row>
    <row r="98" spans="18:59" x14ac:dyDescent="0.3">
      <c r="R98" s="5">
        <v>12510</v>
      </c>
      <c r="S98">
        <v>1</v>
      </c>
      <c r="BF98" s="5" t="s">
        <v>17</v>
      </c>
      <c r="BG98">
        <v>300</v>
      </c>
    </row>
    <row r="99" spans="18:59" x14ac:dyDescent="0.3">
      <c r="R99" s="5">
        <v>12558</v>
      </c>
      <c r="S99">
        <v>1</v>
      </c>
      <c r="BF99" s="5" t="s">
        <v>32</v>
      </c>
      <c r="BG99">
        <v>508</v>
      </c>
    </row>
    <row r="100" spans="18:59" x14ac:dyDescent="0.3">
      <c r="R100" s="5">
        <v>12568</v>
      </c>
      <c r="S100">
        <v>1</v>
      </c>
      <c r="BF100" s="5" t="s">
        <v>24</v>
      </c>
      <c r="BG100">
        <v>192</v>
      </c>
    </row>
    <row r="101" spans="18:59" x14ac:dyDescent="0.3">
      <c r="R101" s="5">
        <v>12581</v>
      </c>
      <c r="S101">
        <v>1</v>
      </c>
    </row>
    <row r="102" spans="18:59" x14ac:dyDescent="0.3">
      <c r="R102" s="5">
        <v>12585</v>
      </c>
      <c r="S102">
        <v>1</v>
      </c>
    </row>
    <row r="103" spans="18:59" x14ac:dyDescent="0.3">
      <c r="R103" s="5">
        <v>12590</v>
      </c>
      <c r="S103">
        <v>1</v>
      </c>
    </row>
    <row r="104" spans="18:59" x14ac:dyDescent="0.3">
      <c r="R104" s="5">
        <v>12591</v>
      </c>
      <c r="S104">
        <v>1</v>
      </c>
    </row>
    <row r="105" spans="18:59" x14ac:dyDescent="0.3">
      <c r="R105" s="5">
        <v>12610</v>
      </c>
      <c r="S105">
        <v>1</v>
      </c>
    </row>
    <row r="106" spans="18:59" x14ac:dyDescent="0.3">
      <c r="R106" s="5">
        <v>12629</v>
      </c>
      <c r="S106">
        <v>1</v>
      </c>
    </row>
    <row r="107" spans="18:59" x14ac:dyDescent="0.3">
      <c r="R107" s="5">
        <v>12663</v>
      </c>
      <c r="S107">
        <v>1</v>
      </c>
    </row>
    <row r="108" spans="18:59" x14ac:dyDescent="0.3">
      <c r="R108" s="5">
        <v>12664</v>
      </c>
      <c r="S108">
        <v>1</v>
      </c>
    </row>
    <row r="109" spans="18:59" x14ac:dyDescent="0.3">
      <c r="R109" s="5">
        <v>12666</v>
      </c>
      <c r="S109">
        <v>1</v>
      </c>
    </row>
    <row r="110" spans="18:59" x14ac:dyDescent="0.3">
      <c r="R110" s="5">
        <v>12678</v>
      </c>
      <c r="S110">
        <v>1</v>
      </c>
    </row>
    <row r="111" spans="18:59" x14ac:dyDescent="0.3">
      <c r="R111" s="5">
        <v>12697</v>
      </c>
      <c r="S111">
        <v>1</v>
      </c>
    </row>
    <row r="112" spans="18:59" x14ac:dyDescent="0.3">
      <c r="R112" s="5">
        <v>12705</v>
      </c>
      <c r="S112">
        <v>1</v>
      </c>
    </row>
    <row r="113" spans="18:19" x14ac:dyDescent="0.3">
      <c r="R113" s="5">
        <v>12716</v>
      </c>
      <c r="S113">
        <v>1</v>
      </c>
    </row>
    <row r="114" spans="18:19" x14ac:dyDescent="0.3">
      <c r="R114" s="5">
        <v>12718</v>
      </c>
      <c r="S114">
        <v>1</v>
      </c>
    </row>
    <row r="115" spans="18:19" x14ac:dyDescent="0.3">
      <c r="R115" s="5">
        <v>12728</v>
      </c>
      <c r="S115">
        <v>1</v>
      </c>
    </row>
    <row r="116" spans="18:19" x14ac:dyDescent="0.3">
      <c r="R116" s="5">
        <v>12731</v>
      </c>
      <c r="S116">
        <v>1</v>
      </c>
    </row>
    <row r="117" spans="18:19" x14ac:dyDescent="0.3">
      <c r="R117" s="5">
        <v>12744</v>
      </c>
      <c r="S117">
        <v>1</v>
      </c>
    </row>
    <row r="118" spans="18:19" x14ac:dyDescent="0.3">
      <c r="R118" s="5">
        <v>12768</v>
      </c>
      <c r="S118">
        <v>1</v>
      </c>
    </row>
    <row r="119" spans="18:19" x14ac:dyDescent="0.3">
      <c r="R119" s="5">
        <v>12774</v>
      </c>
      <c r="S119">
        <v>1</v>
      </c>
    </row>
    <row r="120" spans="18:19" x14ac:dyDescent="0.3">
      <c r="R120" s="5">
        <v>12808</v>
      </c>
      <c r="S120">
        <v>1</v>
      </c>
    </row>
    <row r="121" spans="18:19" x14ac:dyDescent="0.3">
      <c r="R121" s="5">
        <v>12821</v>
      </c>
      <c r="S121">
        <v>1</v>
      </c>
    </row>
    <row r="122" spans="18:19" x14ac:dyDescent="0.3">
      <c r="R122" s="5">
        <v>12833</v>
      </c>
      <c r="S122">
        <v>1</v>
      </c>
    </row>
    <row r="123" spans="18:19" x14ac:dyDescent="0.3">
      <c r="R123" s="5">
        <v>12871</v>
      </c>
      <c r="S123">
        <v>1</v>
      </c>
    </row>
    <row r="124" spans="18:19" x14ac:dyDescent="0.3">
      <c r="R124" s="5">
        <v>12882</v>
      </c>
      <c r="S124">
        <v>1</v>
      </c>
    </row>
    <row r="125" spans="18:19" x14ac:dyDescent="0.3">
      <c r="R125" s="5">
        <v>12922</v>
      </c>
      <c r="S125">
        <v>1</v>
      </c>
    </row>
    <row r="126" spans="18:19" x14ac:dyDescent="0.3">
      <c r="R126" s="5">
        <v>12957</v>
      </c>
      <c r="S126">
        <v>1</v>
      </c>
    </row>
    <row r="127" spans="18:19" x14ac:dyDescent="0.3">
      <c r="R127" s="5">
        <v>12964</v>
      </c>
      <c r="S127">
        <v>1</v>
      </c>
    </row>
    <row r="128" spans="18:19" x14ac:dyDescent="0.3">
      <c r="R128" s="5">
        <v>12993</v>
      </c>
      <c r="S128">
        <v>1</v>
      </c>
    </row>
    <row r="129" spans="18:19" x14ac:dyDescent="0.3">
      <c r="R129" s="5">
        <v>13066</v>
      </c>
      <c r="S129">
        <v>1</v>
      </c>
    </row>
    <row r="130" spans="18:19" x14ac:dyDescent="0.3">
      <c r="R130" s="5">
        <v>13073</v>
      </c>
      <c r="S130">
        <v>1</v>
      </c>
    </row>
    <row r="131" spans="18:19" x14ac:dyDescent="0.3">
      <c r="R131" s="5">
        <v>13082</v>
      </c>
      <c r="S131">
        <v>1</v>
      </c>
    </row>
    <row r="132" spans="18:19" x14ac:dyDescent="0.3">
      <c r="R132" s="5">
        <v>13089</v>
      </c>
      <c r="S132">
        <v>1</v>
      </c>
    </row>
    <row r="133" spans="18:19" x14ac:dyDescent="0.3">
      <c r="R133" s="5">
        <v>13122</v>
      </c>
      <c r="S133">
        <v>1</v>
      </c>
    </row>
    <row r="134" spans="18:19" x14ac:dyDescent="0.3">
      <c r="R134" s="5">
        <v>13133</v>
      </c>
      <c r="S134">
        <v>1</v>
      </c>
    </row>
    <row r="135" spans="18:19" x14ac:dyDescent="0.3">
      <c r="R135" s="5">
        <v>13136</v>
      </c>
      <c r="S135">
        <v>1</v>
      </c>
    </row>
    <row r="136" spans="18:19" x14ac:dyDescent="0.3">
      <c r="R136" s="5">
        <v>13151</v>
      </c>
      <c r="S136">
        <v>1</v>
      </c>
    </row>
    <row r="137" spans="18:19" x14ac:dyDescent="0.3">
      <c r="R137" s="5">
        <v>13154</v>
      </c>
      <c r="S137">
        <v>1</v>
      </c>
    </row>
    <row r="138" spans="18:19" x14ac:dyDescent="0.3">
      <c r="R138" s="5">
        <v>13176</v>
      </c>
      <c r="S138">
        <v>1</v>
      </c>
    </row>
    <row r="139" spans="18:19" x14ac:dyDescent="0.3">
      <c r="R139" s="5">
        <v>13216</v>
      </c>
      <c r="S139">
        <v>1</v>
      </c>
    </row>
    <row r="140" spans="18:19" x14ac:dyDescent="0.3">
      <c r="R140" s="5">
        <v>13233</v>
      </c>
      <c r="S140">
        <v>1</v>
      </c>
    </row>
    <row r="141" spans="18:19" x14ac:dyDescent="0.3">
      <c r="R141" s="5">
        <v>13283</v>
      </c>
      <c r="S141">
        <v>1</v>
      </c>
    </row>
    <row r="142" spans="18:19" x14ac:dyDescent="0.3">
      <c r="R142" s="5">
        <v>13287</v>
      </c>
      <c r="S142">
        <v>1</v>
      </c>
    </row>
    <row r="143" spans="18:19" x14ac:dyDescent="0.3">
      <c r="R143" s="5">
        <v>13296</v>
      </c>
      <c r="S143">
        <v>1</v>
      </c>
    </row>
    <row r="144" spans="18:19" x14ac:dyDescent="0.3">
      <c r="R144" s="5">
        <v>13313</v>
      </c>
      <c r="S144">
        <v>1</v>
      </c>
    </row>
    <row r="145" spans="18:19" x14ac:dyDescent="0.3">
      <c r="R145" s="5">
        <v>13314</v>
      </c>
      <c r="S145">
        <v>1</v>
      </c>
    </row>
    <row r="146" spans="18:19" x14ac:dyDescent="0.3">
      <c r="R146" s="5">
        <v>13337</v>
      </c>
      <c r="S146">
        <v>1</v>
      </c>
    </row>
    <row r="147" spans="18:19" x14ac:dyDescent="0.3">
      <c r="R147" s="5">
        <v>13343</v>
      </c>
      <c r="S147">
        <v>1</v>
      </c>
    </row>
    <row r="148" spans="18:19" x14ac:dyDescent="0.3">
      <c r="R148" s="5">
        <v>13351</v>
      </c>
      <c r="S148">
        <v>1</v>
      </c>
    </row>
    <row r="149" spans="18:19" x14ac:dyDescent="0.3">
      <c r="R149" s="5">
        <v>13353</v>
      </c>
      <c r="S149">
        <v>1</v>
      </c>
    </row>
    <row r="150" spans="18:19" x14ac:dyDescent="0.3">
      <c r="R150" s="5">
        <v>13382</v>
      </c>
      <c r="S150">
        <v>1</v>
      </c>
    </row>
    <row r="151" spans="18:19" x14ac:dyDescent="0.3">
      <c r="R151" s="5">
        <v>13388</v>
      </c>
      <c r="S151">
        <v>1</v>
      </c>
    </row>
    <row r="152" spans="18:19" x14ac:dyDescent="0.3">
      <c r="R152" s="5">
        <v>13390</v>
      </c>
      <c r="S152">
        <v>1</v>
      </c>
    </row>
    <row r="153" spans="18:19" x14ac:dyDescent="0.3">
      <c r="R153" s="5">
        <v>13415</v>
      </c>
      <c r="S153">
        <v>1</v>
      </c>
    </row>
    <row r="154" spans="18:19" x14ac:dyDescent="0.3">
      <c r="R154" s="5">
        <v>13453</v>
      </c>
      <c r="S154">
        <v>1</v>
      </c>
    </row>
    <row r="155" spans="18:19" x14ac:dyDescent="0.3">
      <c r="R155" s="5">
        <v>13466</v>
      </c>
      <c r="S155">
        <v>1</v>
      </c>
    </row>
    <row r="156" spans="18:19" x14ac:dyDescent="0.3">
      <c r="R156" s="5">
        <v>13507</v>
      </c>
      <c r="S156">
        <v>1</v>
      </c>
    </row>
    <row r="157" spans="18:19" x14ac:dyDescent="0.3">
      <c r="R157" s="5">
        <v>13572</v>
      </c>
      <c r="S157">
        <v>1</v>
      </c>
    </row>
    <row r="158" spans="18:19" x14ac:dyDescent="0.3">
      <c r="R158" s="5">
        <v>13585</v>
      </c>
      <c r="S158">
        <v>1</v>
      </c>
    </row>
    <row r="159" spans="18:19" x14ac:dyDescent="0.3">
      <c r="R159" s="5">
        <v>13586</v>
      </c>
      <c r="S159">
        <v>1</v>
      </c>
    </row>
    <row r="160" spans="18:19" x14ac:dyDescent="0.3">
      <c r="R160" s="5">
        <v>13620</v>
      </c>
      <c r="S160">
        <v>1</v>
      </c>
    </row>
    <row r="161" spans="18:19" x14ac:dyDescent="0.3">
      <c r="R161" s="5">
        <v>13662</v>
      </c>
      <c r="S161">
        <v>1</v>
      </c>
    </row>
    <row r="162" spans="18:19" x14ac:dyDescent="0.3">
      <c r="R162" s="5">
        <v>13673</v>
      </c>
      <c r="S162">
        <v>1</v>
      </c>
    </row>
    <row r="163" spans="18:19" x14ac:dyDescent="0.3">
      <c r="R163" s="5">
        <v>13683</v>
      </c>
      <c r="S163">
        <v>1</v>
      </c>
    </row>
    <row r="164" spans="18:19" x14ac:dyDescent="0.3">
      <c r="R164" s="5">
        <v>13687</v>
      </c>
      <c r="S164">
        <v>1</v>
      </c>
    </row>
    <row r="165" spans="18:19" x14ac:dyDescent="0.3">
      <c r="R165" s="5">
        <v>13690</v>
      </c>
      <c r="S165">
        <v>1</v>
      </c>
    </row>
    <row r="166" spans="18:19" x14ac:dyDescent="0.3">
      <c r="R166" s="5">
        <v>13714</v>
      </c>
      <c r="S166">
        <v>1</v>
      </c>
    </row>
    <row r="167" spans="18:19" x14ac:dyDescent="0.3">
      <c r="R167" s="5">
        <v>13749</v>
      </c>
      <c r="S167">
        <v>1</v>
      </c>
    </row>
    <row r="168" spans="18:19" x14ac:dyDescent="0.3">
      <c r="R168" s="5">
        <v>13754</v>
      </c>
      <c r="S168">
        <v>1</v>
      </c>
    </row>
    <row r="169" spans="18:19" x14ac:dyDescent="0.3">
      <c r="R169" s="5">
        <v>13760</v>
      </c>
      <c r="S169">
        <v>1</v>
      </c>
    </row>
    <row r="170" spans="18:19" x14ac:dyDescent="0.3">
      <c r="R170" s="5">
        <v>13813</v>
      </c>
      <c r="S170">
        <v>1</v>
      </c>
    </row>
    <row r="171" spans="18:19" x14ac:dyDescent="0.3">
      <c r="R171" s="5">
        <v>13826</v>
      </c>
      <c r="S171">
        <v>1</v>
      </c>
    </row>
    <row r="172" spans="18:19" x14ac:dyDescent="0.3">
      <c r="R172" s="5">
        <v>13873</v>
      </c>
      <c r="S172">
        <v>1</v>
      </c>
    </row>
    <row r="173" spans="18:19" x14ac:dyDescent="0.3">
      <c r="R173" s="5">
        <v>13886</v>
      </c>
      <c r="S173">
        <v>1</v>
      </c>
    </row>
    <row r="174" spans="18:19" x14ac:dyDescent="0.3">
      <c r="R174" s="5">
        <v>13907</v>
      </c>
      <c r="S174">
        <v>1</v>
      </c>
    </row>
    <row r="175" spans="18:19" x14ac:dyDescent="0.3">
      <c r="R175" s="5">
        <v>13911</v>
      </c>
      <c r="S175">
        <v>1</v>
      </c>
    </row>
    <row r="176" spans="18:19" x14ac:dyDescent="0.3">
      <c r="R176" s="5">
        <v>13920</v>
      </c>
      <c r="S176">
        <v>1</v>
      </c>
    </row>
    <row r="177" spans="18:19" x14ac:dyDescent="0.3">
      <c r="R177" s="5">
        <v>13934</v>
      </c>
      <c r="S177">
        <v>1</v>
      </c>
    </row>
    <row r="178" spans="18:19" x14ac:dyDescent="0.3">
      <c r="R178" s="5">
        <v>13942</v>
      </c>
      <c r="S178">
        <v>1</v>
      </c>
    </row>
    <row r="179" spans="18:19" x14ac:dyDescent="0.3">
      <c r="R179" s="5">
        <v>13961</v>
      </c>
      <c r="S179">
        <v>1</v>
      </c>
    </row>
    <row r="180" spans="18:19" x14ac:dyDescent="0.3">
      <c r="R180" s="5">
        <v>13981</v>
      </c>
      <c r="S180">
        <v>1</v>
      </c>
    </row>
    <row r="181" spans="18:19" x14ac:dyDescent="0.3">
      <c r="R181" s="5">
        <v>14032</v>
      </c>
      <c r="S181">
        <v>1</v>
      </c>
    </row>
    <row r="182" spans="18:19" x14ac:dyDescent="0.3">
      <c r="R182" s="5">
        <v>14058</v>
      </c>
      <c r="S182">
        <v>1</v>
      </c>
    </row>
    <row r="183" spans="18:19" x14ac:dyDescent="0.3">
      <c r="R183" s="5">
        <v>14063</v>
      </c>
      <c r="S183">
        <v>1</v>
      </c>
    </row>
    <row r="184" spans="18:19" x14ac:dyDescent="0.3">
      <c r="R184" s="5">
        <v>14077</v>
      </c>
      <c r="S184">
        <v>1</v>
      </c>
    </row>
    <row r="185" spans="18:19" x14ac:dyDescent="0.3">
      <c r="R185" s="5">
        <v>14090</v>
      </c>
      <c r="S185">
        <v>1</v>
      </c>
    </row>
    <row r="186" spans="18:19" x14ac:dyDescent="0.3">
      <c r="R186" s="5">
        <v>14092</v>
      </c>
      <c r="S186">
        <v>1</v>
      </c>
    </row>
    <row r="187" spans="18:19" x14ac:dyDescent="0.3">
      <c r="R187" s="5">
        <v>14135</v>
      </c>
      <c r="S187">
        <v>1</v>
      </c>
    </row>
    <row r="188" spans="18:19" x14ac:dyDescent="0.3">
      <c r="R188" s="5">
        <v>14154</v>
      </c>
      <c r="S188">
        <v>1</v>
      </c>
    </row>
    <row r="189" spans="18:19" x14ac:dyDescent="0.3">
      <c r="R189" s="5">
        <v>14164</v>
      </c>
      <c r="S189">
        <v>1</v>
      </c>
    </row>
    <row r="190" spans="18:19" x14ac:dyDescent="0.3">
      <c r="R190" s="5">
        <v>14177</v>
      </c>
      <c r="S190">
        <v>1</v>
      </c>
    </row>
    <row r="191" spans="18:19" x14ac:dyDescent="0.3">
      <c r="R191" s="5">
        <v>14189</v>
      </c>
      <c r="S191">
        <v>1</v>
      </c>
    </row>
    <row r="192" spans="18:19" x14ac:dyDescent="0.3">
      <c r="R192" s="5">
        <v>14191</v>
      </c>
      <c r="S192">
        <v>1</v>
      </c>
    </row>
    <row r="193" spans="18:19" x14ac:dyDescent="0.3">
      <c r="R193" s="5">
        <v>14192</v>
      </c>
      <c r="S193">
        <v>1</v>
      </c>
    </row>
    <row r="194" spans="18:19" x14ac:dyDescent="0.3">
      <c r="R194" s="5">
        <v>14193</v>
      </c>
      <c r="S194">
        <v>1</v>
      </c>
    </row>
    <row r="195" spans="18:19" x14ac:dyDescent="0.3">
      <c r="R195" s="5">
        <v>14233</v>
      </c>
      <c r="S195">
        <v>1</v>
      </c>
    </row>
    <row r="196" spans="18:19" x14ac:dyDescent="0.3">
      <c r="R196" s="5">
        <v>14238</v>
      </c>
      <c r="S196">
        <v>1</v>
      </c>
    </row>
    <row r="197" spans="18:19" x14ac:dyDescent="0.3">
      <c r="R197" s="5">
        <v>14271</v>
      </c>
      <c r="S197">
        <v>1</v>
      </c>
    </row>
    <row r="198" spans="18:19" x14ac:dyDescent="0.3">
      <c r="R198" s="5">
        <v>14278</v>
      </c>
      <c r="S198">
        <v>1</v>
      </c>
    </row>
    <row r="199" spans="18:19" x14ac:dyDescent="0.3">
      <c r="R199" s="5">
        <v>14284</v>
      </c>
      <c r="S199">
        <v>1</v>
      </c>
    </row>
    <row r="200" spans="18:19" x14ac:dyDescent="0.3">
      <c r="R200" s="5">
        <v>14312</v>
      </c>
      <c r="S200">
        <v>1</v>
      </c>
    </row>
    <row r="201" spans="18:19" x14ac:dyDescent="0.3">
      <c r="R201" s="5">
        <v>14332</v>
      </c>
      <c r="S201">
        <v>1</v>
      </c>
    </row>
    <row r="202" spans="18:19" x14ac:dyDescent="0.3">
      <c r="R202" s="5">
        <v>14347</v>
      </c>
      <c r="S202">
        <v>1</v>
      </c>
    </row>
    <row r="203" spans="18:19" x14ac:dyDescent="0.3">
      <c r="R203" s="5">
        <v>14389</v>
      </c>
      <c r="S203">
        <v>1</v>
      </c>
    </row>
    <row r="204" spans="18:19" x14ac:dyDescent="0.3">
      <c r="R204" s="5">
        <v>14417</v>
      </c>
      <c r="S204">
        <v>1</v>
      </c>
    </row>
    <row r="205" spans="18:19" x14ac:dyDescent="0.3">
      <c r="R205" s="5">
        <v>14432</v>
      </c>
      <c r="S205">
        <v>1</v>
      </c>
    </row>
    <row r="206" spans="18:19" x14ac:dyDescent="0.3">
      <c r="R206" s="5">
        <v>14443</v>
      </c>
      <c r="S206">
        <v>1</v>
      </c>
    </row>
    <row r="207" spans="18:19" x14ac:dyDescent="0.3">
      <c r="R207" s="5">
        <v>14469</v>
      </c>
      <c r="S207">
        <v>1</v>
      </c>
    </row>
    <row r="208" spans="18:19" x14ac:dyDescent="0.3">
      <c r="R208" s="5">
        <v>14493</v>
      </c>
      <c r="S208">
        <v>1</v>
      </c>
    </row>
    <row r="209" spans="18:19" x14ac:dyDescent="0.3">
      <c r="R209" s="5">
        <v>14495</v>
      </c>
      <c r="S209">
        <v>1</v>
      </c>
    </row>
    <row r="210" spans="18:19" x14ac:dyDescent="0.3">
      <c r="R210" s="5">
        <v>14507</v>
      </c>
      <c r="S210">
        <v>1</v>
      </c>
    </row>
    <row r="211" spans="18:19" x14ac:dyDescent="0.3">
      <c r="R211" s="5">
        <v>14514</v>
      </c>
      <c r="S211">
        <v>1</v>
      </c>
    </row>
    <row r="212" spans="18:19" x14ac:dyDescent="0.3">
      <c r="R212" s="5">
        <v>14517</v>
      </c>
      <c r="S212">
        <v>1</v>
      </c>
    </row>
    <row r="213" spans="18:19" x14ac:dyDescent="0.3">
      <c r="R213" s="5">
        <v>14544</v>
      </c>
      <c r="S213">
        <v>1</v>
      </c>
    </row>
    <row r="214" spans="18:19" x14ac:dyDescent="0.3">
      <c r="R214" s="5">
        <v>14545</v>
      </c>
      <c r="S214">
        <v>1</v>
      </c>
    </row>
    <row r="215" spans="18:19" x14ac:dyDescent="0.3">
      <c r="R215" s="5">
        <v>14547</v>
      </c>
      <c r="S215">
        <v>1</v>
      </c>
    </row>
    <row r="216" spans="18:19" x14ac:dyDescent="0.3">
      <c r="R216" s="5">
        <v>14554</v>
      </c>
      <c r="S216">
        <v>1</v>
      </c>
    </row>
    <row r="217" spans="18:19" x14ac:dyDescent="0.3">
      <c r="R217" s="5">
        <v>14569</v>
      </c>
      <c r="S217">
        <v>1</v>
      </c>
    </row>
    <row r="218" spans="18:19" x14ac:dyDescent="0.3">
      <c r="R218" s="5">
        <v>14572</v>
      </c>
      <c r="S218">
        <v>1</v>
      </c>
    </row>
    <row r="219" spans="18:19" x14ac:dyDescent="0.3">
      <c r="R219" s="5">
        <v>14592</v>
      </c>
      <c r="S219">
        <v>1</v>
      </c>
    </row>
    <row r="220" spans="18:19" x14ac:dyDescent="0.3">
      <c r="R220" s="5">
        <v>14602</v>
      </c>
      <c r="S220">
        <v>1</v>
      </c>
    </row>
    <row r="221" spans="18:19" x14ac:dyDescent="0.3">
      <c r="R221" s="5">
        <v>14608</v>
      </c>
      <c r="S221">
        <v>1</v>
      </c>
    </row>
    <row r="222" spans="18:19" x14ac:dyDescent="0.3">
      <c r="R222" s="5">
        <v>14633</v>
      </c>
      <c r="S222">
        <v>1</v>
      </c>
    </row>
    <row r="223" spans="18:19" x14ac:dyDescent="0.3">
      <c r="R223" s="5">
        <v>14657</v>
      </c>
      <c r="S223">
        <v>1</v>
      </c>
    </row>
    <row r="224" spans="18:19" x14ac:dyDescent="0.3">
      <c r="R224" s="5">
        <v>14662</v>
      </c>
      <c r="S224">
        <v>1</v>
      </c>
    </row>
    <row r="225" spans="18:19" x14ac:dyDescent="0.3">
      <c r="R225" s="5">
        <v>14669</v>
      </c>
      <c r="S225">
        <v>1</v>
      </c>
    </row>
    <row r="226" spans="18:19" x14ac:dyDescent="0.3">
      <c r="R226" s="5">
        <v>14682</v>
      </c>
      <c r="S226">
        <v>1</v>
      </c>
    </row>
    <row r="227" spans="18:19" x14ac:dyDescent="0.3">
      <c r="R227" s="5">
        <v>14696</v>
      </c>
      <c r="S227">
        <v>1</v>
      </c>
    </row>
    <row r="228" spans="18:19" x14ac:dyDescent="0.3">
      <c r="R228" s="5">
        <v>14754</v>
      </c>
      <c r="S228">
        <v>1</v>
      </c>
    </row>
    <row r="229" spans="18:19" x14ac:dyDescent="0.3">
      <c r="R229" s="5">
        <v>14777</v>
      </c>
      <c r="S229">
        <v>1</v>
      </c>
    </row>
    <row r="230" spans="18:19" x14ac:dyDescent="0.3">
      <c r="R230" s="5">
        <v>14785</v>
      </c>
      <c r="S230">
        <v>1</v>
      </c>
    </row>
    <row r="231" spans="18:19" x14ac:dyDescent="0.3">
      <c r="R231" s="5">
        <v>14791</v>
      </c>
      <c r="S231">
        <v>1</v>
      </c>
    </row>
    <row r="232" spans="18:19" x14ac:dyDescent="0.3">
      <c r="R232" s="5">
        <v>14798</v>
      </c>
      <c r="S232">
        <v>1</v>
      </c>
    </row>
    <row r="233" spans="18:19" x14ac:dyDescent="0.3">
      <c r="R233" s="5">
        <v>14804</v>
      </c>
      <c r="S233">
        <v>1</v>
      </c>
    </row>
    <row r="234" spans="18:19" x14ac:dyDescent="0.3">
      <c r="R234" s="5">
        <v>14805</v>
      </c>
      <c r="S234">
        <v>1</v>
      </c>
    </row>
    <row r="235" spans="18:19" x14ac:dyDescent="0.3">
      <c r="R235" s="5">
        <v>14813</v>
      </c>
      <c r="S235">
        <v>1</v>
      </c>
    </row>
    <row r="236" spans="18:19" x14ac:dyDescent="0.3">
      <c r="R236" s="5">
        <v>14832</v>
      </c>
      <c r="S236">
        <v>1</v>
      </c>
    </row>
    <row r="237" spans="18:19" x14ac:dyDescent="0.3">
      <c r="R237" s="5">
        <v>14865</v>
      </c>
      <c r="S237">
        <v>1</v>
      </c>
    </row>
    <row r="238" spans="18:19" x14ac:dyDescent="0.3">
      <c r="R238" s="5">
        <v>14872</v>
      </c>
      <c r="S238">
        <v>1</v>
      </c>
    </row>
    <row r="239" spans="18:19" x14ac:dyDescent="0.3">
      <c r="R239" s="5">
        <v>14883</v>
      </c>
      <c r="S239">
        <v>1</v>
      </c>
    </row>
    <row r="240" spans="18:19" x14ac:dyDescent="0.3">
      <c r="R240" s="5">
        <v>14887</v>
      </c>
      <c r="S240">
        <v>1</v>
      </c>
    </row>
    <row r="241" spans="18:19" x14ac:dyDescent="0.3">
      <c r="R241" s="5">
        <v>14900</v>
      </c>
      <c r="S241">
        <v>1</v>
      </c>
    </row>
    <row r="242" spans="18:19" x14ac:dyDescent="0.3">
      <c r="R242" s="5">
        <v>14913</v>
      </c>
      <c r="S242">
        <v>1</v>
      </c>
    </row>
    <row r="243" spans="18:19" x14ac:dyDescent="0.3">
      <c r="R243" s="5">
        <v>14914</v>
      </c>
      <c r="S243">
        <v>1</v>
      </c>
    </row>
    <row r="244" spans="18:19" x14ac:dyDescent="0.3">
      <c r="R244" s="5">
        <v>14926</v>
      </c>
      <c r="S244">
        <v>1</v>
      </c>
    </row>
    <row r="245" spans="18:19" x14ac:dyDescent="0.3">
      <c r="R245" s="5">
        <v>14927</v>
      </c>
      <c r="S245">
        <v>1</v>
      </c>
    </row>
    <row r="246" spans="18:19" x14ac:dyDescent="0.3">
      <c r="R246" s="5">
        <v>14939</v>
      </c>
      <c r="S246">
        <v>1</v>
      </c>
    </row>
    <row r="247" spans="18:19" x14ac:dyDescent="0.3">
      <c r="R247" s="5">
        <v>15019</v>
      </c>
      <c r="S247">
        <v>1</v>
      </c>
    </row>
    <row r="248" spans="18:19" x14ac:dyDescent="0.3">
      <c r="R248" s="5">
        <v>15030</v>
      </c>
      <c r="S248">
        <v>1</v>
      </c>
    </row>
    <row r="249" spans="18:19" x14ac:dyDescent="0.3">
      <c r="R249" s="5">
        <v>15194</v>
      </c>
      <c r="S249">
        <v>1</v>
      </c>
    </row>
    <row r="250" spans="18:19" x14ac:dyDescent="0.3">
      <c r="R250" s="5">
        <v>15214</v>
      </c>
      <c r="S250">
        <v>1</v>
      </c>
    </row>
    <row r="251" spans="18:19" x14ac:dyDescent="0.3">
      <c r="R251" s="5">
        <v>15255</v>
      </c>
      <c r="S251">
        <v>1</v>
      </c>
    </row>
    <row r="252" spans="18:19" x14ac:dyDescent="0.3">
      <c r="R252" s="5">
        <v>15265</v>
      </c>
      <c r="S252">
        <v>1</v>
      </c>
    </row>
    <row r="253" spans="18:19" x14ac:dyDescent="0.3">
      <c r="R253" s="5">
        <v>15272</v>
      </c>
      <c r="S253">
        <v>1</v>
      </c>
    </row>
    <row r="254" spans="18:19" x14ac:dyDescent="0.3">
      <c r="R254" s="5">
        <v>15275</v>
      </c>
      <c r="S254">
        <v>1</v>
      </c>
    </row>
    <row r="255" spans="18:19" x14ac:dyDescent="0.3">
      <c r="R255" s="5">
        <v>15287</v>
      </c>
      <c r="S255">
        <v>1</v>
      </c>
    </row>
    <row r="256" spans="18:19" x14ac:dyDescent="0.3">
      <c r="R256" s="5">
        <v>15292</v>
      </c>
      <c r="S256">
        <v>1</v>
      </c>
    </row>
    <row r="257" spans="18:19" x14ac:dyDescent="0.3">
      <c r="R257" s="5">
        <v>15302</v>
      </c>
      <c r="S257">
        <v>1</v>
      </c>
    </row>
    <row r="258" spans="18:19" x14ac:dyDescent="0.3">
      <c r="R258" s="5">
        <v>15313</v>
      </c>
      <c r="S258">
        <v>1</v>
      </c>
    </row>
    <row r="259" spans="18:19" x14ac:dyDescent="0.3">
      <c r="R259" s="5">
        <v>15319</v>
      </c>
      <c r="S259">
        <v>1</v>
      </c>
    </row>
    <row r="260" spans="18:19" x14ac:dyDescent="0.3">
      <c r="R260" s="5">
        <v>15372</v>
      </c>
      <c r="S260">
        <v>1</v>
      </c>
    </row>
    <row r="261" spans="18:19" x14ac:dyDescent="0.3">
      <c r="R261" s="5">
        <v>15382</v>
      </c>
      <c r="S261">
        <v>1</v>
      </c>
    </row>
    <row r="262" spans="18:19" x14ac:dyDescent="0.3">
      <c r="R262" s="5">
        <v>15412</v>
      </c>
      <c r="S262">
        <v>1</v>
      </c>
    </row>
    <row r="263" spans="18:19" x14ac:dyDescent="0.3">
      <c r="R263" s="5">
        <v>15450</v>
      </c>
      <c r="S263">
        <v>1</v>
      </c>
    </row>
    <row r="264" spans="18:19" x14ac:dyDescent="0.3">
      <c r="R264" s="5">
        <v>15465</v>
      </c>
      <c r="S264">
        <v>1</v>
      </c>
    </row>
    <row r="265" spans="18:19" x14ac:dyDescent="0.3">
      <c r="R265" s="5">
        <v>15468</v>
      </c>
      <c r="S265">
        <v>1</v>
      </c>
    </row>
    <row r="266" spans="18:19" x14ac:dyDescent="0.3">
      <c r="R266" s="5">
        <v>15501</v>
      </c>
      <c r="S266">
        <v>1</v>
      </c>
    </row>
    <row r="267" spans="18:19" x14ac:dyDescent="0.3">
      <c r="R267" s="5">
        <v>15529</v>
      </c>
      <c r="S267">
        <v>1</v>
      </c>
    </row>
    <row r="268" spans="18:19" x14ac:dyDescent="0.3">
      <c r="R268" s="5">
        <v>15532</v>
      </c>
      <c r="S268">
        <v>1</v>
      </c>
    </row>
    <row r="269" spans="18:19" x14ac:dyDescent="0.3">
      <c r="R269" s="5">
        <v>15555</v>
      </c>
      <c r="S269">
        <v>1</v>
      </c>
    </row>
    <row r="270" spans="18:19" x14ac:dyDescent="0.3">
      <c r="R270" s="5">
        <v>15559</v>
      </c>
      <c r="S270">
        <v>1</v>
      </c>
    </row>
    <row r="271" spans="18:19" x14ac:dyDescent="0.3">
      <c r="R271" s="5">
        <v>15580</v>
      </c>
      <c r="S271">
        <v>1</v>
      </c>
    </row>
    <row r="272" spans="18:19" x14ac:dyDescent="0.3">
      <c r="R272" s="5">
        <v>15608</v>
      </c>
      <c r="S272">
        <v>1</v>
      </c>
    </row>
    <row r="273" spans="18:19" x14ac:dyDescent="0.3">
      <c r="R273" s="5">
        <v>15612</v>
      </c>
      <c r="S273">
        <v>1</v>
      </c>
    </row>
    <row r="274" spans="18:19" x14ac:dyDescent="0.3">
      <c r="R274" s="5">
        <v>15628</v>
      </c>
      <c r="S274">
        <v>1</v>
      </c>
    </row>
    <row r="275" spans="18:19" x14ac:dyDescent="0.3">
      <c r="R275" s="5">
        <v>15629</v>
      </c>
      <c r="S275">
        <v>1</v>
      </c>
    </row>
    <row r="276" spans="18:19" x14ac:dyDescent="0.3">
      <c r="R276" s="5">
        <v>15657</v>
      </c>
      <c r="S276">
        <v>1</v>
      </c>
    </row>
    <row r="277" spans="18:19" x14ac:dyDescent="0.3">
      <c r="R277" s="5">
        <v>15665</v>
      </c>
      <c r="S277">
        <v>1</v>
      </c>
    </row>
    <row r="278" spans="18:19" x14ac:dyDescent="0.3">
      <c r="R278" s="5">
        <v>15682</v>
      </c>
      <c r="S278">
        <v>1</v>
      </c>
    </row>
    <row r="279" spans="18:19" x14ac:dyDescent="0.3">
      <c r="R279" s="5">
        <v>15740</v>
      </c>
      <c r="S279">
        <v>1</v>
      </c>
    </row>
    <row r="280" spans="18:19" x14ac:dyDescent="0.3">
      <c r="R280" s="5">
        <v>15749</v>
      </c>
      <c r="S280">
        <v>1</v>
      </c>
    </row>
    <row r="281" spans="18:19" x14ac:dyDescent="0.3">
      <c r="R281" s="5">
        <v>15752</v>
      </c>
      <c r="S281">
        <v>1</v>
      </c>
    </row>
    <row r="282" spans="18:19" x14ac:dyDescent="0.3">
      <c r="R282" s="5">
        <v>15758</v>
      </c>
      <c r="S282">
        <v>1</v>
      </c>
    </row>
    <row r="283" spans="18:19" x14ac:dyDescent="0.3">
      <c r="R283" s="5">
        <v>15799</v>
      </c>
      <c r="S283">
        <v>1</v>
      </c>
    </row>
    <row r="284" spans="18:19" x14ac:dyDescent="0.3">
      <c r="R284" s="5">
        <v>15814</v>
      </c>
      <c r="S284">
        <v>1</v>
      </c>
    </row>
    <row r="285" spans="18:19" x14ac:dyDescent="0.3">
      <c r="R285" s="5">
        <v>15822</v>
      </c>
      <c r="S285">
        <v>1</v>
      </c>
    </row>
    <row r="286" spans="18:19" x14ac:dyDescent="0.3">
      <c r="R286" s="5">
        <v>15839</v>
      </c>
      <c r="S286">
        <v>1</v>
      </c>
    </row>
    <row r="287" spans="18:19" x14ac:dyDescent="0.3">
      <c r="R287" s="5">
        <v>15862</v>
      </c>
      <c r="S287">
        <v>1</v>
      </c>
    </row>
    <row r="288" spans="18:19" x14ac:dyDescent="0.3">
      <c r="R288" s="5">
        <v>15879</v>
      </c>
      <c r="S288">
        <v>1</v>
      </c>
    </row>
    <row r="289" spans="18:19" x14ac:dyDescent="0.3">
      <c r="R289" s="5">
        <v>15895</v>
      </c>
      <c r="S289">
        <v>1</v>
      </c>
    </row>
    <row r="290" spans="18:19" x14ac:dyDescent="0.3">
      <c r="R290" s="5">
        <v>15922</v>
      </c>
      <c r="S290">
        <v>1</v>
      </c>
    </row>
    <row r="291" spans="18:19" x14ac:dyDescent="0.3">
      <c r="R291" s="5">
        <v>15926</v>
      </c>
      <c r="S291">
        <v>1</v>
      </c>
    </row>
    <row r="292" spans="18:19" x14ac:dyDescent="0.3">
      <c r="R292" s="5">
        <v>15940</v>
      </c>
      <c r="S292">
        <v>1</v>
      </c>
    </row>
    <row r="293" spans="18:19" x14ac:dyDescent="0.3">
      <c r="R293" s="5">
        <v>15982</v>
      </c>
      <c r="S293">
        <v>1</v>
      </c>
    </row>
    <row r="294" spans="18:19" x14ac:dyDescent="0.3">
      <c r="R294" s="5">
        <v>16007</v>
      </c>
      <c r="S294">
        <v>1</v>
      </c>
    </row>
    <row r="295" spans="18:19" x14ac:dyDescent="0.3">
      <c r="R295" s="5">
        <v>16009</v>
      </c>
      <c r="S295">
        <v>1</v>
      </c>
    </row>
    <row r="296" spans="18:19" x14ac:dyDescent="0.3">
      <c r="R296" s="5">
        <v>16020</v>
      </c>
      <c r="S296">
        <v>1</v>
      </c>
    </row>
    <row r="297" spans="18:19" x14ac:dyDescent="0.3">
      <c r="R297" s="5">
        <v>16043</v>
      </c>
      <c r="S297">
        <v>1</v>
      </c>
    </row>
    <row r="298" spans="18:19" x14ac:dyDescent="0.3">
      <c r="R298" s="5">
        <v>16112</v>
      </c>
      <c r="S298">
        <v>1</v>
      </c>
    </row>
    <row r="299" spans="18:19" x14ac:dyDescent="0.3">
      <c r="R299" s="5">
        <v>16122</v>
      </c>
      <c r="S299">
        <v>1</v>
      </c>
    </row>
    <row r="300" spans="18:19" x14ac:dyDescent="0.3">
      <c r="R300" s="5">
        <v>16144</v>
      </c>
      <c r="S300">
        <v>1</v>
      </c>
    </row>
    <row r="301" spans="18:19" x14ac:dyDescent="0.3">
      <c r="R301" s="5">
        <v>16145</v>
      </c>
      <c r="S301">
        <v>1</v>
      </c>
    </row>
    <row r="302" spans="18:19" x14ac:dyDescent="0.3">
      <c r="R302" s="5">
        <v>16151</v>
      </c>
      <c r="S302">
        <v>1</v>
      </c>
    </row>
    <row r="303" spans="18:19" x14ac:dyDescent="0.3">
      <c r="R303" s="5">
        <v>16154</v>
      </c>
      <c r="S303">
        <v>1</v>
      </c>
    </row>
    <row r="304" spans="18:19" x14ac:dyDescent="0.3">
      <c r="R304" s="5">
        <v>16163</v>
      </c>
      <c r="S304">
        <v>1</v>
      </c>
    </row>
    <row r="305" spans="18:19" x14ac:dyDescent="0.3">
      <c r="R305" s="5">
        <v>16179</v>
      </c>
      <c r="S305">
        <v>1</v>
      </c>
    </row>
    <row r="306" spans="18:19" x14ac:dyDescent="0.3">
      <c r="R306" s="5">
        <v>16185</v>
      </c>
      <c r="S306">
        <v>1</v>
      </c>
    </row>
    <row r="307" spans="18:19" x14ac:dyDescent="0.3">
      <c r="R307" s="5">
        <v>16188</v>
      </c>
      <c r="S307">
        <v>1</v>
      </c>
    </row>
    <row r="308" spans="18:19" x14ac:dyDescent="0.3">
      <c r="R308" s="5">
        <v>16200</v>
      </c>
      <c r="S308">
        <v>1</v>
      </c>
    </row>
    <row r="309" spans="18:19" x14ac:dyDescent="0.3">
      <c r="R309" s="5">
        <v>16209</v>
      </c>
      <c r="S309">
        <v>1</v>
      </c>
    </row>
    <row r="310" spans="18:19" x14ac:dyDescent="0.3">
      <c r="R310" s="5">
        <v>16217</v>
      </c>
      <c r="S310">
        <v>1</v>
      </c>
    </row>
    <row r="311" spans="18:19" x14ac:dyDescent="0.3">
      <c r="R311" s="5">
        <v>16245</v>
      </c>
      <c r="S311">
        <v>1</v>
      </c>
    </row>
    <row r="312" spans="18:19" x14ac:dyDescent="0.3">
      <c r="R312" s="5">
        <v>16247</v>
      </c>
      <c r="S312">
        <v>1</v>
      </c>
    </row>
    <row r="313" spans="18:19" x14ac:dyDescent="0.3">
      <c r="R313" s="5">
        <v>16259</v>
      </c>
      <c r="S313">
        <v>1</v>
      </c>
    </row>
    <row r="314" spans="18:19" x14ac:dyDescent="0.3">
      <c r="R314" s="5">
        <v>16337</v>
      </c>
      <c r="S314">
        <v>1</v>
      </c>
    </row>
    <row r="315" spans="18:19" x14ac:dyDescent="0.3">
      <c r="R315" s="5">
        <v>16377</v>
      </c>
      <c r="S315">
        <v>1</v>
      </c>
    </row>
    <row r="316" spans="18:19" x14ac:dyDescent="0.3">
      <c r="R316" s="5">
        <v>16390</v>
      </c>
      <c r="S316">
        <v>1</v>
      </c>
    </row>
    <row r="317" spans="18:19" x14ac:dyDescent="0.3">
      <c r="R317" s="5">
        <v>16406</v>
      </c>
      <c r="S317">
        <v>1</v>
      </c>
    </row>
    <row r="318" spans="18:19" x14ac:dyDescent="0.3">
      <c r="R318" s="5">
        <v>16410</v>
      </c>
      <c r="S318">
        <v>1</v>
      </c>
    </row>
    <row r="319" spans="18:19" x14ac:dyDescent="0.3">
      <c r="R319" s="5">
        <v>16438</v>
      </c>
      <c r="S319">
        <v>1</v>
      </c>
    </row>
    <row r="320" spans="18:19" x14ac:dyDescent="0.3">
      <c r="R320" s="5">
        <v>16466</v>
      </c>
      <c r="S320">
        <v>1</v>
      </c>
    </row>
    <row r="321" spans="18:19" x14ac:dyDescent="0.3">
      <c r="R321" s="5">
        <v>16468</v>
      </c>
      <c r="S321">
        <v>1</v>
      </c>
    </row>
    <row r="322" spans="18:19" x14ac:dyDescent="0.3">
      <c r="R322" s="5">
        <v>16487</v>
      </c>
      <c r="S322">
        <v>1</v>
      </c>
    </row>
    <row r="323" spans="18:19" x14ac:dyDescent="0.3">
      <c r="R323" s="5">
        <v>16489</v>
      </c>
      <c r="S323">
        <v>1</v>
      </c>
    </row>
    <row r="324" spans="18:19" x14ac:dyDescent="0.3">
      <c r="R324" s="5">
        <v>16514</v>
      </c>
      <c r="S324">
        <v>1</v>
      </c>
    </row>
    <row r="325" spans="18:19" x14ac:dyDescent="0.3">
      <c r="R325" s="5">
        <v>16549</v>
      </c>
      <c r="S325">
        <v>1</v>
      </c>
    </row>
    <row r="326" spans="18:19" x14ac:dyDescent="0.3">
      <c r="R326" s="5">
        <v>16559</v>
      </c>
      <c r="S326">
        <v>1</v>
      </c>
    </row>
    <row r="327" spans="18:19" x14ac:dyDescent="0.3">
      <c r="R327" s="5">
        <v>16614</v>
      </c>
      <c r="S327">
        <v>1</v>
      </c>
    </row>
    <row r="328" spans="18:19" x14ac:dyDescent="0.3">
      <c r="R328" s="5">
        <v>16651</v>
      </c>
      <c r="S328">
        <v>1</v>
      </c>
    </row>
    <row r="329" spans="18:19" x14ac:dyDescent="0.3">
      <c r="R329" s="5">
        <v>16675</v>
      </c>
      <c r="S329">
        <v>1</v>
      </c>
    </row>
    <row r="330" spans="18:19" x14ac:dyDescent="0.3">
      <c r="R330" s="5">
        <v>16713</v>
      </c>
      <c r="S330">
        <v>1</v>
      </c>
    </row>
    <row r="331" spans="18:19" x14ac:dyDescent="0.3">
      <c r="R331" s="5">
        <v>16725</v>
      </c>
      <c r="S331">
        <v>1</v>
      </c>
    </row>
    <row r="332" spans="18:19" x14ac:dyDescent="0.3">
      <c r="R332" s="5">
        <v>16751</v>
      </c>
      <c r="S332">
        <v>1</v>
      </c>
    </row>
    <row r="333" spans="18:19" x14ac:dyDescent="0.3">
      <c r="R333" s="5">
        <v>16753</v>
      </c>
      <c r="S333">
        <v>1</v>
      </c>
    </row>
    <row r="334" spans="18:19" x14ac:dyDescent="0.3">
      <c r="R334" s="5">
        <v>16773</v>
      </c>
      <c r="S334">
        <v>1</v>
      </c>
    </row>
    <row r="335" spans="18:19" x14ac:dyDescent="0.3">
      <c r="R335" s="5">
        <v>16791</v>
      </c>
      <c r="S335">
        <v>1</v>
      </c>
    </row>
    <row r="336" spans="18:19" x14ac:dyDescent="0.3">
      <c r="R336" s="5">
        <v>16795</v>
      </c>
      <c r="S336">
        <v>1</v>
      </c>
    </row>
    <row r="337" spans="18:19" x14ac:dyDescent="0.3">
      <c r="R337" s="5">
        <v>16813</v>
      </c>
      <c r="S337">
        <v>1</v>
      </c>
    </row>
    <row r="338" spans="18:19" x14ac:dyDescent="0.3">
      <c r="R338" s="5">
        <v>16867</v>
      </c>
      <c r="S338">
        <v>1</v>
      </c>
    </row>
    <row r="339" spans="18:19" x14ac:dyDescent="0.3">
      <c r="R339" s="5">
        <v>16871</v>
      </c>
      <c r="S339">
        <v>1</v>
      </c>
    </row>
    <row r="340" spans="18:19" x14ac:dyDescent="0.3">
      <c r="R340" s="5">
        <v>16890</v>
      </c>
      <c r="S340">
        <v>1</v>
      </c>
    </row>
    <row r="341" spans="18:19" x14ac:dyDescent="0.3">
      <c r="R341" s="5">
        <v>16895</v>
      </c>
      <c r="S341">
        <v>1</v>
      </c>
    </row>
    <row r="342" spans="18:19" x14ac:dyDescent="0.3">
      <c r="R342" s="5">
        <v>16917</v>
      </c>
      <c r="S342">
        <v>1</v>
      </c>
    </row>
    <row r="343" spans="18:19" x14ac:dyDescent="0.3">
      <c r="R343" s="5">
        <v>17000</v>
      </c>
      <c r="S343">
        <v>1</v>
      </c>
    </row>
    <row r="344" spans="18:19" x14ac:dyDescent="0.3">
      <c r="R344" s="5">
        <v>17012</v>
      </c>
      <c r="S344">
        <v>1</v>
      </c>
    </row>
    <row r="345" spans="18:19" x14ac:dyDescent="0.3">
      <c r="R345" s="5">
        <v>17025</v>
      </c>
      <c r="S345">
        <v>1</v>
      </c>
    </row>
    <row r="346" spans="18:19" x14ac:dyDescent="0.3">
      <c r="R346" s="5">
        <v>17048</v>
      </c>
      <c r="S346">
        <v>1</v>
      </c>
    </row>
    <row r="347" spans="18:19" x14ac:dyDescent="0.3">
      <c r="R347" s="5">
        <v>17185</v>
      </c>
      <c r="S347">
        <v>1</v>
      </c>
    </row>
    <row r="348" spans="18:19" x14ac:dyDescent="0.3">
      <c r="R348" s="5">
        <v>17191</v>
      </c>
      <c r="S348">
        <v>1</v>
      </c>
    </row>
    <row r="349" spans="18:19" x14ac:dyDescent="0.3">
      <c r="R349" s="5">
        <v>17197</v>
      </c>
      <c r="S349">
        <v>1</v>
      </c>
    </row>
    <row r="350" spans="18:19" x14ac:dyDescent="0.3">
      <c r="R350" s="5">
        <v>17203</v>
      </c>
      <c r="S350">
        <v>1</v>
      </c>
    </row>
    <row r="351" spans="18:19" x14ac:dyDescent="0.3">
      <c r="R351" s="5">
        <v>17230</v>
      </c>
      <c r="S351">
        <v>1</v>
      </c>
    </row>
    <row r="352" spans="18:19" x14ac:dyDescent="0.3">
      <c r="R352" s="5">
        <v>17238</v>
      </c>
      <c r="S352">
        <v>1</v>
      </c>
    </row>
    <row r="353" spans="18:19" x14ac:dyDescent="0.3">
      <c r="R353" s="5">
        <v>17260</v>
      </c>
      <c r="S353">
        <v>1</v>
      </c>
    </row>
    <row r="354" spans="18:19" x14ac:dyDescent="0.3">
      <c r="R354" s="5">
        <v>17269</v>
      </c>
      <c r="S354">
        <v>1</v>
      </c>
    </row>
    <row r="355" spans="18:19" x14ac:dyDescent="0.3">
      <c r="R355" s="5">
        <v>17310</v>
      </c>
      <c r="S355">
        <v>1</v>
      </c>
    </row>
    <row r="356" spans="18:19" x14ac:dyDescent="0.3">
      <c r="R356" s="5">
        <v>17319</v>
      </c>
      <c r="S356">
        <v>1</v>
      </c>
    </row>
    <row r="357" spans="18:19" x14ac:dyDescent="0.3">
      <c r="R357" s="5">
        <v>17324</v>
      </c>
      <c r="S357">
        <v>1</v>
      </c>
    </row>
    <row r="358" spans="18:19" x14ac:dyDescent="0.3">
      <c r="R358" s="5">
        <v>17337</v>
      </c>
      <c r="S358">
        <v>1</v>
      </c>
    </row>
    <row r="359" spans="18:19" x14ac:dyDescent="0.3">
      <c r="R359" s="5">
        <v>17352</v>
      </c>
      <c r="S359">
        <v>1</v>
      </c>
    </row>
    <row r="360" spans="18:19" x14ac:dyDescent="0.3">
      <c r="R360" s="5">
        <v>17369</v>
      </c>
      <c r="S360">
        <v>1</v>
      </c>
    </row>
    <row r="361" spans="18:19" x14ac:dyDescent="0.3">
      <c r="R361" s="5">
        <v>17436</v>
      </c>
      <c r="S361">
        <v>1</v>
      </c>
    </row>
    <row r="362" spans="18:19" x14ac:dyDescent="0.3">
      <c r="R362" s="5">
        <v>17450</v>
      </c>
      <c r="S362">
        <v>1</v>
      </c>
    </row>
    <row r="363" spans="18:19" x14ac:dyDescent="0.3">
      <c r="R363" s="5">
        <v>17458</v>
      </c>
      <c r="S363">
        <v>1</v>
      </c>
    </row>
    <row r="364" spans="18:19" x14ac:dyDescent="0.3">
      <c r="R364" s="5">
        <v>17462</v>
      </c>
      <c r="S364">
        <v>1</v>
      </c>
    </row>
    <row r="365" spans="18:19" x14ac:dyDescent="0.3">
      <c r="R365" s="5">
        <v>17471</v>
      </c>
      <c r="S365">
        <v>1</v>
      </c>
    </row>
    <row r="366" spans="18:19" x14ac:dyDescent="0.3">
      <c r="R366" s="5">
        <v>17482</v>
      </c>
      <c r="S366">
        <v>1</v>
      </c>
    </row>
    <row r="367" spans="18:19" x14ac:dyDescent="0.3">
      <c r="R367" s="5">
        <v>17504</v>
      </c>
      <c r="S367">
        <v>1</v>
      </c>
    </row>
    <row r="368" spans="18:19" x14ac:dyDescent="0.3">
      <c r="R368" s="5">
        <v>17519</v>
      </c>
      <c r="S368">
        <v>1</v>
      </c>
    </row>
    <row r="369" spans="18:19" x14ac:dyDescent="0.3">
      <c r="R369" s="5">
        <v>17522</v>
      </c>
      <c r="S369">
        <v>1</v>
      </c>
    </row>
    <row r="370" spans="18:19" x14ac:dyDescent="0.3">
      <c r="R370" s="5">
        <v>17531</v>
      </c>
      <c r="S370">
        <v>1</v>
      </c>
    </row>
    <row r="371" spans="18:19" x14ac:dyDescent="0.3">
      <c r="R371" s="5">
        <v>17533</v>
      </c>
      <c r="S371">
        <v>1</v>
      </c>
    </row>
    <row r="372" spans="18:19" x14ac:dyDescent="0.3">
      <c r="R372" s="5">
        <v>17541</v>
      </c>
      <c r="S372">
        <v>1</v>
      </c>
    </row>
    <row r="373" spans="18:19" x14ac:dyDescent="0.3">
      <c r="R373" s="5">
        <v>17546</v>
      </c>
      <c r="S373">
        <v>1</v>
      </c>
    </row>
    <row r="374" spans="18:19" x14ac:dyDescent="0.3">
      <c r="R374" s="5">
        <v>17650</v>
      </c>
      <c r="S374">
        <v>1</v>
      </c>
    </row>
    <row r="375" spans="18:19" x14ac:dyDescent="0.3">
      <c r="R375" s="5">
        <v>17654</v>
      </c>
      <c r="S375">
        <v>1</v>
      </c>
    </row>
    <row r="376" spans="18:19" x14ac:dyDescent="0.3">
      <c r="R376" s="5">
        <v>17657</v>
      </c>
      <c r="S376">
        <v>1</v>
      </c>
    </row>
    <row r="377" spans="18:19" x14ac:dyDescent="0.3">
      <c r="R377" s="5">
        <v>17668</v>
      </c>
      <c r="S377">
        <v>1</v>
      </c>
    </row>
    <row r="378" spans="18:19" x14ac:dyDescent="0.3">
      <c r="R378" s="5">
        <v>17699</v>
      </c>
      <c r="S378">
        <v>1</v>
      </c>
    </row>
    <row r="379" spans="18:19" x14ac:dyDescent="0.3">
      <c r="R379" s="5">
        <v>17702</v>
      </c>
      <c r="S379">
        <v>1</v>
      </c>
    </row>
    <row r="380" spans="18:19" x14ac:dyDescent="0.3">
      <c r="R380" s="5">
        <v>17703</v>
      </c>
      <c r="S380">
        <v>1</v>
      </c>
    </row>
    <row r="381" spans="18:19" x14ac:dyDescent="0.3">
      <c r="R381" s="5">
        <v>17754</v>
      </c>
      <c r="S381">
        <v>1</v>
      </c>
    </row>
    <row r="382" spans="18:19" x14ac:dyDescent="0.3">
      <c r="R382" s="5">
        <v>17793</v>
      </c>
      <c r="S382">
        <v>1</v>
      </c>
    </row>
    <row r="383" spans="18:19" x14ac:dyDescent="0.3">
      <c r="R383" s="5">
        <v>17841</v>
      </c>
      <c r="S383">
        <v>1</v>
      </c>
    </row>
    <row r="384" spans="18:19" x14ac:dyDescent="0.3">
      <c r="R384" s="5">
        <v>17843</v>
      </c>
      <c r="S384">
        <v>1</v>
      </c>
    </row>
    <row r="385" spans="18:19" x14ac:dyDescent="0.3">
      <c r="R385" s="5">
        <v>17845</v>
      </c>
      <c r="S385">
        <v>1</v>
      </c>
    </row>
    <row r="386" spans="18:19" x14ac:dyDescent="0.3">
      <c r="R386" s="5">
        <v>17848</v>
      </c>
      <c r="S386">
        <v>1</v>
      </c>
    </row>
    <row r="387" spans="18:19" x14ac:dyDescent="0.3">
      <c r="R387" s="5">
        <v>17858</v>
      </c>
      <c r="S387">
        <v>1</v>
      </c>
    </row>
    <row r="388" spans="18:19" x14ac:dyDescent="0.3">
      <c r="R388" s="5">
        <v>17864</v>
      </c>
      <c r="S388">
        <v>1</v>
      </c>
    </row>
    <row r="389" spans="18:19" x14ac:dyDescent="0.3">
      <c r="R389" s="5">
        <v>17882</v>
      </c>
      <c r="S389">
        <v>1</v>
      </c>
    </row>
    <row r="390" spans="18:19" x14ac:dyDescent="0.3">
      <c r="R390" s="5">
        <v>17891</v>
      </c>
      <c r="S390">
        <v>1</v>
      </c>
    </row>
    <row r="391" spans="18:19" x14ac:dyDescent="0.3">
      <c r="R391" s="5">
        <v>17894</v>
      </c>
      <c r="S391">
        <v>1</v>
      </c>
    </row>
    <row r="392" spans="18:19" x14ac:dyDescent="0.3">
      <c r="R392" s="5">
        <v>17907</v>
      </c>
      <c r="S392">
        <v>1</v>
      </c>
    </row>
    <row r="393" spans="18:19" x14ac:dyDescent="0.3">
      <c r="R393" s="5">
        <v>17926</v>
      </c>
      <c r="S393">
        <v>1</v>
      </c>
    </row>
    <row r="394" spans="18:19" x14ac:dyDescent="0.3">
      <c r="R394" s="5">
        <v>17960</v>
      </c>
      <c r="S394">
        <v>1</v>
      </c>
    </row>
    <row r="395" spans="18:19" x14ac:dyDescent="0.3">
      <c r="R395" s="5">
        <v>17964</v>
      </c>
      <c r="S395">
        <v>1</v>
      </c>
    </row>
    <row r="396" spans="18:19" x14ac:dyDescent="0.3">
      <c r="R396" s="5">
        <v>17978</v>
      </c>
      <c r="S396">
        <v>1</v>
      </c>
    </row>
    <row r="397" spans="18:19" x14ac:dyDescent="0.3">
      <c r="R397" s="5">
        <v>17994</v>
      </c>
      <c r="S397">
        <v>1</v>
      </c>
    </row>
    <row r="398" spans="18:19" x14ac:dyDescent="0.3">
      <c r="R398" s="5">
        <v>18012</v>
      </c>
      <c r="S398">
        <v>1</v>
      </c>
    </row>
    <row r="399" spans="18:19" x14ac:dyDescent="0.3">
      <c r="R399" s="5">
        <v>18018</v>
      </c>
      <c r="S399">
        <v>1</v>
      </c>
    </row>
    <row r="400" spans="18:19" x14ac:dyDescent="0.3">
      <c r="R400" s="5">
        <v>18050</v>
      </c>
      <c r="S400">
        <v>1</v>
      </c>
    </row>
    <row r="401" spans="18:19" x14ac:dyDescent="0.3">
      <c r="R401" s="5">
        <v>18052</v>
      </c>
      <c r="S401">
        <v>1</v>
      </c>
    </row>
    <row r="402" spans="18:19" x14ac:dyDescent="0.3">
      <c r="R402" s="5">
        <v>18058</v>
      </c>
      <c r="S402">
        <v>1</v>
      </c>
    </row>
    <row r="403" spans="18:19" x14ac:dyDescent="0.3">
      <c r="R403" s="5">
        <v>18066</v>
      </c>
      <c r="S403">
        <v>1</v>
      </c>
    </row>
    <row r="404" spans="18:19" x14ac:dyDescent="0.3">
      <c r="R404" s="5">
        <v>18069</v>
      </c>
      <c r="S404">
        <v>1</v>
      </c>
    </row>
    <row r="405" spans="18:19" x14ac:dyDescent="0.3">
      <c r="R405" s="5">
        <v>18105</v>
      </c>
      <c r="S405">
        <v>1</v>
      </c>
    </row>
    <row r="406" spans="18:19" x14ac:dyDescent="0.3">
      <c r="R406" s="5">
        <v>18140</v>
      </c>
      <c r="S406">
        <v>1</v>
      </c>
    </row>
    <row r="407" spans="18:19" x14ac:dyDescent="0.3">
      <c r="R407" s="5">
        <v>18144</v>
      </c>
      <c r="S407">
        <v>1</v>
      </c>
    </row>
    <row r="408" spans="18:19" x14ac:dyDescent="0.3">
      <c r="R408" s="5">
        <v>18145</v>
      </c>
      <c r="S408">
        <v>1</v>
      </c>
    </row>
    <row r="409" spans="18:19" x14ac:dyDescent="0.3">
      <c r="R409" s="5">
        <v>18151</v>
      </c>
      <c r="S409">
        <v>1</v>
      </c>
    </row>
    <row r="410" spans="18:19" x14ac:dyDescent="0.3">
      <c r="R410" s="5">
        <v>18153</v>
      </c>
      <c r="S410">
        <v>1</v>
      </c>
    </row>
    <row r="411" spans="18:19" x14ac:dyDescent="0.3">
      <c r="R411" s="5">
        <v>18160</v>
      </c>
      <c r="S411">
        <v>1</v>
      </c>
    </row>
    <row r="412" spans="18:19" x14ac:dyDescent="0.3">
      <c r="R412" s="5">
        <v>18172</v>
      </c>
      <c r="S412">
        <v>1</v>
      </c>
    </row>
    <row r="413" spans="18:19" x14ac:dyDescent="0.3">
      <c r="R413" s="5">
        <v>18253</v>
      </c>
      <c r="S413">
        <v>1</v>
      </c>
    </row>
    <row r="414" spans="18:19" x14ac:dyDescent="0.3">
      <c r="R414" s="5">
        <v>18267</v>
      </c>
      <c r="S414">
        <v>1</v>
      </c>
    </row>
    <row r="415" spans="18:19" x14ac:dyDescent="0.3">
      <c r="R415" s="5">
        <v>18283</v>
      </c>
      <c r="S415">
        <v>1</v>
      </c>
    </row>
    <row r="416" spans="18:19" x14ac:dyDescent="0.3">
      <c r="R416" s="5">
        <v>18294</v>
      </c>
      <c r="S416">
        <v>1</v>
      </c>
    </row>
    <row r="417" spans="18:19" x14ac:dyDescent="0.3">
      <c r="R417" s="5">
        <v>18299</v>
      </c>
      <c r="S417">
        <v>1</v>
      </c>
    </row>
    <row r="418" spans="18:19" x14ac:dyDescent="0.3">
      <c r="R418" s="5">
        <v>18322</v>
      </c>
      <c r="S418">
        <v>1</v>
      </c>
    </row>
    <row r="419" spans="18:19" x14ac:dyDescent="0.3">
      <c r="R419" s="5">
        <v>18329</v>
      </c>
      <c r="S419">
        <v>1</v>
      </c>
    </row>
    <row r="420" spans="18:19" x14ac:dyDescent="0.3">
      <c r="R420" s="5">
        <v>18347</v>
      </c>
      <c r="S420">
        <v>1</v>
      </c>
    </row>
    <row r="421" spans="18:19" x14ac:dyDescent="0.3">
      <c r="R421" s="5">
        <v>18363</v>
      </c>
      <c r="S421">
        <v>1</v>
      </c>
    </row>
    <row r="422" spans="18:19" x14ac:dyDescent="0.3">
      <c r="R422" s="5">
        <v>18390</v>
      </c>
      <c r="S422">
        <v>1</v>
      </c>
    </row>
    <row r="423" spans="18:19" x14ac:dyDescent="0.3">
      <c r="R423" s="5">
        <v>18391</v>
      </c>
      <c r="S423">
        <v>1</v>
      </c>
    </row>
    <row r="424" spans="18:19" x14ac:dyDescent="0.3">
      <c r="R424" s="5">
        <v>18411</v>
      </c>
      <c r="S424">
        <v>1</v>
      </c>
    </row>
    <row r="425" spans="18:19" x14ac:dyDescent="0.3">
      <c r="R425" s="5">
        <v>18423</v>
      </c>
      <c r="S425">
        <v>1</v>
      </c>
    </row>
    <row r="426" spans="18:19" x14ac:dyDescent="0.3">
      <c r="R426" s="5">
        <v>18435</v>
      </c>
      <c r="S426">
        <v>1</v>
      </c>
    </row>
    <row r="427" spans="18:19" x14ac:dyDescent="0.3">
      <c r="R427" s="5">
        <v>18484</v>
      </c>
      <c r="S427">
        <v>1</v>
      </c>
    </row>
    <row r="428" spans="18:19" x14ac:dyDescent="0.3">
      <c r="R428" s="5">
        <v>18491</v>
      </c>
      <c r="S428">
        <v>1</v>
      </c>
    </row>
    <row r="429" spans="18:19" x14ac:dyDescent="0.3">
      <c r="R429" s="5">
        <v>18494</v>
      </c>
      <c r="S429">
        <v>1</v>
      </c>
    </row>
    <row r="430" spans="18:19" x14ac:dyDescent="0.3">
      <c r="R430" s="5">
        <v>18504</v>
      </c>
      <c r="S430">
        <v>1</v>
      </c>
    </row>
    <row r="431" spans="18:19" x14ac:dyDescent="0.3">
      <c r="R431" s="5">
        <v>18517</v>
      </c>
      <c r="S431">
        <v>1</v>
      </c>
    </row>
    <row r="432" spans="18:19" x14ac:dyDescent="0.3">
      <c r="R432" s="5">
        <v>18545</v>
      </c>
      <c r="S432">
        <v>1</v>
      </c>
    </row>
    <row r="433" spans="18:19" x14ac:dyDescent="0.3">
      <c r="R433" s="5">
        <v>18560</v>
      </c>
      <c r="S433">
        <v>1</v>
      </c>
    </row>
    <row r="434" spans="18:19" x14ac:dyDescent="0.3">
      <c r="R434" s="5">
        <v>18572</v>
      </c>
      <c r="S434">
        <v>1</v>
      </c>
    </row>
    <row r="435" spans="18:19" x14ac:dyDescent="0.3">
      <c r="R435" s="5">
        <v>18577</v>
      </c>
      <c r="S435">
        <v>1</v>
      </c>
    </row>
    <row r="436" spans="18:19" x14ac:dyDescent="0.3">
      <c r="R436" s="5">
        <v>18580</v>
      </c>
      <c r="S436">
        <v>1</v>
      </c>
    </row>
    <row r="437" spans="18:19" x14ac:dyDescent="0.3">
      <c r="R437" s="5">
        <v>18594</v>
      </c>
      <c r="S437">
        <v>1</v>
      </c>
    </row>
    <row r="438" spans="18:19" x14ac:dyDescent="0.3">
      <c r="R438" s="5">
        <v>18607</v>
      </c>
      <c r="S438">
        <v>1</v>
      </c>
    </row>
    <row r="439" spans="18:19" x14ac:dyDescent="0.3">
      <c r="R439" s="5">
        <v>18613</v>
      </c>
      <c r="S439">
        <v>1</v>
      </c>
    </row>
    <row r="440" spans="18:19" x14ac:dyDescent="0.3">
      <c r="R440" s="5">
        <v>18626</v>
      </c>
      <c r="S440">
        <v>1</v>
      </c>
    </row>
    <row r="441" spans="18:19" x14ac:dyDescent="0.3">
      <c r="R441" s="5">
        <v>18649</v>
      </c>
      <c r="S441">
        <v>1</v>
      </c>
    </row>
    <row r="442" spans="18:19" x14ac:dyDescent="0.3">
      <c r="R442" s="5">
        <v>18674</v>
      </c>
      <c r="S442">
        <v>1</v>
      </c>
    </row>
    <row r="443" spans="18:19" x14ac:dyDescent="0.3">
      <c r="R443" s="5">
        <v>18711</v>
      </c>
      <c r="S443">
        <v>1</v>
      </c>
    </row>
    <row r="444" spans="18:19" x14ac:dyDescent="0.3">
      <c r="R444" s="5">
        <v>18740</v>
      </c>
      <c r="S444">
        <v>1</v>
      </c>
    </row>
    <row r="445" spans="18:19" x14ac:dyDescent="0.3">
      <c r="R445" s="5">
        <v>18752</v>
      </c>
      <c r="S445">
        <v>1</v>
      </c>
    </row>
    <row r="446" spans="18:19" x14ac:dyDescent="0.3">
      <c r="R446" s="5">
        <v>18783</v>
      </c>
      <c r="S446">
        <v>1</v>
      </c>
    </row>
    <row r="447" spans="18:19" x14ac:dyDescent="0.3">
      <c r="R447" s="5">
        <v>18847</v>
      </c>
      <c r="S447">
        <v>1</v>
      </c>
    </row>
    <row r="448" spans="18:19" x14ac:dyDescent="0.3">
      <c r="R448" s="5">
        <v>18858</v>
      </c>
      <c r="S448">
        <v>1</v>
      </c>
    </row>
    <row r="449" spans="18:19" x14ac:dyDescent="0.3">
      <c r="R449" s="5">
        <v>18891</v>
      </c>
      <c r="S449">
        <v>1</v>
      </c>
    </row>
    <row r="450" spans="18:19" x14ac:dyDescent="0.3">
      <c r="R450" s="5">
        <v>18910</v>
      </c>
      <c r="S450">
        <v>1</v>
      </c>
    </row>
    <row r="451" spans="18:19" x14ac:dyDescent="0.3">
      <c r="R451" s="5">
        <v>18935</v>
      </c>
      <c r="S451">
        <v>1</v>
      </c>
    </row>
    <row r="452" spans="18:19" x14ac:dyDescent="0.3">
      <c r="R452" s="5">
        <v>18949</v>
      </c>
      <c r="S452">
        <v>1</v>
      </c>
    </row>
    <row r="453" spans="18:19" x14ac:dyDescent="0.3">
      <c r="R453" s="5">
        <v>18952</v>
      </c>
      <c r="S453">
        <v>1</v>
      </c>
    </row>
    <row r="454" spans="18:19" x14ac:dyDescent="0.3">
      <c r="R454" s="5">
        <v>18976</v>
      </c>
      <c r="S454">
        <v>1</v>
      </c>
    </row>
    <row r="455" spans="18:19" x14ac:dyDescent="0.3">
      <c r="R455" s="5">
        <v>19002</v>
      </c>
      <c r="S455">
        <v>1</v>
      </c>
    </row>
    <row r="456" spans="18:19" x14ac:dyDescent="0.3">
      <c r="R456" s="5">
        <v>19012</v>
      </c>
      <c r="S456">
        <v>1</v>
      </c>
    </row>
    <row r="457" spans="18:19" x14ac:dyDescent="0.3">
      <c r="R457" s="5">
        <v>19057</v>
      </c>
      <c r="S457">
        <v>1</v>
      </c>
    </row>
    <row r="458" spans="18:19" x14ac:dyDescent="0.3">
      <c r="R458" s="5">
        <v>19066</v>
      </c>
      <c r="S458">
        <v>1</v>
      </c>
    </row>
    <row r="459" spans="18:19" x14ac:dyDescent="0.3">
      <c r="R459" s="5">
        <v>19117</v>
      </c>
      <c r="S459">
        <v>1</v>
      </c>
    </row>
    <row r="460" spans="18:19" x14ac:dyDescent="0.3">
      <c r="R460" s="5">
        <v>19133</v>
      </c>
      <c r="S460">
        <v>1</v>
      </c>
    </row>
    <row r="461" spans="18:19" x14ac:dyDescent="0.3">
      <c r="R461" s="5">
        <v>19143</v>
      </c>
      <c r="S461">
        <v>1</v>
      </c>
    </row>
    <row r="462" spans="18:19" x14ac:dyDescent="0.3">
      <c r="R462" s="5">
        <v>19147</v>
      </c>
      <c r="S462">
        <v>1</v>
      </c>
    </row>
    <row r="463" spans="18:19" x14ac:dyDescent="0.3">
      <c r="R463" s="5">
        <v>19163</v>
      </c>
      <c r="S463">
        <v>1</v>
      </c>
    </row>
    <row r="464" spans="18:19" x14ac:dyDescent="0.3">
      <c r="R464" s="5">
        <v>19164</v>
      </c>
      <c r="S464">
        <v>1</v>
      </c>
    </row>
    <row r="465" spans="18:19" x14ac:dyDescent="0.3">
      <c r="R465" s="5">
        <v>19174</v>
      </c>
      <c r="S465">
        <v>1</v>
      </c>
    </row>
    <row r="466" spans="18:19" x14ac:dyDescent="0.3">
      <c r="R466" s="5">
        <v>19183</v>
      </c>
      <c r="S466">
        <v>1</v>
      </c>
    </row>
    <row r="467" spans="18:19" x14ac:dyDescent="0.3">
      <c r="R467" s="5">
        <v>19193</v>
      </c>
      <c r="S467">
        <v>1</v>
      </c>
    </row>
    <row r="468" spans="18:19" x14ac:dyDescent="0.3">
      <c r="R468" s="5">
        <v>19217</v>
      </c>
      <c r="S468">
        <v>1</v>
      </c>
    </row>
    <row r="469" spans="18:19" x14ac:dyDescent="0.3">
      <c r="R469" s="5">
        <v>19223</v>
      </c>
      <c r="S469">
        <v>1</v>
      </c>
    </row>
    <row r="470" spans="18:19" x14ac:dyDescent="0.3">
      <c r="R470" s="5">
        <v>19228</v>
      </c>
      <c r="S470">
        <v>1</v>
      </c>
    </row>
    <row r="471" spans="18:19" x14ac:dyDescent="0.3">
      <c r="R471" s="5">
        <v>19235</v>
      </c>
      <c r="S471">
        <v>1</v>
      </c>
    </row>
    <row r="472" spans="18:19" x14ac:dyDescent="0.3">
      <c r="R472" s="5">
        <v>19255</v>
      </c>
      <c r="S472">
        <v>1</v>
      </c>
    </row>
    <row r="473" spans="18:19" x14ac:dyDescent="0.3">
      <c r="R473" s="5">
        <v>19273</v>
      </c>
      <c r="S473">
        <v>1</v>
      </c>
    </row>
    <row r="474" spans="18:19" x14ac:dyDescent="0.3">
      <c r="R474" s="5">
        <v>19280</v>
      </c>
      <c r="S474">
        <v>1</v>
      </c>
    </row>
    <row r="475" spans="18:19" x14ac:dyDescent="0.3">
      <c r="R475" s="5">
        <v>19291</v>
      </c>
      <c r="S475">
        <v>1</v>
      </c>
    </row>
    <row r="476" spans="18:19" x14ac:dyDescent="0.3">
      <c r="R476" s="5">
        <v>19299</v>
      </c>
      <c r="S476">
        <v>1</v>
      </c>
    </row>
    <row r="477" spans="18:19" x14ac:dyDescent="0.3">
      <c r="R477" s="5">
        <v>19305</v>
      </c>
      <c r="S477">
        <v>1</v>
      </c>
    </row>
    <row r="478" spans="18:19" x14ac:dyDescent="0.3">
      <c r="R478" s="5">
        <v>19331</v>
      </c>
      <c r="S478">
        <v>1</v>
      </c>
    </row>
    <row r="479" spans="18:19" x14ac:dyDescent="0.3">
      <c r="R479" s="5">
        <v>19364</v>
      </c>
      <c r="S479">
        <v>1</v>
      </c>
    </row>
    <row r="480" spans="18:19" x14ac:dyDescent="0.3">
      <c r="R480" s="5">
        <v>19389</v>
      </c>
      <c r="S480">
        <v>1</v>
      </c>
    </row>
    <row r="481" spans="18:19" x14ac:dyDescent="0.3">
      <c r="R481" s="5">
        <v>19399</v>
      </c>
      <c r="S481">
        <v>1</v>
      </c>
    </row>
    <row r="482" spans="18:19" x14ac:dyDescent="0.3">
      <c r="R482" s="5">
        <v>19413</v>
      </c>
      <c r="S482">
        <v>1</v>
      </c>
    </row>
    <row r="483" spans="18:19" x14ac:dyDescent="0.3">
      <c r="R483" s="5">
        <v>19441</v>
      </c>
      <c r="S483">
        <v>1</v>
      </c>
    </row>
    <row r="484" spans="18:19" x14ac:dyDescent="0.3">
      <c r="R484" s="5">
        <v>19442</v>
      </c>
      <c r="S484">
        <v>1</v>
      </c>
    </row>
    <row r="485" spans="18:19" x14ac:dyDescent="0.3">
      <c r="R485" s="5">
        <v>19445</v>
      </c>
      <c r="S485">
        <v>1</v>
      </c>
    </row>
    <row r="486" spans="18:19" x14ac:dyDescent="0.3">
      <c r="R486" s="5">
        <v>19461</v>
      </c>
      <c r="S486">
        <v>1</v>
      </c>
    </row>
    <row r="487" spans="18:19" x14ac:dyDescent="0.3">
      <c r="R487" s="5">
        <v>19475</v>
      </c>
      <c r="S487">
        <v>1</v>
      </c>
    </row>
    <row r="488" spans="18:19" x14ac:dyDescent="0.3">
      <c r="R488" s="5">
        <v>19477</v>
      </c>
      <c r="S488">
        <v>1</v>
      </c>
    </row>
    <row r="489" spans="18:19" x14ac:dyDescent="0.3">
      <c r="R489" s="5">
        <v>19482</v>
      </c>
      <c r="S489">
        <v>1</v>
      </c>
    </row>
    <row r="490" spans="18:19" x14ac:dyDescent="0.3">
      <c r="R490" s="5">
        <v>19487</v>
      </c>
      <c r="S490">
        <v>1</v>
      </c>
    </row>
    <row r="491" spans="18:19" x14ac:dyDescent="0.3">
      <c r="R491" s="5">
        <v>19491</v>
      </c>
      <c r="S491">
        <v>1</v>
      </c>
    </row>
    <row r="492" spans="18:19" x14ac:dyDescent="0.3">
      <c r="R492" s="5">
        <v>19508</v>
      </c>
      <c r="S492">
        <v>1</v>
      </c>
    </row>
    <row r="493" spans="18:19" x14ac:dyDescent="0.3">
      <c r="R493" s="5">
        <v>19543</v>
      </c>
      <c r="S493">
        <v>1</v>
      </c>
    </row>
    <row r="494" spans="18:19" x14ac:dyDescent="0.3">
      <c r="R494" s="5">
        <v>19562</v>
      </c>
      <c r="S494">
        <v>1</v>
      </c>
    </row>
    <row r="495" spans="18:19" x14ac:dyDescent="0.3">
      <c r="R495" s="5">
        <v>19608</v>
      </c>
      <c r="S495">
        <v>1</v>
      </c>
    </row>
    <row r="496" spans="18:19" x14ac:dyDescent="0.3">
      <c r="R496" s="5">
        <v>19618</v>
      </c>
      <c r="S496">
        <v>1</v>
      </c>
    </row>
    <row r="497" spans="18:19" x14ac:dyDescent="0.3">
      <c r="R497" s="5">
        <v>19626</v>
      </c>
      <c r="S497">
        <v>1</v>
      </c>
    </row>
    <row r="498" spans="18:19" x14ac:dyDescent="0.3">
      <c r="R498" s="5">
        <v>19634</v>
      </c>
      <c r="S498">
        <v>1</v>
      </c>
    </row>
    <row r="499" spans="18:19" x14ac:dyDescent="0.3">
      <c r="R499" s="5">
        <v>19650</v>
      </c>
      <c r="S499">
        <v>1</v>
      </c>
    </row>
    <row r="500" spans="18:19" x14ac:dyDescent="0.3">
      <c r="R500" s="5">
        <v>19660</v>
      </c>
      <c r="S500">
        <v>1</v>
      </c>
    </row>
    <row r="501" spans="18:19" x14ac:dyDescent="0.3">
      <c r="R501" s="5">
        <v>19661</v>
      </c>
      <c r="S501">
        <v>1</v>
      </c>
    </row>
    <row r="502" spans="18:19" x14ac:dyDescent="0.3">
      <c r="R502" s="5">
        <v>19664</v>
      </c>
      <c r="S502">
        <v>1</v>
      </c>
    </row>
    <row r="503" spans="18:19" x14ac:dyDescent="0.3">
      <c r="R503" s="5">
        <v>19675</v>
      </c>
      <c r="S503">
        <v>1</v>
      </c>
    </row>
    <row r="504" spans="18:19" x14ac:dyDescent="0.3">
      <c r="R504" s="5">
        <v>19731</v>
      </c>
      <c r="S504">
        <v>1</v>
      </c>
    </row>
    <row r="505" spans="18:19" x14ac:dyDescent="0.3">
      <c r="R505" s="5">
        <v>19741</v>
      </c>
      <c r="S505">
        <v>1</v>
      </c>
    </row>
    <row r="506" spans="18:19" x14ac:dyDescent="0.3">
      <c r="R506" s="5">
        <v>19747</v>
      </c>
      <c r="S506">
        <v>1</v>
      </c>
    </row>
    <row r="507" spans="18:19" x14ac:dyDescent="0.3">
      <c r="R507" s="5">
        <v>19748</v>
      </c>
      <c r="S507">
        <v>1</v>
      </c>
    </row>
    <row r="508" spans="18:19" x14ac:dyDescent="0.3">
      <c r="R508" s="5">
        <v>19758</v>
      </c>
      <c r="S508">
        <v>1</v>
      </c>
    </row>
    <row r="509" spans="18:19" x14ac:dyDescent="0.3">
      <c r="R509" s="5">
        <v>19784</v>
      </c>
      <c r="S509">
        <v>1</v>
      </c>
    </row>
    <row r="510" spans="18:19" x14ac:dyDescent="0.3">
      <c r="R510" s="5">
        <v>19812</v>
      </c>
      <c r="S510">
        <v>1</v>
      </c>
    </row>
    <row r="511" spans="18:19" x14ac:dyDescent="0.3">
      <c r="R511" s="5">
        <v>19856</v>
      </c>
      <c r="S511">
        <v>1</v>
      </c>
    </row>
    <row r="512" spans="18:19" x14ac:dyDescent="0.3">
      <c r="R512" s="5">
        <v>19884</v>
      </c>
      <c r="S512">
        <v>1</v>
      </c>
    </row>
    <row r="513" spans="18:19" x14ac:dyDescent="0.3">
      <c r="R513" s="5">
        <v>19889</v>
      </c>
      <c r="S513">
        <v>1</v>
      </c>
    </row>
    <row r="514" spans="18:19" x14ac:dyDescent="0.3">
      <c r="R514" s="5">
        <v>19914</v>
      </c>
      <c r="S514">
        <v>1</v>
      </c>
    </row>
    <row r="515" spans="18:19" x14ac:dyDescent="0.3">
      <c r="R515" s="5">
        <v>20000</v>
      </c>
      <c r="S515">
        <v>1</v>
      </c>
    </row>
    <row r="516" spans="18:19" x14ac:dyDescent="0.3">
      <c r="R516" s="5">
        <v>20053</v>
      </c>
      <c r="S516">
        <v>1</v>
      </c>
    </row>
    <row r="517" spans="18:19" x14ac:dyDescent="0.3">
      <c r="R517" s="5">
        <v>20060</v>
      </c>
      <c r="S517">
        <v>1</v>
      </c>
    </row>
    <row r="518" spans="18:19" x14ac:dyDescent="0.3">
      <c r="R518" s="5">
        <v>20076</v>
      </c>
      <c r="S518">
        <v>1</v>
      </c>
    </row>
    <row r="519" spans="18:19" x14ac:dyDescent="0.3">
      <c r="R519" s="5">
        <v>20084</v>
      </c>
      <c r="S519">
        <v>1</v>
      </c>
    </row>
    <row r="520" spans="18:19" x14ac:dyDescent="0.3">
      <c r="R520" s="5">
        <v>20147</v>
      </c>
      <c r="S520">
        <v>1</v>
      </c>
    </row>
    <row r="521" spans="18:19" x14ac:dyDescent="0.3">
      <c r="R521" s="5">
        <v>20171</v>
      </c>
      <c r="S521">
        <v>1</v>
      </c>
    </row>
    <row r="522" spans="18:19" x14ac:dyDescent="0.3">
      <c r="R522" s="5">
        <v>20196</v>
      </c>
      <c r="S522">
        <v>1</v>
      </c>
    </row>
    <row r="523" spans="18:19" x14ac:dyDescent="0.3">
      <c r="R523" s="5">
        <v>20228</v>
      </c>
      <c r="S523">
        <v>1</v>
      </c>
    </row>
    <row r="524" spans="18:19" x14ac:dyDescent="0.3">
      <c r="R524" s="5">
        <v>20236</v>
      </c>
      <c r="S524">
        <v>1</v>
      </c>
    </row>
    <row r="525" spans="18:19" x14ac:dyDescent="0.3">
      <c r="R525" s="5">
        <v>20277</v>
      </c>
      <c r="S525">
        <v>1</v>
      </c>
    </row>
    <row r="526" spans="18:19" x14ac:dyDescent="0.3">
      <c r="R526" s="5">
        <v>20296</v>
      </c>
      <c r="S526">
        <v>1</v>
      </c>
    </row>
    <row r="527" spans="18:19" x14ac:dyDescent="0.3">
      <c r="R527" s="5">
        <v>20310</v>
      </c>
      <c r="S527">
        <v>1</v>
      </c>
    </row>
    <row r="528" spans="18:19" x14ac:dyDescent="0.3">
      <c r="R528" s="5">
        <v>20339</v>
      </c>
      <c r="S528">
        <v>1</v>
      </c>
    </row>
    <row r="529" spans="18:19" x14ac:dyDescent="0.3">
      <c r="R529" s="5">
        <v>20343</v>
      </c>
      <c r="S529">
        <v>1</v>
      </c>
    </row>
    <row r="530" spans="18:19" x14ac:dyDescent="0.3">
      <c r="R530" s="5">
        <v>20361</v>
      </c>
      <c r="S530">
        <v>1</v>
      </c>
    </row>
    <row r="531" spans="18:19" x14ac:dyDescent="0.3">
      <c r="R531" s="5">
        <v>20370</v>
      </c>
      <c r="S531">
        <v>1</v>
      </c>
    </row>
    <row r="532" spans="18:19" x14ac:dyDescent="0.3">
      <c r="R532" s="5">
        <v>20376</v>
      </c>
      <c r="S532">
        <v>1</v>
      </c>
    </row>
    <row r="533" spans="18:19" x14ac:dyDescent="0.3">
      <c r="R533" s="5">
        <v>20380</v>
      </c>
      <c r="S533">
        <v>1</v>
      </c>
    </row>
    <row r="534" spans="18:19" x14ac:dyDescent="0.3">
      <c r="R534" s="5">
        <v>20401</v>
      </c>
      <c r="S534">
        <v>1</v>
      </c>
    </row>
    <row r="535" spans="18:19" x14ac:dyDescent="0.3">
      <c r="R535" s="5">
        <v>20414</v>
      </c>
      <c r="S535">
        <v>1</v>
      </c>
    </row>
    <row r="536" spans="18:19" x14ac:dyDescent="0.3">
      <c r="R536" s="5">
        <v>20417</v>
      </c>
      <c r="S536">
        <v>1</v>
      </c>
    </row>
    <row r="537" spans="18:19" x14ac:dyDescent="0.3">
      <c r="R537" s="5">
        <v>20421</v>
      </c>
      <c r="S537">
        <v>1</v>
      </c>
    </row>
    <row r="538" spans="18:19" x14ac:dyDescent="0.3">
      <c r="R538" s="5">
        <v>20430</v>
      </c>
      <c r="S538">
        <v>1</v>
      </c>
    </row>
    <row r="539" spans="18:19" x14ac:dyDescent="0.3">
      <c r="R539" s="5">
        <v>20504</v>
      </c>
      <c r="S539">
        <v>1</v>
      </c>
    </row>
    <row r="540" spans="18:19" x14ac:dyDescent="0.3">
      <c r="R540" s="5">
        <v>20505</v>
      </c>
      <c r="S540">
        <v>1</v>
      </c>
    </row>
    <row r="541" spans="18:19" x14ac:dyDescent="0.3">
      <c r="R541" s="5">
        <v>20514</v>
      </c>
      <c r="S541">
        <v>1</v>
      </c>
    </row>
    <row r="542" spans="18:19" x14ac:dyDescent="0.3">
      <c r="R542" s="5">
        <v>20518</v>
      </c>
      <c r="S542">
        <v>1</v>
      </c>
    </row>
    <row r="543" spans="18:19" x14ac:dyDescent="0.3">
      <c r="R543" s="5">
        <v>20528</v>
      </c>
      <c r="S543">
        <v>1</v>
      </c>
    </row>
    <row r="544" spans="18:19" x14ac:dyDescent="0.3">
      <c r="R544" s="5">
        <v>20535</v>
      </c>
      <c r="S544">
        <v>1</v>
      </c>
    </row>
    <row r="545" spans="18:19" x14ac:dyDescent="0.3">
      <c r="R545" s="5">
        <v>20567</v>
      </c>
      <c r="S545">
        <v>1</v>
      </c>
    </row>
    <row r="546" spans="18:19" x14ac:dyDescent="0.3">
      <c r="R546" s="5">
        <v>20598</v>
      </c>
      <c r="S546">
        <v>1</v>
      </c>
    </row>
    <row r="547" spans="18:19" x14ac:dyDescent="0.3">
      <c r="R547" s="5">
        <v>20606</v>
      </c>
      <c r="S547">
        <v>1</v>
      </c>
    </row>
    <row r="548" spans="18:19" x14ac:dyDescent="0.3">
      <c r="R548" s="5">
        <v>20619</v>
      </c>
      <c r="S548">
        <v>1</v>
      </c>
    </row>
    <row r="549" spans="18:19" x14ac:dyDescent="0.3">
      <c r="R549" s="5">
        <v>20625</v>
      </c>
      <c r="S549">
        <v>1</v>
      </c>
    </row>
    <row r="550" spans="18:19" x14ac:dyDescent="0.3">
      <c r="R550" s="5">
        <v>20657</v>
      </c>
      <c r="S550">
        <v>1</v>
      </c>
    </row>
    <row r="551" spans="18:19" x14ac:dyDescent="0.3">
      <c r="R551" s="5">
        <v>20659</v>
      </c>
      <c r="S551">
        <v>1</v>
      </c>
    </row>
    <row r="552" spans="18:19" x14ac:dyDescent="0.3">
      <c r="R552" s="5">
        <v>20678</v>
      </c>
      <c r="S552">
        <v>1</v>
      </c>
    </row>
    <row r="553" spans="18:19" x14ac:dyDescent="0.3">
      <c r="R553" s="5">
        <v>20698</v>
      </c>
      <c r="S553">
        <v>1</v>
      </c>
    </row>
    <row r="554" spans="18:19" x14ac:dyDescent="0.3">
      <c r="R554" s="5">
        <v>20711</v>
      </c>
      <c r="S554">
        <v>1</v>
      </c>
    </row>
    <row r="555" spans="18:19" x14ac:dyDescent="0.3">
      <c r="R555" s="5">
        <v>20729</v>
      </c>
      <c r="S555">
        <v>1</v>
      </c>
    </row>
    <row r="556" spans="18:19" x14ac:dyDescent="0.3">
      <c r="R556" s="5">
        <v>20754</v>
      </c>
      <c r="S556">
        <v>1</v>
      </c>
    </row>
    <row r="557" spans="18:19" x14ac:dyDescent="0.3">
      <c r="R557" s="5">
        <v>20758</v>
      </c>
      <c r="S557">
        <v>1</v>
      </c>
    </row>
    <row r="558" spans="18:19" x14ac:dyDescent="0.3">
      <c r="R558" s="5">
        <v>20797</v>
      </c>
      <c r="S558">
        <v>1</v>
      </c>
    </row>
    <row r="559" spans="18:19" x14ac:dyDescent="0.3">
      <c r="R559" s="5">
        <v>20828</v>
      </c>
      <c r="S559">
        <v>1</v>
      </c>
    </row>
    <row r="560" spans="18:19" x14ac:dyDescent="0.3">
      <c r="R560" s="5">
        <v>20839</v>
      </c>
      <c r="S560">
        <v>1</v>
      </c>
    </row>
    <row r="561" spans="18:19" x14ac:dyDescent="0.3">
      <c r="R561" s="5">
        <v>20851</v>
      </c>
      <c r="S561">
        <v>1</v>
      </c>
    </row>
    <row r="562" spans="18:19" x14ac:dyDescent="0.3">
      <c r="R562" s="5">
        <v>20870</v>
      </c>
      <c r="S562">
        <v>1</v>
      </c>
    </row>
    <row r="563" spans="18:19" x14ac:dyDescent="0.3">
      <c r="R563" s="5">
        <v>20877</v>
      </c>
      <c r="S563">
        <v>1</v>
      </c>
    </row>
    <row r="564" spans="18:19" x14ac:dyDescent="0.3">
      <c r="R564" s="5">
        <v>20897</v>
      </c>
      <c r="S564">
        <v>1</v>
      </c>
    </row>
    <row r="565" spans="18:19" x14ac:dyDescent="0.3">
      <c r="R565" s="5">
        <v>20919</v>
      </c>
      <c r="S565">
        <v>1</v>
      </c>
    </row>
    <row r="566" spans="18:19" x14ac:dyDescent="0.3">
      <c r="R566" s="5">
        <v>20923</v>
      </c>
      <c r="S566">
        <v>1</v>
      </c>
    </row>
    <row r="567" spans="18:19" x14ac:dyDescent="0.3">
      <c r="R567" s="5">
        <v>20927</v>
      </c>
      <c r="S567">
        <v>1</v>
      </c>
    </row>
    <row r="568" spans="18:19" x14ac:dyDescent="0.3">
      <c r="R568" s="5">
        <v>20942</v>
      </c>
      <c r="S568">
        <v>1</v>
      </c>
    </row>
    <row r="569" spans="18:19" x14ac:dyDescent="0.3">
      <c r="R569" s="5">
        <v>20946</v>
      </c>
      <c r="S569">
        <v>1</v>
      </c>
    </row>
    <row r="570" spans="18:19" x14ac:dyDescent="0.3">
      <c r="R570" s="5">
        <v>20962</v>
      </c>
      <c r="S570">
        <v>1</v>
      </c>
    </row>
    <row r="571" spans="18:19" x14ac:dyDescent="0.3">
      <c r="R571" s="5">
        <v>20970</v>
      </c>
      <c r="S571">
        <v>1</v>
      </c>
    </row>
    <row r="572" spans="18:19" x14ac:dyDescent="0.3">
      <c r="R572" s="5">
        <v>20974</v>
      </c>
      <c r="S572">
        <v>1</v>
      </c>
    </row>
    <row r="573" spans="18:19" x14ac:dyDescent="0.3">
      <c r="R573" s="5">
        <v>20977</v>
      </c>
      <c r="S573">
        <v>1</v>
      </c>
    </row>
    <row r="574" spans="18:19" x14ac:dyDescent="0.3">
      <c r="R574" s="5">
        <v>20994</v>
      </c>
      <c r="S574">
        <v>1</v>
      </c>
    </row>
    <row r="575" spans="18:19" x14ac:dyDescent="0.3">
      <c r="R575" s="5">
        <v>21006</v>
      </c>
      <c r="S575">
        <v>1</v>
      </c>
    </row>
    <row r="576" spans="18:19" x14ac:dyDescent="0.3">
      <c r="R576" s="5">
        <v>21039</v>
      </c>
      <c r="S576">
        <v>1</v>
      </c>
    </row>
    <row r="577" spans="18:19" x14ac:dyDescent="0.3">
      <c r="R577" s="5">
        <v>21094</v>
      </c>
      <c r="S577">
        <v>1</v>
      </c>
    </row>
    <row r="578" spans="18:19" x14ac:dyDescent="0.3">
      <c r="R578" s="5">
        <v>21108</v>
      </c>
      <c r="S578">
        <v>1</v>
      </c>
    </row>
    <row r="579" spans="18:19" x14ac:dyDescent="0.3">
      <c r="R579" s="5">
        <v>21184</v>
      </c>
      <c r="S579">
        <v>1</v>
      </c>
    </row>
    <row r="580" spans="18:19" x14ac:dyDescent="0.3">
      <c r="R580" s="5">
        <v>21207</v>
      </c>
      <c r="S580">
        <v>1</v>
      </c>
    </row>
    <row r="581" spans="18:19" x14ac:dyDescent="0.3">
      <c r="R581" s="5">
        <v>21213</v>
      </c>
      <c r="S581">
        <v>1</v>
      </c>
    </row>
    <row r="582" spans="18:19" x14ac:dyDescent="0.3">
      <c r="R582" s="5">
        <v>21260</v>
      </c>
      <c r="S582">
        <v>1</v>
      </c>
    </row>
    <row r="583" spans="18:19" x14ac:dyDescent="0.3">
      <c r="R583" s="5">
        <v>21266</v>
      </c>
      <c r="S583">
        <v>1</v>
      </c>
    </row>
    <row r="584" spans="18:19" x14ac:dyDescent="0.3">
      <c r="R584" s="5">
        <v>21306</v>
      </c>
      <c r="S584">
        <v>1</v>
      </c>
    </row>
    <row r="585" spans="18:19" x14ac:dyDescent="0.3">
      <c r="R585" s="5">
        <v>21365</v>
      </c>
      <c r="S585">
        <v>1</v>
      </c>
    </row>
    <row r="586" spans="18:19" x14ac:dyDescent="0.3">
      <c r="R586" s="5">
        <v>21375</v>
      </c>
      <c r="S586">
        <v>1</v>
      </c>
    </row>
    <row r="587" spans="18:19" x14ac:dyDescent="0.3">
      <c r="R587" s="5">
        <v>21417</v>
      </c>
      <c r="S587">
        <v>1</v>
      </c>
    </row>
    <row r="588" spans="18:19" x14ac:dyDescent="0.3">
      <c r="R588" s="5">
        <v>21441</v>
      </c>
      <c r="S588">
        <v>1</v>
      </c>
    </row>
    <row r="589" spans="18:19" x14ac:dyDescent="0.3">
      <c r="R589" s="5">
        <v>21451</v>
      </c>
      <c r="S589">
        <v>1</v>
      </c>
    </row>
    <row r="590" spans="18:19" x14ac:dyDescent="0.3">
      <c r="R590" s="5">
        <v>21471</v>
      </c>
      <c r="S590">
        <v>1</v>
      </c>
    </row>
    <row r="591" spans="18:19" x14ac:dyDescent="0.3">
      <c r="R591" s="5">
        <v>21554</v>
      </c>
      <c r="S591">
        <v>1</v>
      </c>
    </row>
    <row r="592" spans="18:19" x14ac:dyDescent="0.3">
      <c r="R592" s="5">
        <v>21557</v>
      </c>
      <c r="S592">
        <v>1</v>
      </c>
    </row>
    <row r="593" spans="18:19" x14ac:dyDescent="0.3">
      <c r="R593" s="5">
        <v>21560</v>
      </c>
      <c r="S593">
        <v>1</v>
      </c>
    </row>
    <row r="594" spans="18:19" x14ac:dyDescent="0.3">
      <c r="R594" s="5">
        <v>21561</v>
      </c>
      <c r="S594">
        <v>1</v>
      </c>
    </row>
    <row r="595" spans="18:19" x14ac:dyDescent="0.3">
      <c r="R595" s="5">
        <v>21564</v>
      </c>
      <c r="S595">
        <v>1</v>
      </c>
    </row>
    <row r="596" spans="18:19" x14ac:dyDescent="0.3">
      <c r="R596" s="5">
        <v>21568</v>
      </c>
      <c r="S596">
        <v>1</v>
      </c>
    </row>
    <row r="597" spans="18:19" x14ac:dyDescent="0.3">
      <c r="R597" s="5">
        <v>21583</v>
      </c>
      <c r="S597">
        <v>1</v>
      </c>
    </row>
    <row r="598" spans="18:19" x14ac:dyDescent="0.3">
      <c r="R598" s="5">
        <v>21587</v>
      </c>
      <c r="S598">
        <v>1</v>
      </c>
    </row>
    <row r="599" spans="18:19" x14ac:dyDescent="0.3">
      <c r="R599" s="5">
        <v>21599</v>
      </c>
      <c r="S599">
        <v>1</v>
      </c>
    </row>
    <row r="600" spans="18:19" x14ac:dyDescent="0.3">
      <c r="R600" s="5">
        <v>21613</v>
      </c>
      <c r="S600">
        <v>1</v>
      </c>
    </row>
    <row r="601" spans="18:19" x14ac:dyDescent="0.3">
      <c r="R601" s="5">
        <v>21660</v>
      </c>
      <c r="S601">
        <v>1</v>
      </c>
    </row>
    <row r="602" spans="18:19" x14ac:dyDescent="0.3">
      <c r="R602" s="5">
        <v>21693</v>
      </c>
      <c r="S602">
        <v>1</v>
      </c>
    </row>
    <row r="603" spans="18:19" x14ac:dyDescent="0.3">
      <c r="R603" s="5">
        <v>21695</v>
      </c>
      <c r="S603">
        <v>1</v>
      </c>
    </row>
    <row r="604" spans="18:19" x14ac:dyDescent="0.3">
      <c r="R604" s="5">
        <v>21713</v>
      </c>
      <c r="S604">
        <v>1</v>
      </c>
    </row>
    <row r="605" spans="18:19" x14ac:dyDescent="0.3">
      <c r="R605" s="5">
        <v>21714</v>
      </c>
      <c r="S605">
        <v>1</v>
      </c>
    </row>
    <row r="606" spans="18:19" x14ac:dyDescent="0.3">
      <c r="R606" s="5">
        <v>21717</v>
      </c>
      <c r="S606">
        <v>1</v>
      </c>
    </row>
    <row r="607" spans="18:19" x14ac:dyDescent="0.3">
      <c r="R607" s="5">
        <v>21738</v>
      </c>
      <c r="S607">
        <v>1</v>
      </c>
    </row>
    <row r="608" spans="18:19" x14ac:dyDescent="0.3">
      <c r="R608" s="5">
        <v>21741</v>
      </c>
      <c r="S608">
        <v>1</v>
      </c>
    </row>
    <row r="609" spans="18:19" x14ac:dyDescent="0.3">
      <c r="R609" s="5">
        <v>21751</v>
      </c>
      <c r="S609">
        <v>1</v>
      </c>
    </row>
    <row r="610" spans="18:19" x14ac:dyDescent="0.3">
      <c r="R610" s="5">
        <v>21752</v>
      </c>
      <c r="S610">
        <v>1</v>
      </c>
    </row>
    <row r="611" spans="18:19" x14ac:dyDescent="0.3">
      <c r="R611" s="5">
        <v>21770</v>
      </c>
      <c r="S611">
        <v>1</v>
      </c>
    </row>
    <row r="612" spans="18:19" x14ac:dyDescent="0.3">
      <c r="R612" s="5">
        <v>21801</v>
      </c>
      <c r="S612">
        <v>1</v>
      </c>
    </row>
    <row r="613" spans="18:19" x14ac:dyDescent="0.3">
      <c r="R613" s="5">
        <v>21891</v>
      </c>
      <c r="S613">
        <v>1</v>
      </c>
    </row>
    <row r="614" spans="18:19" x14ac:dyDescent="0.3">
      <c r="R614" s="5">
        <v>21940</v>
      </c>
      <c r="S614">
        <v>1</v>
      </c>
    </row>
    <row r="615" spans="18:19" x14ac:dyDescent="0.3">
      <c r="R615" s="5">
        <v>21974</v>
      </c>
      <c r="S615">
        <v>1</v>
      </c>
    </row>
    <row r="616" spans="18:19" x14ac:dyDescent="0.3">
      <c r="R616" s="5">
        <v>21980</v>
      </c>
      <c r="S616">
        <v>1</v>
      </c>
    </row>
    <row r="617" spans="18:19" x14ac:dyDescent="0.3">
      <c r="R617" s="5">
        <v>22005</v>
      </c>
      <c r="S617">
        <v>1</v>
      </c>
    </row>
    <row r="618" spans="18:19" x14ac:dyDescent="0.3">
      <c r="R618" s="5">
        <v>22006</v>
      </c>
      <c r="S618">
        <v>1</v>
      </c>
    </row>
    <row r="619" spans="18:19" x14ac:dyDescent="0.3">
      <c r="R619" s="5">
        <v>22010</v>
      </c>
      <c r="S619">
        <v>1</v>
      </c>
    </row>
    <row r="620" spans="18:19" x14ac:dyDescent="0.3">
      <c r="R620" s="5">
        <v>22014</v>
      </c>
      <c r="S620">
        <v>1</v>
      </c>
    </row>
    <row r="621" spans="18:19" x14ac:dyDescent="0.3">
      <c r="R621" s="5">
        <v>22042</v>
      </c>
      <c r="S621">
        <v>1</v>
      </c>
    </row>
    <row r="622" spans="18:19" x14ac:dyDescent="0.3">
      <c r="R622" s="5">
        <v>22046</v>
      </c>
      <c r="S622">
        <v>1</v>
      </c>
    </row>
    <row r="623" spans="18:19" x14ac:dyDescent="0.3">
      <c r="R623" s="5">
        <v>22050</v>
      </c>
      <c r="S623">
        <v>1</v>
      </c>
    </row>
    <row r="624" spans="18:19" x14ac:dyDescent="0.3">
      <c r="R624" s="5">
        <v>22088</v>
      </c>
      <c r="S624">
        <v>1</v>
      </c>
    </row>
    <row r="625" spans="18:19" x14ac:dyDescent="0.3">
      <c r="R625" s="5">
        <v>22118</v>
      </c>
      <c r="S625">
        <v>1</v>
      </c>
    </row>
    <row r="626" spans="18:19" x14ac:dyDescent="0.3">
      <c r="R626" s="5">
        <v>22127</v>
      </c>
      <c r="S626">
        <v>1</v>
      </c>
    </row>
    <row r="627" spans="18:19" x14ac:dyDescent="0.3">
      <c r="R627" s="5">
        <v>22155</v>
      </c>
      <c r="S627">
        <v>1</v>
      </c>
    </row>
    <row r="628" spans="18:19" x14ac:dyDescent="0.3">
      <c r="R628" s="5">
        <v>22170</v>
      </c>
      <c r="S628">
        <v>1</v>
      </c>
    </row>
    <row r="629" spans="18:19" x14ac:dyDescent="0.3">
      <c r="R629" s="5">
        <v>22173</v>
      </c>
      <c r="S629">
        <v>1</v>
      </c>
    </row>
    <row r="630" spans="18:19" x14ac:dyDescent="0.3">
      <c r="R630" s="5">
        <v>22174</v>
      </c>
      <c r="S630">
        <v>1</v>
      </c>
    </row>
    <row r="631" spans="18:19" x14ac:dyDescent="0.3">
      <c r="R631" s="5">
        <v>22175</v>
      </c>
      <c r="S631">
        <v>1</v>
      </c>
    </row>
    <row r="632" spans="18:19" x14ac:dyDescent="0.3">
      <c r="R632" s="5">
        <v>22204</v>
      </c>
      <c r="S632">
        <v>1</v>
      </c>
    </row>
    <row r="633" spans="18:19" x14ac:dyDescent="0.3">
      <c r="R633" s="5">
        <v>22211</v>
      </c>
      <c r="S633">
        <v>1</v>
      </c>
    </row>
    <row r="634" spans="18:19" x14ac:dyDescent="0.3">
      <c r="R634" s="5">
        <v>22219</v>
      </c>
      <c r="S634">
        <v>1</v>
      </c>
    </row>
    <row r="635" spans="18:19" x14ac:dyDescent="0.3">
      <c r="R635" s="5">
        <v>22220</v>
      </c>
      <c r="S635">
        <v>1</v>
      </c>
    </row>
    <row r="636" spans="18:19" x14ac:dyDescent="0.3">
      <c r="R636" s="5">
        <v>22221</v>
      </c>
      <c r="S636">
        <v>1</v>
      </c>
    </row>
    <row r="637" spans="18:19" x14ac:dyDescent="0.3">
      <c r="R637" s="5">
        <v>22227</v>
      </c>
      <c r="S637">
        <v>1</v>
      </c>
    </row>
    <row r="638" spans="18:19" x14ac:dyDescent="0.3">
      <c r="R638" s="5">
        <v>22252</v>
      </c>
      <c r="S638">
        <v>1</v>
      </c>
    </row>
    <row r="639" spans="18:19" x14ac:dyDescent="0.3">
      <c r="R639" s="5">
        <v>22294</v>
      </c>
      <c r="S639">
        <v>1</v>
      </c>
    </row>
    <row r="640" spans="18:19" x14ac:dyDescent="0.3">
      <c r="R640" s="5">
        <v>22296</v>
      </c>
      <c r="S640">
        <v>1</v>
      </c>
    </row>
    <row r="641" spans="18:19" x14ac:dyDescent="0.3">
      <c r="R641" s="5">
        <v>22330</v>
      </c>
      <c r="S641">
        <v>1</v>
      </c>
    </row>
    <row r="642" spans="18:19" x14ac:dyDescent="0.3">
      <c r="R642" s="5">
        <v>22381</v>
      </c>
      <c r="S642">
        <v>1</v>
      </c>
    </row>
    <row r="643" spans="18:19" x14ac:dyDescent="0.3">
      <c r="R643" s="5">
        <v>22399</v>
      </c>
      <c r="S643">
        <v>1</v>
      </c>
    </row>
    <row r="644" spans="18:19" x14ac:dyDescent="0.3">
      <c r="R644" s="5">
        <v>22400</v>
      </c>
      <c r="S644">
        <v>1</v>
      </c>
    </row>
    <row r="645" spans="18:19" x14ac:dyDescent="0.3">
      <c r="R645" s="5">
        <v>22402</v>
      </c>
      <c r="S645">
        <v>1</v>
      </c>
    </row>
    <row r="646" spans="18:19" x14ac:dyDescent="0.3">
      <c r="R646" s="5">
        <v>22439</v>
      </c>
      <c r="S646">
        <v>1</v>
      </c>
    </row>
    <row r="647" spans="18:19" x14ac:dyDescent="0.3">
      <c r="R647" s="5">
        <v>22464</v>
      </c>
      <c r="S647">
        <v>1</v>
      </c>
    </row>
    <row r="648" spans="18:19" x14ac:dyDescent="0.3">
      <c r="R648" s="5">
        <v>22496</v>
      </c>
      <c r="S648">
        <v>1</v>
      </c>
    </row>
    <row r="649" spans="18:19" x14ac:dyDescent="0.3">
      <c r="R649" s="5">
        <v>22500</v>
      </c>
      <c r="S649">
        <v>1</v>
      </c>
    </row>
    <row r="650" spans="18:19" x14ac:dyDescent="0.3">
      <c r="R650" s="5">
        <v>22518</v>
      </c>
      <c r="S650">
        <v>1</v>
      </c>
    </row>
    <row r="651" spans="18:19" x14ac:dyDescent="0.3">
      <c r="R651" s="5">
        <v>22527</v>
      </c>
      <c r="S651">
        <v>1</v>
      </c>
    </row>
    <row r="652" spans="18:19" x14ac:dyDescent="0.3">
      <c r="R652" s="5">
        <v>22538</v>
      </c>
      <c r="S652">
        <v>1</v>
      </c>
    </row>
    <row r="653" spans="18:19" x14ac:dyDescent="0.3">
      <c r="R653" s="5">
        <v>22610</v>
      </c>
      <c r="S653">
        <v>1</v>
      </c>
    </row>
    <row r="654" spans="18:19" x14ac:dyDescent="0.3">
      <c r="R654" s="5">
        <v>22633</v>
      </c>
      <c r="S654">
        <v>1</v>
      </c>
    </row>
    <row r="655" spans="18:19" x14ac:dyDescent="0.3">
      <c r="R655" s="5">
        <v>22634</v>
      </c>
      <c r="S655">
        <v>1</v>
      </c>
    </row>
    <row r="656" spans="18:19" x14ac:dyDescent="0.3">
      <c r="R656" s="5">
        <v>22636</v>
      </c>
      <c r="S656">
        <v>1</v>
      </c>
    </row>
    <row r="657" spans="18:19" x14ac:dyDescent="0.3">
      <c r="R657" s="5">
        <v>22672</v>
      </c>
      <c r="S657">
        <v>1</v>
      </c>
    </row>
    <row r="658" spans="18:19" x14ac:dyDescent="0.3">
      <c r="R658" s="5">
        <v>22707</v>
      </c>
      <c r="S658">
        <v>1</v>
      </c>
    </row>
    <row r="659" spans="18:19" x14ac:dyDescent="0.3">
      <c r="R659" s="5">
        <v>22719</v>
      </c>
      <c r="S659">
        <v>1</v>
      </c>
    </row>
    <row r="660" spans="18:19" x14ac:dyDescent="0.3">
      <c r="R660" s="5">
        <v>22730</v>
      </c>
      <c r="S660">
        <v>1</v>
      </c>
    </row>
    <row r="661" spans="18:19" x14ac:dyDescent="0.3">
      <c r="R661" s="5">
        <v>22743</v>
      </c>
      <c r="S661">
        <v>1</v>
      </c>
    </row>
    <row r="662" spans="18:19" x14ac:dyDescent="0.3">
      <c r="R662" s="5">
        <v>22821</v>
      </c>
      <c r="S662">
        <v>1</v>
      </c>
    </row>
    <row r="663" spans="18:19" x14ac:dyDescent="0.3">
      <c r="R663" s="5">
        <v>22830</v>
      </c>
      <c r="S663">
        <v>1</v>
      </c>
    </row>
    <row r="664" spans="18:19" x14ac:dyDescent="0.3">
      <c r="R664" s="5">
        <v>22864</v>
      </c>
      <c r="S664">
        <v>1</v>
      </c>
    </row>
    <row r="665" spans="18:19" x14ac:dyDescent="0.3">
      <c r="R665" s="5">
        <v>22918</v>
      </c>
      <c r="S665">
        <v>1</v>
      </c>
    </row>
    <row r="666" spans="18:19" x14ac:dyDescent="0.3">
      <c r="R666" s="5">
        <v>22930</v>
      </c>
      <c r="S666">
        <v>1</v>
      </c>
    </row>
    <row r="667" spans="18:19" x14ac:dyDescent="0.3">
      <c r="R667" s="5">
        <v>22931</v>
      </c>
      <c r="S667">
        <v>1</v>
      </c>
    </row>
    <row r="668" spans="18:19" x14ac:dyDescent="0.3">
      <c r="R668" s="5">
        <v>22936</v>
      </c>
      <c r="S668">
        <v>1</v>
      </c>
    </row>
    <row r="669" spans="18:19" x14ac:dyDescent="0.3">
      <c r="R669" s="5">
        <v>22971</v>
      </c>
      <c r="S669">
        <v>1</v>
      </c>
    </row>
    <row r="670" spans="18:19" x14ac:dyDescent="0.3">
      <c r="R670" s="5">
        <v>22974</v>
      </c>
      <c r="S670">
        <v>1</v>
      </c>
    </row>
    <row r="671" spans="18:19" x14ac:dyDescent="0.3">
      <c r="R671" s="5">
        <v>22976</v>
      </c>
      <c r="S671">
        <v>1</v>
      </c>
    </row>
    <row r="672" spans="18:19" x14ac:dyDescent="0.3">
      <c r="R672" s="5">
        <v>22983</v>
      </c>
      <c r="S672">
        <v>1</v>
      </c>
    </row>
    <row r="673" spans="18:19" x14ac:dyDescent="0.3">
      <c r="R673" s="5">
        <v>22988</v>
      </c>
      <c r="S673">
        <v>1</v>
      </c>
    </row>
    <row r="674" spans="18:19" x14ac:dyDescent="0.3">
      <c r="R674" s="5">
        <v>22994</v>
      </c>
      <c r="S674">
        <v>1</v>
      </c>
    </row>
    <row r="675" spans="18:19" x14ac:dyDescent="0.3">
      <c r="R675" s="5">
        <v>23027</v>
      </c>
      <c r="S675">
        <v>1</v>
      </c>
    </row>
    <row r="676" spans="18:19" x14ac:dyDescent="0.3">
      <c r="R676" s="5">
        <v>23041</v>
      </c>
      <c r="S676">
        <v>1</v>
      </c>
    </row>
    <row r="677" spans="18:19" x14ac:dyDescent="0.3">
      <c r="R677" s="5">
        <v>23089</v>
      </c>
      <c r="S677">
        <v>1</v>
      </c>
    </row>
    <row r="678" spans="18:19" x14ac:dyDescent="0.3">
      <c r="R678" s="5">
        <v>23105</v>
      </c>
      <c r="S678">
        <v>1</v>
      </c>
    </row>
    <row r="679" spans="18:19" x14ac:dyDescent="0.3">
      <c r="R679" s="5">
        <v>23144</v>
      </c>
      <c r="S679">
        <v>1</v>
      </c>
    </row>
    <row r="680" spans="18:19" x14ac:dyDescent="0.3">
      <c r="R680" s="5">
        <v>23158</v>
      </c>
      <c r="S680">
        <v>1</v>
      </c>
    </row>
    <row r="681" spans="18:19" x14ac:dyDescent="0.3">
      <c r="R681" s="5">
        <v>23195</v>
      </c>
      <c r="S681">
        <v>1</v>
      </c>
    </row>
    <row r="682" spans="18:19" x14ac:dyDescent="0.3">
      <c r="R682" s="5">
        <v>23197</v>
      </c>
      <c r="S682">
        <v>1</v>
      </c>
    </row>
    <row r="683" spans="18:19" x14ac:dyDescent="0.3">
      <c r="R683" s="5">
        <v>23200</v>
      </c>
      <c r="S683">
        <v>1</v>
      </c>
    </row>
    <row r="684" spans="18:19" x14ac:dyDescent="0.3">
      <c r="R684" s="5">
        <v>23217</v>
      </c>
      <c r="S684">
        <v>1</v>
      </c>
    </row>
    <row r="685" spans="18:19" x14ac:dyDescent="0.3">
      <c r="R685" s="5">
        <v>23248</v>
      </c>
      <c r="S685">
        <v>1</v>
      </c>
    </row>
    <row r="686" spans="18:19" x14ac:dyDescent="0.3">
      <c r="R686" s="5">
        <v>23256</v>
      </c>
      <c r="S686">
        <v>1</v>
      </c>
    </row>
    <row r="687" spans="18:19" x14ac:dyDescent="0.3">
      <c r="R687" s="5">
        <v>23275</v>
      </c>
      <c r="S687">
        <v>1</v>
      </c>
    </row>
    <row r="688" spans="18:19" x14ac:dyDescent="0.3">
      <c r="R688" s="5">
        <v>23316</v>
      </c>
      <c r="S688">
        <v>1</v>
      </c>
    </row>
    <row r="689" spans="18:19" x14ac:dyDescent="0.3">
      <c r="R689" s="5">
        <v>23333</v>
      </c>
      <c r="S689">
        <v>1</v>
      </c>
    </row>
    <row r="690" spans="18:19" x14ac:dyDescent="0.3">
      <c r="R690" s="5">
        <v>23358</v>
      </c>
      <c r="S690">
        <v>1</v>
      </c>
    </row>
    <row r="691" spans="18:19" x14ac:dyDescent="0.3">
      <c r="R691" s="5">
        <v>23368</v>
      </c>
      <c r="S691">
        <v>1</v>
      </c>
    </row>
    <row r="692" spans="18:19" x14ac:dyDescent="0.3">
      <c r="R692" s="5">
        <v>23376</v>
      </c>
      <c r="S692">
        <v>1</v>
      </c>
    </row>
    <row r="693" spans="18:19" x14ac:dyDescent="0.3">
      <c r="R693" s="5">
        <v>23378</v>
      </c>
      <c r="S693">
        <v>1</v>
      </c>
    </row>
    <row r="694" spans="18:19" x14ac:dyDescent="0.3">
      <c r="R694" s="5">
        <v>23419</v>
      </c>
      <c r="S694">
        <v>1</v>
      </c>
    </row>
    <row r="695" spans="18:19" x14ac:dyDescent="0.3">
      <c r="R695" s="5">
        <v>23426</v>
      </c>
      <c r="S695">
        <v>1</v>
      </c>
    </row>
    <row r="696" spans="18:19" x14ac:dyDescent="0.3">
      <c r="R696" s="5">
        <v>23432</v>
      </c>
      <c r="S696">
        <v>1</v>
      </c>
    </row>
    <row r="697" spans="18:19" x14ac:dyDescent="0.3">
      <c r="R697" s="5">
        <v>23449</v>
      </c>
      <c r="S697">
        <v>1</v>
      </c>
    </row>
    <row r="698" spans="18:19" x14ac:dyDescent="0.3">
      <c r="R698" s="5">
        <v>23455</v>
      </c>
      <c r="S698">
        <v>1</v>
      </c>
    </row>
    <row r="699" spans="18:19" x14ac:dyDescent="0.3">
      <c r="R699" s="5">
        <v>23459</v>
      </c>
      <c r="S699">
        <v>1</v>
      </c>
    </row>
    <row r="700" spans="18:19" x14ac:dyDescent="0.3">
      <c r="R700" s="5">
        <v>23461</v>
      </c>
      <c r="S700">
        <v>1</v>
      </c>
    </row>
    <row r="701" spans="18:19" x14ac:dyDescent="0.3">
      <c r="R701" s="5">
        <v>23479</v>
      </c>
      <c r="S701">
        <v>1</v>
      </c>
    </row>
    <row r="702" spans="18:19" x14ac:dyDescent="0.3">
      <c r="R702" s="5">
        <v>23491</v>
      </c>
      <c r="S702">
        <v>1</v>
      </c>
    </row>
    <row r="703" spans="18:19" x14ac:dyDescent="0.3">
      <c r="R703" s="5">
        <v>23513</v>
      </c>
      <c r="S703">
        <v>1</v>
      </c>
    </row>
    <row r="704" spans="18:19" x14ac:dyDescent="0.3">
      <c r="R704" s="5">
        <v>23542</v>
      </c>
      <c r="S704">
        <v>1</v>
      </c>
    </row>
    <row r="705" spans="18:19" x14ac:dyDescent="0.3">
      <c r="R705" s="5">
        <v>23549</v>
      </c>
      <c r="S705">
        <v>1</v>
      </c>
    </row>
    <row r="706" spans="18:19" x14ac:dyDescent="0.3">
      <c r="R706" s="5">
        <v>23571</v>
      </c>
      <c r="S706">
        <v>1</v>
      </c>
    </row>
    <row r="707" spans="18:19" x14ac:dyDescent="0.3">
      <c r="R707" s="5">
        <v>23586</v>
      </c>
      <c r="S707">
        <v>1</v>
      </c>
    </row>
    <row r="708" spans="18:19" x14ac:dyDescent="0.3">
      <c r="R708" s="5">
        <v>23608</v>
      </c>
      <c r="S708">
        <v>1</v>
      </c>
    </row>
    <row r="709" spans="18:19" x14ac:dyDescent="0.3">
      <c r="R709" s="5">
        <v>23627</v>
      </c>
      <c r="S709">
        <v>1</v>
      </c>
    </row>
    <row r="710" spans="18:19" x14ac:dyDescent="0.3">
      <c r="R710" s="5">
        <v>23668</v>
      </c>
      <c r="S710">
        <v>1</v>
      </c>
    </row>
    <row r="711" spans="18:19" x14ac:dyDescent="0.3">
      <c r="R711" s="5">
        <v>23672</v>
      </c>
      <c r="S711">
        <v>1</v>
      </c>
    </row>
    <row r="712" spans="18:19" x14ac:dyDescent="0.3">
      <c r="R712" s="5">
        <v>23704</v>
      </c>
      <c r="S712">
        <v>1</v>
      </c>
    </row>
    <row r="713" spans="18:19" x14ac:dyDescent="0.3">
      <c r="R713" s="5">
        <v>23707</v>
      </c>
      <c r="S713">
        <v>1</v>
      </c>
    </row>
    <row r="714" spans="18:19" x14ac:dyDescent="0.3">
      <c r="R714" s="5">
        <v>23712</v>
      </c>
      <c r="S714">
        <v>1</v>
      </c>
    </row>
    <row r="715" spans="18:19" x14ac:dyDescent="0.3">
      <c r="R715" s="5">
        <v>23731</v>
      </c>
      <c r="S715">
        <v>1</v>
      </c>
    </row>
    <row r="716" spans="18:19" x14ac:dyDescent="0.3">
      <c r="R716" s="5">
        <v>23780</v>
      </c>
      <c r="S716">
        <v>1</v>
      </c>
    </row>
    <row r="717" spans="18:19" x14ac:dyDescent="0.3">
      <c r="R717" s="5">
        <v>23797</v>
      </c>
      <c r="S717">
        <v>1</v>
      </c>
    </row>
    <row r="718" spans="18:19" x14ac:dyDescent="0.3">
      <c r="R718" s="5">
        <v>23801</v>
      </c>
      <c r="S718">
        <v>1</v>
      </c>
    </row>
    <row r="719" spans="18:19" x14ac:dyDescent="0.3">
      <c r="R719" s="5">
        <v>23818</v>
      </c>
      <c r="S719">
        <v>1</v>
      </c>
    </row>
    <row r="720" spans="18:19" x14ac:dyDescent="0.3">
      <c r="R720" s="5">
        <v>23882</v>
      </c>
      <c r="S720">
        <v>1</v>
      </c>
    </row>
    <row r="721" spans="18:19" x14ac:dyDescent="0.3">
      <c r="R721" s="5">
        <v>23893</v>
      </c>
      <c r="S721">
        <v>1</v>
      </c>
    </row>
    <row r="722" spans="18:19" x14ac:dyDescent="0.3">
      <c r="R722" s="5">
        <v>23908</v>
      </c>
      <c r="S722">
        <v>1</v>
      </c>
    </row>
    <row r="723" spans="18:19" x14ac:dyDescent="0.3">
      <c r="R723" s="5">
        <v>23915</v>
      </c>
      <c r="S723">
        <v>1</v>
      </c>
    </row>
    <row r="724" spans="18:19" x14ac:dyDescent="0.3">
      <c r="R724" s="5">
        <v>23940</v>
      </c>
      <c r="S724">
        <v>1</v>
      </c>
    </row>
    <row r="725" spans="18:19" x14ac:dyDescent="0.3">
      <c r="R725" s="5">
        <v>23962</v>
      </c>
      <c r="S725">
        <v>1</v>
      </c>
    </row>
    <row r="726" spans="18:19" x14ac:dyDescent="0.3">
      <c r="R726" s="5">
        <v>23963</v>
      </c>
      <c r="S726">
        <v>1</v>
      </c>
    </row>
    <row r="727" spans="18:19" x14ac:dyDescent="0.3">
      <c r="R727" s="5">
        <v>23979</v>
      </c>
      <c r="S727">
        <v>1</v>
      </c>
    </row>
    <row r="728" spans="18:19" x14ac:dyDescent="0.3">
      <c r="R728" s="5">
        <v>23986</v>
      </c>
      <c r="S728">
        <v>1</v>
      </c>
    </row>
    <row r="729" spans="18:19" x14ac:dyDescent="0.3">
      <c r="R729" s="5">
        <v>23993</v>
      </c>
      <c r="S729">
        <v>1</v>
      </c>
    </row>
    <row r="730" spans="18:19" x14ac:dyDescent="0.3">
      <c r="R730" s="5">
        <v>24061</v>
      </c>
      <c r="S730">
        <v>1</v>
      </c>
    </row>
    <row r="731" spans="18:19" x14ac:dyDescent="0.3">
      <c r="R731" s="5">
        <v>24065</v>
      </c>
      <c r="S731">
        <v>1</v>
      </c>
    </row>
    <row r="732" spans="18:19" x14ac:dyDescent="0.3">
      <c r="R732" s="5">
        <v>24093</v>
      </c>
      <c r="S732">
        <v>1</v>
      </c>
    </row>
    <row r="733" spans="18:19" x14ac:dyDescent="0.3">
      <c r="R733" s="5">
        <v>24107</v>
      </c>
      <c r="S733">
        <v>1</v>
      </c>
    </row>
    <row r="734" spans="18:19" x14ac:dyDescent="0.3">
      <c r="R734" s="5">
        <v>24119</v>
      </c>
      <c r="S734">
        <v>1</v>
      </c>
    </row>
    <row r="735" spans="18:19" x14ac:dyDescent="0.3">
      <c r="R735" s="5">
        <v>24121</v>
      </c>
      <c r="S735">
        <v>1</v>
      </c>
    </row>
    <row r="736" spans="18:19" x14ac:dyDescent="0.3">
      <c r="R736" s="5">
        <v>24140</v>
      </c>
      <c r="S736">
        <v>1</v>
      </c>
    </row>
    <row r="737" spans="18:19" x14ac:dyDescent="0.3">
      <c r="R737" s="5">
        <v>24149</v>
      </c>
      <c r="S737">
        <v>1</v>
      </c>
    </row>
    <row r="738" spans="18:19" x14ac:dyDescent="0.3">
      <c r="R738" s="5">
        <v>24151</v>
      </c>
      <c r="S738">
        <v>1</v>
      </c>
    </row>
    <row r="739" spans="18:19" x14ac:dyDescent="0.3">
      <c r="R739" s="5">
        <v>24174</v>
      </c>
      <c r="S739">
        <v>1</v>
      </c>
    </row>
    <row r="740" spans="18:19" x14ac:dyDescent="0.3">
      <c r="R740" s="5">
        <v>24185</v>
      </c>
      <c r="S740">
        <v>1</v>
      </c>
    </row>
    <row r="741" spans="18:19" x14ac:dyDescent="0.3">
      <c r="R741" s="5">
        <v>24187</v>
      </c>
      <c r="S741">
        <v>1</v>
      </c>
    </row>
    <row r="742" spans="18:19" x14ac:dyDescent="0.3">
      <c r="R742" s="5">
        <v>24201</v>
      </c>
      <c r="S742">
        <v>1</v>
      </c>
    </row>
    <row r="743" spans="18:19" x14ac:dyDescent="0.3">
      <c r="R743" s="5">
        <v>24273</v>
      </c>
      <c r="S743">
        <v>1</v>
      </c>
    </row>
    <row r="744" spans="18:19" x14ac:dyDescent="0.3">
      <c r="R744" s="5">
        <v>24279</v>
      </c>
      <c r="S744">
        <v>1</v>
      </c>
    </row>
    <row r="745" spans="18:19" x14ac:dyDescent="0.3">
      <c r="R745" s="5">
        <v>24305</v>
      </c>
      <c r="S745">
        <v>1</v>
      </c>
    </row>
    <row r="746" spans="18:19" x14ac:dyDescent="0.3">
      <c r="R746" s="5">
        <v>24322</v>
      </c>
      <c r="S746">
        <v>1</v>
      </c>
    </row>
    <row r="747" spans="18:19" x14ac:dyDescent="0.3">
      <c r="R747" s="5">
        <v>24324</v>
      </c>
      <c r="S747">
        <v>1</v>
      </c>
    </row>
    <row r="748" spans="18:19" x14ac:dyDescent="0.3">
      <c r="R748" s="5">
        <v>24357</v>
      </c>
      <c r="S748">
        <v>1</v>
      </c>
    </row>
    <row r="749" spans="18:19" x14ac:dyDescent="0.3">
      <c r="R749" s="5">
        <v>24369</v>
      </c>
      <c r="S749">
        <v>1</v>
      </c>
    </row>
    <row r="750" spans="18:19" x14ac:dyDescent="0.3">
      <c r="R750" s="5">
        <v>24381</v>
      </c>
      <c r="S750">
        <v>1</v>
      </c>
    </row>
    <row r="751" spans="18:19" x14ac:dyDescent="0.3">
      <c r="R751" s="5">
        <v>24397</v>
      </c>
      <c r="S751">
        <v>1</v>
      </c>
    </row>
    <row r="752" spans="18:19" x14ac:dyDescent="0.3">
      <c r="R752" s="5">
        <v>24398</v>
      </c>
      <c r="S752">
        <v>1</v>
      </c>
    </row>
    <row r="753" spans="18:19" x14ac:dyDescent="0.3">
      <c r="R753" s="5">
        <v>24416</v>
      </c>
      <c r="S753">
        <v>1</v>
      </c>
    </row>
    <row r="754" spans="18:19" x14ac:dyDescent="0.3">
      <c r="R754" s="5">
        <v>24433</v>
      </c>
      <c r="S754">
        <v>1</v>
      </c>
    </row>
    <row r="755" spans="18:19" x14ac:dyDescent="0.3">
      <c r="R755" s="5">
        <v>24466</v>
      </c>
      <c r="S755">
        <v>1</v>
      </c>
    </row>
    <row r="756" spans="18:19" x14ac:dyDescent="0.3">
      <c r="R756" s="5">
        <v>24485</v>
      </c>
      <c r="S756">
        <v>1</v>
      </c>
    </row>
    <row r="757" spans="18:19" x14ac:dyDescent="0.3">
      <c r="R757" s="5">
        <v>24496</v>
      </c>
      <c r="S757">
        <v>1</v>
      </c>
    </row>
    <row r="758" spans="18:19" x14ac:dyDescent="0.3">
      <c r="R758" s="5">
        <v>24514</v>
      </c>
      <c r="S758">
        <v>1</v>
      </c>
    </row>
    <row r="759" spans="18:19" x14ac:dyDescent="0.3">
      <c r="R759" s="5">
        <v>24584</v>
      </c>
      <c r="S759">
        <v>1</v>
      </c>
    </row>
    <row r="760" spans="18:19" x14ac:dyDescent="0.3">
      <c r="R760" s="5">
        <v>24611</v>
      </c>
      <c r="S760">
        <v>1</v>
      </c>
    </row>
    <row r="761" spans="18:19" x14ac:dyDescent="0.3">
      <c r="R761" s="5">
        <v>24637</v>
      </c>
      <c r="S761">
        <v>1</v>
      </c>
    </row>
    <row r="762" spans="18:19" x14ac:dyDescent="0.3">
      <c r="R762" s="5">
        <v>24643</v>
      </c>
      <c r="S762">
        <v>1</v>
      </c>
    </row>
    <row r="763" spans="18:19" x14ac:dyDescent="0.3">
      <c r="R763" s="5">
        <v>24725</v>
      </c>
      <c r="S763">
        <v>1</v>
      </c>
    </row>
    <row r="764" spans="18:19" x14ac:dyDescent="0.3">
      <c r="R764" s="5">
        <v>24738</v>
      </c>
      <c r="S764">
        <v>1</v>
      </c>
    </row>
    <row r="765" spans="18:19" x14ac:dyDescent="0.3">
      <c r="R765" s="5">
        <v>24745</v>
      </c>
      <c r="S765">
        <v>1</v>
      </c>
    </row>
    <row r="766" spans="18:19" x14ac:dyDescent="0.3">
      <c r="R766" s="5">
        <v>24801</v>
      </c>
      <c r="S766">
        <v>1</v>
      </c>
    </row>
    <row r="767" spans="18:19" x14ac:dyDescent="0.3">
      <c r="R767" s="5">
        <v>24842</v>
      </c>
      <c r="S767">
        <v>1</v>
      </c>
    </row>
    <row r="768" spans="18:19" x14ac:dyDescent="0.3">
      <c r="R768" s="5">
        <v>24857</v>
      </c>
      <c r="S768">
        <v>1</v>
      </c>
    </row>
    <row r="769" spans="18:19" x14ac:dyDescent="0.3">
      <c r="R769" s="5">
        <v>24871</v>
      </c>
      <c r="S769">
        <v>1</v>
      </c>
    </row>
    <row r="770" spans="18:19" x14ac:dyDescent="0.3">
      <c r="R770" s="5">
        <v>24898</v>
      </c>
      <c r="S770">
        <v>1</v>
      </c>
    </row>
    <row r="771" spans="18:19" x14ac:dyDescent="0.3">
      <c r="R771" s="5">
        <v>24901</v>
      </c>
      <c r="S771">
        <v>1</v>
      </c>
    </row>
    <row r="772" spans="18:19" x14ac:dyDescent="0.3">
      <c r="R772" s="5">
        <v>24941</v>
      </c>
      <c r="S772">
        <v>1</v>
      </c>
    </row>
    <row r="773" spans="18:19" x14ac:dyDescent="0.3">
      <c r="R773" s="5">
        <v>24943</v>
      </c>
      <c r="S773">
        <v>1</v>
      </c>
    </row>
    <row r="774" spans="18:19" x14ac:dyDescent="0.3">
      <c r="R774" s="5">
        <v>24955</v>
      </c>
      <c r="S774">
        <v>1</v>
      </c>
    </row>
    <row r="775" spans="18:19" x14ac:dyDescent="0.3">
      <c r="R775" s="5">
        <v>24958</v>
      </c>
      <c r="S775">
        <v>1</v>
      </c>
    </row>
    <row r="776" spans="18:19" x14ac:dyDescent="0.3">
      <c r="R776" s="5">
        <v>24979</v>
      </c>
      <c r="S776">
        <v>1</v>
      </c>
    </row>
    <row r="777" spans="18:19" x14ac:dyDescent="0.3">
      <c r="R777" s="5">
        <v>24981</v>
      </c>
      <c r="S777">
        <v>1</v>
      </c>
    </row>
    <row r="778" spans="18:19" x14ac:dyDescent="0.3">
      <c r="R778" s="5">
        <v>25006</v>
      </c>
      <c r="S778">
        <v>1</v>
      </c>
    </row>
    <row r="779" spans="18:19" x14ac:dyDescent="0.3">
      <c r="R779" s="5">
        <v>25026</v>
      </c>
      <c r="S779">
        <v>1</v>
      </c>
    </row>
    <row r="780" spans="18:19" x14ac:dyDescent="0.3">
      <c r="R780" s="5">
        <v>25041</v>
      </c>
      <c r="S780">
        <v>1</v>
      </c>
    </row>
    <row r="781" spans="18:19" x14ac:dyDescent="0.3">
      <c r="R781" s="5">
        <v>25058</v>
      </c>
      <c r="S781">
        <v>1</v>
      </c>
    </row>
    <row r="782" spans="18:19" x14ac:dyDescent="0.3">
      <c r="R782" s="5">
        <v>25065</v>
      </c>
      <c r="S782">
        <v>1</v>
      </c>
    </row>
    <row r="783" spans="18:19" x14ac:dyDescent="0.3">
      <c r="R783" s="5">
        <v>25074</v>
      </c>
      <c r="S783">
        <v>1</v>
      </c>
    </row>
    <row r="784" spans="18:19" x14ac:dyDescent="0.3">
      <c r="R784" s="5">
        <v>25101</v>
      </c>
      <c r="S784">
        <v>1</v>
      </c>
    </row>
    <row r="785" spans="18:19" x14ac:dyDescent="0.3">
      <c r="R785" s="5">
        <v>25148</v>
      </c>
      <c r="S785">
        <v>1</v>
      </c>
    </row>
    <row r="786" spans="18:19" x14ac:dyDescent="0.3">
      <c r="R786" s="5">
        <v>25184</v>
      </c>
      <c r="S786">
        <v>1</v>
      </c>
    </row>
    <row r="787" spans="18:19" x14ac:dyDescent="0.3">
      <c r="R787" s="5">
        <v>25241</v>
      </c>
      <c r="S787">
        <v>1</v>
      </c>
    </row>
    <row r="788" spans="18:19" x14ac:dyDescent="0.3">
      <c r="R788" s="5">
        <v>25261</v>
      </c>
      <c r="S788">
        <v>1</v>
      </c>
    </row>
    <row r="789" spans="18:19" x14ac:dyDescent="0.3">
      <c r="R789" s="5">
        <v>25266</v>
      </c>
      <c r="S789">
        <v>1</v>
      </c>
    </row>
    <row r="790" spans="18:19" x14ac:dyDescent="0.3">
      <c r="R790" s="5">
        <v>25293</v>
      </c>
      <c r="S790">
        <v>1</v>
      </c>
    </row>
    <row r="791" spans="18:19" x14ac:dyDescent="0.3">
      <c r="R791" s="5">
        <v>25303</v>
      </c>
      <c r="S791">
        <v>1</v>
      </c>
    </row>
    <row r="792" spans="18:19" x14ac:dyDescent="0.3">
      <c r="R792" s="5">
        <v>25307</v>
      </c>
      <c r="S792">
        <v>1</v>
      </c>
    </row>
    <row r="793" spans="18:19" x14ac:dyDescent="0.3">
      <c r="R793" s="5">
        <v>25313</v>
      </c>
      <c r="S793">
        <v>1</v>
      </c>
    </row>
    <row r="794" spans="18:19" x14ac:dyDescent="0.3">
      <c r="R794" s="5">
        <v>25323</v>
      </c>
      <c r="S794">
        <v>1</v>
      </c>
    </row>
    <row r="795" spans="18:19" x14ac:dyDescent="0.3">
      <c r="R795" s="5">
        <v>25329</v>
      </c>
      <c r="S795">
        <v>1</v>
      </c>
    </row>
    <row r="796" spans="18:19" x14ac:dyDescent="0.3">
      <c r="R796" s="5">
        <v>25343</v>
      </c>
      <c r="S796">
        <v>1</v>
      </c>
    </row>
    <row r="797" spans="18:19" x14ac:dyDescent="0.3">
      <c r="R797" s="5">
        <v>25347</v>
      </c>
      <c r="S797">
        <v>1</v>
      </c>
    </row>
    <row r="798" spans="18:19" x14ac:dyDescent="0.3">
      <c r="R798" s="5">
        <v>25375</v>
      </c>
      <c r="S798">
        <v>1</v>
      </c>
    </row>
    <row r="799" spans="18:19" x14ac:dyDescent="0.3">
      <c r="R799" s="5">
        <v>25394</v>
      </c>
      <c r="S799">
        <v>1</v>
      </c>
    </row>
    <row r="800" spans="18:19" x14ac:dyDescent="0.3">
      <c r="R800" s="5">
        <v>25405</v>
      </c>
      <c r="S800">
        <v>1</v>
      </c>
    </row>
    <row r="801" spans="18:19" x14ac:dyDescent="0.3">
      <c r="R801" s="5">
        <v>25419</v>
      </c>
      <c r="S801">
        <v>1</v>
      </c>
    </row>
    <row r="802" spans="18:19" x14ac:dyDescent="0.3">
      <c r="R802" s="5">
        <v>25458</v>
      </c>
      <c r="S802">
        <v>1</v>
      </c>
    </row>
    <row r="803" spans="18:19" x14ac:dyDescent="0.3">
      <c r="R803" s="5">
        <v>25460</v>
      </c>
      <c r="S803">
        <v>1</v>
      </c>
    </row>
    <row r="804" spans="18:19" x14ac:dyDescent="0.3">
      <c r="R804" s="5">
        <v>25502</v>
      </c>
      <c r="S804">
        <v>1</v>
      </c>
    </row>
    <row r="805" spans="18:19" x14ac:dyDescent="0.3">
      <c r="R805" s="5">
        <v>25512</v>
      </c>
      <c r="S805">
        <v>1</v>
      </c>
    </row>
    <row r="806" spans="18:19" x14ac:dyDescent="0.3">
      <c r="R806" s="5">
        <v>25529</v>
      </c>
      <c r="S806">
        <v>1</v>
      </c>
    </row>
    <row r="807" spans="18:19" x14ac:dyDescent="0.3">
      <c r="R807" s="5">
        <v>25553</v>
      </c>
      <c r="S807">
        <v>1</v>
      </c>
    </row>
    <row r="808" spans="18:19" x14ac:dyDescent="0.3">
      <c r="R808" s="5">
        <v>25555</v>
      </c>
      <c r="S808">
        <v>1</v>
      </c>
    </row>
    <row r="809" spans="18:19" x14ac:dyDescent="0.3">
      <c r="R809" s="5">
        <v>25559</v>
      </c>
      <c r="S809">
        <v>1</v>
      </c>
    </row>
    <row r="810" spans="18:19" x14ac:dyDescent="0.3">
      <c r="R810" s="5">
        <v>25597</v>
      </c>
      <c r="S810">
        <v>1</v>
      </c>
    </row>
    <row r="811" spans="18:19" x14ac:dyDescent="0.3">
      <c r="R811" s="5">
        <v>25598</v>
      </c>
      <c r="S811">
        <v>1</v>
      </c>
    </row>
    <row r="812" spans="18:19" x14ac:dyDescent="0.3">
      <c r="R812" s="5">
        <v>25605</v>
      </c>
      <c r="S812">
        <v>1</v>
      </c>
    </row>
    <row r="813" spans="18:19" x14ac:dyDescent="0.3">
      <c r="R813" s="5">
        <v>25649</v>
      </c>
      <c r="S813">
        <v>1</v>
      </c>
    </row>
    <row r="814" spans="18:19" x14ac:dyDescent="0.3">
      <c r="R814" s="5">
        <v>25651</v>
      </c>
      <c r="S814">
        <v>1</v>
      </c>
    </row>
    <row r="815" spans="18:19" x14ac:dyDescent="0.3">
      <c r="R815" s="5">
        <v>25665</v>
      </c>
      <c r="S815">
        <v>1</v>
      </c>
    </row>
    <row r="816" spans="18:19" x14ac:dyDescent="0.3">
      <c r="R816" s="5">
        <v>25681</v>
      </c>
      <c r="S816">
        <v>1</v>
      </c>
    </row>
    <row r="817" spans="18:19" x14ac:dyDescent="0.3">
      <c r="R817" s="5">
        <v>25693</v>
      </c>
      <c r="S817">
        <v>1</v>
      </c>
    </row>
    <row r="818" spans="18:19" x14ac:dyDescent="0.3">
      <c r="R818" s="5">
        <v>25752</v>
      </c>
      <c r="S818">
        <v>1</v>
      </c>
    </row>
    <row r="819" spans="18:19" x14ac:dyDescent="0.3">
      <c r="R819" s="5">
        <v>25792</v>
      </c>
      <c r="S819">
        <v>1</v>
      </c>
    </row>
    <row r="820" spans="18:19" x14ac:dyDescent="0.3">
      <c r="R820" s="5">
        <v>25872</v>
      </c>
      <c r="S820">
        <v>1</v>
      </c>
    </row>
    <row r="821" spans="18:19" x14ac:dyDescent="0.3">
      <c r="R821" s="5">
        <v>25886</v>
      </c>
      <c r="S821">
        <v>1</v>
      </c>
    </row>
    <row r="822" spans="18:19" x14ac:dyDescent="0.3">
      <c r="R822" s="5">
        <v>25898</v>
      </c>
      <c r="S822">
        <v>1</v>
      </c>
    </row>
    <row r="823" spans="18:19" x14ac:dyDescent="0.3">
      <c r="R823" s="5">
        <v>25899</v>
      </c>
      <c r="S823">
        <v>1</v>
      </c>
    </row>
    <row r="824" spans="18:19" x14ac:dyDescent="0.3">
      <c r="R824" s="5">
        <v>25906</v>
      </c>
      <c r="S824">
        <v>1</v>
      </c>
    </row>
    <row r="825" spans="18:19" x14ac:dyDescent="0.3">
      <c r="R825" s="5">
        <v>25908</v>
      </c>
      <c r="S825">
        <v>1</v>
      </c>
    </row>
    <row r="826" spans="18:19" x14ac:dyDescent="0.3">
      <c r="R826" s="5">
        <v>25909</v>
      </c>
      <c r="S826">
        <v>1</v>
      </c>
    </row>
    <row r="827" spans="18:19" x14ac:dyDescent="0.3">
      <c r="R827" s="5">
        <v>25918</v>
      </c>
      <c r="S827">
        <v>1</v>
      </c>
    </row>
    <row r="828" spans="18:19" x14ac:dyDescent="0.3">
      <c r="R828" s="5">
        <v>25923</v>
      </c>
      <c r="S828">
        <v>1</v>
      </c>
    </row>
    <row r="829" spans="18:19" x14ac:dyDescent="0.3">
      <c r="R829" s="5">
        <v>25940</v>
      </c>
      <c r="S829">
        <v>1</v>
      </c>
    </row>
    <row r="830" spans="18:19" x14ac:dyDescent="0.3">
      <c r="R830" s="5">
        <v>25943</v>
      </c>
      <c r="S830">
        <v>1</v>
      </c>
    </row>
    <row r="831" spans="18:19" x14ac:dyDescent="0.3">
      <c r="R831" s="5">
        <v>25954</v>
      </c>
      <c r="S831">
        <v>1</v>
      </c>
    </row>
    <row r="832" spans="18:19" x14ac:dyDescent="0.3">
      <c r="R832" s="5">
        <v>25970</v>
      </c>
      <c r="S832">
        <v>1</v>
      </c>
    </row>
    <row r="833" spans="18:19" x14ac:dyDescent="0.3">
      <c r="R833" s="5">
        <v>25983</v>
      </c>
      <c r="S833">
        <v>1</v>
      </c>
    </row>
    <row r="834" spans="18:19" x14ac:dyDescent="0.3">
      <c r="R834" s="5">
        <v>26012</v>
      </c>
      <c r="S834">
        <v>1</v>
      </c>
    </row>
    <row r="835" spans="18:19" x14ac:dyDescent="0.3">
      <c r="R835" s="5">
        <v>26032</v>
      </c>
      <c r="S835">
        <v>1</v>
      </c>
    </row>
    <row r="836" spans="18:19" x14ac:dyDescent="0.3">
      <c r="R836" s="5">
        <v>26065</v>
      </c>
      <c r="S836">
        <v>1</v>
      </c>
    </row>
    <row r="837" spans="18:19" x14ac:dyDescent="0.3">
      <c r="R837" s="5">
        <v>26139</v>
      </c>
      <c r="S837">
        <v>1</v>
      </c>
    </row>
    <row r="838" spans="18:19" x14ac:dyDescent="0.3">
      <c r="R838" s="5">
        <v>26150</v>
      </c>
      <c r="S838">
        <v>1</v>
      </c>
    </row>
    <row r="839" spans="18:19" x14ac:dyDescent="0.3">
      <c r="R839" s="5">
        <v>26154</v>
      </c>
      <c r="S839">
        <v>1</v>
      </c>
    </row>
    <row r="840" spans="18:19" x14ac:dyDescent="0.3">
      <c r="R840" s="5">
        <v>26167</v>
      </c>
      <c r="S840">
        <v>1</v>
      </c>
    </row>
    <row r="841" spans="18:19" x14ac:dyDescent="0.3">
      <c r="R841" s="5">
        <v>26219</v>
      </c>
      <c r="S841">
        <v>1</v>
      </c>
    </row>
    <row r="842" spans="18:19" x14ac:dyDescent="0.3">
      <c r="R842" s="5">
        <v>26236</v>
      </c>
      <c r="S842">
        <v>1</v>
      </c>
    </row>
    <row r="843" spans="18:19" x14ac:dyDescent="0.3">
      <c r="R843" s="5">
        <v>26238</v>
      </c>
      <c r="S843">
        <v>1</v>
      </c>
    </row>
    <row r="844" spans="18:19" x14ac:dyDescent="0.3">
      <c r="R844" s="5">
        <v>26248</v>
      </c>
      <c r="S844">
        <v>1</v>
      </c>
    </row>
    <row r="845" spans="18:19" x14ac:dyDescent="0.3">
      <c r="R845" s="5">
        <v>26270</v>
      </c>
      <c r="S845">
        <v>1</v>
      </c>
    </row>
    <row r="846" spans="18:19" x14ac:dyDescent="0.3">
      <c r="R846" s="5">
        <v>26298</v>
      </c>
      <c r="S846">
        <v>1</v>
      </c>
    </row>
    <row r="847" spans="18:19" x14ac:dyDescent="0.3">
      <c r="R847" s="5">
        <v>26305</v>
      </c>
      <c r="S847">
        <v>1</v>
      </c>
    </row>
    <row r="848" spans="18:19" x14ac:dyDescent="0.3">
      <c r="R848" s="5">
        <v>26327</v>
      </c>
      <c r="S848">
        <v>1</v>
      </c>
    </row>
    <row r="849" spans="18:19" x14ac:dyDescent="0.3">
      <c r="R849" s="5">
        <v>26341</v>
      </c>
      <c r="S849">
        <v>1</v>
      </c>
    </row>
    <row r="850" spans="18:19" x14ac:dyDescent="0.3">
      <c r="R850" s="5">
        <v>26354</v>
      </c>
      <c r="S850">
        <v>1</v>
      </c>
    </row>
    <row r="851" spans="18:19" x14ac:dyDescent="0.3">
      <c r="R851" s="5">
        <v>26385</v>
      </c>
      <c r="S851">
        <v>1</v>
      </c>
    </row>
    <row r="852" spans="18:19" x14ac:dyDescent="0.3">
      <c r="R852" s="5">
        <v>26412</v>
      </c>
      <c r="S852">
        <v>1</v>
      </c>
    </row>
    <row r="853" spans="18:19" x14ac:dyDescent="0.3">
      <c r="R853" s="5">
        <v>26415</v>
      </c>
      <c r="S853">
        <v>1</v>
      </c>
    </row>
    <row r="854" spans="18:19" x14ac:dyDescent="0.3">
      <c r="R854" s="5">
        <v>26452</v>
      </c>
      <c r="S854">
        <v>1</v>
      </c>
    </row>
    <row r="855" spans="18:19" x14ac:dyDescent="0.3">
      <c r="R855" s="5">
        <v>26490</v>
      </c>
      <c r="S855">
        <v>1</v>
      </c>
    </row>
    <row r="856" spans="18:19" x14ac:dyDescent="0.3">
      <c r="R856" s="5">
        <v>26495</v>
      </c>
      <c r="S856">
        <v>1</v>
      </c>
    </row>
    <row r="857" spans="18:19" x14ac:dyDescent="0.3">
      <c r="R857" s="5">
        <v>26547</v>
      </c>
      <c r="S857">
        <v>1</v>
      </c>
    </row>
    <row r="858" spans="18:19" x14ac:dyDescent="0.3">
      <c r="R858" s="5">
        <v>26575</v>
      </c>
      <c r="S858">
        <v>1</v>
      </c>
    </row>
    <row r="859" spans="18:19" x14ac:dyDescent="0.3">
      <c r="R859" s="5">
        <v>26576</v>
      </c>
      <c r="S859">
        <v>1</v>
      </c>
    </row>
    <row r="860" spans="18:19" x14ac:dyDescent="0.3">
      <c r="R860" s="5">
        <v>26582</v>
      </c>
      <c r="S860">
        <v>1</v>
      </c>
    </row>
    <row r="861" spans="18:19" x14ac:dyDescent="0.3">
      <c r="R861" s="5">
        <v>26597</v>
      </c>
      <c r="S861">
        <v>1</v>
      </c>
    </row>
    <row r="862" spans="18:19" x14ac:dyDescent="0.3">
      <c r="R862" s="5">
        <v>26625</v>
      </c>
      <c r="S862">
        <v>1</v>
      </c>
    </row>
    <row r="863" spans="18:19" x14ac:dyDescent="0.3">
      <c r="R863" s="5">
        <v>26651</v>
      </c>
      <c r="S863">
        <v>1</v>
      </c>
    </row>
    <row r="864" spans="18:19" x14ac:dyDescent="0.3">
      <c r="R864" s="5">
        <v>26654</v>
      </c>
      <c r="S864">
        <v>1</v>
      </c>
    </row>
    <row r="865" spans="18:19" x14ac:dyDescent="0.3">
      <c r="R865" s="5">
        <v>26663</v>
      </c>
      <c r="S865">
        <v>1</v>
      </c>
    </row>
    <row r="866" spans="18:19" x14ac:dyDescent="0.3">
      <c r="R866" s="5">
        <v>26678</v>
      </c>
      <c r="S866">
        <v>1</v>
      </c>
    </row>
    <row r="867" spans="18:19" x14ac:dyDescent="0.3">
      <c r="R867" s="5">
        <v>26693</v>
      </c>
      <c r="S867">
        <v>1</v>
      </c>
    </row>
    <row r="868" spans="18:19" x14ac:dyDescent="0.3">
      <c r="R868" s="5">
        <v>26728</v>
      </c>
      <c r="S868">
        <v>1</v>
      </c>
    </row>
    <row r="869" spans="18:19" x14ac:dyDescent="0.3">
      <c r="R869" s="5">
        <v>26757</v>
      </c>
      <c r="S869">
        <v>1</v>
      </c>
    </row>
    <row r="870" spans="18:19" x14ac:dyDescent="0.3">
      <c r="R870" s="5">
        <v>26765</v>
      </c>
      <c r="S870">
        <v>1</v>
      </c>
    </row>
    <row r="871" spans="18:19" x14ac:dyDescent="0.3">
      <c r="R871" s="5">
        <v>26778</v>
      </c>
      <c r="S871">
        <v>1</v>
      </c>
    </row>
    <row r="872" spans="18:19" x14ac:dyDescent="0.3">
      <c r="R872" s="5">
        <v>26796</v>
      </c>
      <c r="S872">
        <v>1</v>
      </c>
    </row>
    <row r="873" spans="18:19" x14ac:dyDescent="0.3">
      <c r="R873" s="5">
        <v>26818</v>
      </c>
      <c r="S873">
        <v>1</v>
      </c>
    </row>
    <row r="874" spans="18:19" x14ac:dyDescent="0.3">
      <c r="R874" s="5">
        <v>26829</v>
      </c>
      <c r="S874">
        <v>1</v>
      </c>
    </row>
    <row r="875" spans="18:19" x14ac:dyDescent="0.3">
      <c r="R875" s="5">
        <v>26849</v>
      </c>
      <c r="S875">
        <v>1</v>
      </c>
    </row>
    <row r="876" spans="18:19" x14ac:dyDescent="0.3">
      <c r="R876" s="5">
        <v>26852</v>
      </c>
      <c r="S876">
        <v>1</v>
      </c>
    </row>
    <row r="877" spans="18:19" x14ac:dyDescent="0.3">
      <c r="R877" s="5">
        <v>26863</v>
      </c>
      <c r="S877">
        <v>1</v>
      </c>
    </row>
    <row r="878" spans="18:19" x14ac:dyDescent="0.3">
      <c r="R878" s="5">
        <v>26879</v>
      </c>
      <c r="S878">
        <v>1</v>
      </c>
    </row>
    <row r="879" spans="18:19" x14ac:dyDescent="0.3">
      <c r="R879" s="5">
        <v>26886</v>
      </c>
      <c r="S879">
        <v>1</v>
      </c>
    </row>
    <row r="880" spans="18:19" x14ac:dyDescent="0.3">
      <c r="R880" s="5">
        <v>26928</v>
      </c>
      <c r="S880">
        <v>1</v>
      </c>
    </row>
    <row r="881" spans="18:19" x14ac:dyDescent="0.3">
      <c r="R881" s="5">
        <v>26941</v>
      </c>
      <c r="S881">
        <v>1</v>
      </c>
    </row>
    <row r="882" spans="18:19" x14ac:dyDescent="0.3">
      <c r="R882" s="5">
        <v>26944</v>
      </c>
      <c r="S882">
        <v>1</v>
      </c>
    </row>
    <row r="883" spans="18:19" x14ac:dyDescent="0.3">
      <c r="R883" s="5">
        <v>26956</v>
      </c>
      <c r="S883">
        <v>1</v>
      </c>
    </row>
    <row r="884" spans="18:19" x14ac:dyDescent="0.3">
      <c r="R884" s="5">
        <v>26984</v>
      </c>
      <c r="S884">
        <v>1</v>
      </c>
    </row>
    <row r="885" spans="18:19" x14ac:dyDescent="0.3">
      <c r="R885" s="5">
        <v>27040</v>
      </c>
      <c r="S885">
        <v>1</v>
      </c>
    </row>
    <row r="886" spans="18:19" x14ac:dyDescent="0.3">
      <c r="R886" s="5">
        <v>27074</v>
      </c>
      <c r="S886">
        <v>1</v>
      </c>
    </row>
    <row r="887" spans="18:19" x14ac:dyDescent="0.3">
      <c r="R887" s="5">
        <v>27090</v>
      </c>
      <c r="S887">
        <v>1</v>
      </c>
    </row>
    <row r="888" spans="18:19" x14ac:dyDescent="0.3">
      <c r="R888" s="5">
        <v>27165</v>
      </c>
      <c r="S888">
        <v>1</v>
      </c>
    </row>
    <row r="889" spans="18:19" x14ac:dyDescent="0.3">
      <c r="R889" s="5">
        <v>27169</v>
      </c>
      <c r="S889">
        <v>1</v>
      </c>
    </row>
    <row r="890" spans="18:19" x14ac:dyDescent="0.3">
      <c r="R890" s="5">
        <v>27183</v>
      </c>
      <c r="S890">
        <v>1</v>
      </c>
    </row>
    <row r="891" spans="18:19" x14ac:dyDescent="0.3">
      <c r="R891" s="5">
        <v>27184</v>
      </c>
      <c r="S891">
        <v>1</v>
      </c>
    </row>
    <row r="892" spans="18:19" x14ac:dyDescent="0.3">
      <c r="R892" s="5">
        <v>27190</v>
      </c>
      <c r="S892">
        <v>1</v>
      </c>
    </row>
    <row r="893" spans="18:19" x14ac:dyDescent="0.3">
      <c r="R893" s="5">
        <v>27198</v>
      </c>
      <c r="S893">
        <v>1</v>
      </c>
    </row>
    <row r="894" spans="18:19" x14ac:dyDescent="0.3">
      <c r="R894" s="5">
        <v>27218</v>
      </c>
      <c r="S894">
        <v>1</v>
      </c>
    </row>
    <row r="895" spans="18:19" x14ac:dyDescent="0.3">
      <c r="R895" s="5">
        <v>27261</v>
      </c>
      <c r="S895">
        <v>1</v>
      </c>
    </row>
    <row r="896" spans="18:19" x14ac:dyDescent="0.3">
      <c r="R896" s="5">
        <v>27273</v>
      </c>
      <c r="S896">
        <v>1</v>
      </c>
    </row>
    <row r="897" spans="18:19" x14ac:dyDescent="0.3">
      <c r="R897" s="5">
        <v>27279</v>
      </c>
      <c r="S897">
        <v>1</v>
      </c>
    </row>
    <row r="898" spans="18:19" x14ac:dyDescent="0.3">
      <c r="R898" s="5">
        <v>27304</v>
      </c>
      <c r="S898">
        <v>1</v>
      </c>
    </row>
    <row r="899" spans="18:19" x14ac:dyDescent="0.3">
      <c r="R899" s="5">
        <v>27388</v>
      </c>
      <c r="S899">
        <v>1</v>
      </c>
    </row>
    <row r="900" spans="18:19" x14ac:dyDescent="0.3">
      <c r="R900" s="5">
        <v>27393</v>
      </c>
      <c r="S900">
        <v>1</v>
      </c>
    </row>
    <row r="901" spans="18:19" x14ac:dyDescent="0.3">
      <c r="R901" s="5">
        <v>27434</v>
      </c>
      <c r="S901">
        <v>1</v>
      </c>
    </row>
    <row r="902" spans="18:19" x14ac:dyDescent="0.3">
      <c r="R902" s="5">
        <v>27441</v>
      </c>
      <c r="S902">
        <v>1</v>
      </c>
    </row>
    <row r="903" spans="18:19" x14ac:dyDescent="0.3">
      <c r="R903" s="5">
        <v>27494</v>
      </c>
      <c r="S903">
        <v>1</v>
      </c>
    </row>
    <row r="904" spans="18:19" x14ac:dyDescent="0.3">
      <c r="R904" s="5">
        <v>27505</v>
      </c>
      <c r="S904">
        <v>1</v>
      </c>
    </row>
    <row r="905" spans="18:19" x14ac:dyDescent="0.3">
      <c r="R905" s="5">
        <v>27540</v>
      </c>
      <c r="S905">
        <v>1</v>
      </c>
    </row>
    <row r="906" spans="18:19" x14ac:dyDescent="0.3">
      <c r="R906" s="5">
        <v>27582</v>
      </c>
      <c r="S906">
        <v>1</v>
      </c>
    </row>
    <row r="907" spans="18:19" x14ac:dyDescent="0.3">
      <c r="R907" s="5">
        <v>27585</v>
      </c>
      <c r="S907">
        <v>1</v>
      </c>
    </row>
    <row r="908" spans="18:19" x14ac:dyDescent="0.3">
      <c r="R908" s="5">
        <v>27637</v>
      </c>
      <c r="S908">
        <v>1</v>
      </c>
    </row>
    <row r="909" spans="18:19" x14ac:dyDescent="0.3">
      <c r="R909" s="5">
        <v>27638</v>
      </c>
      <c r="S909">
        <v>1</v>
      </c>
    </row>
    <row r="910" spans="18:19" x14ac:dyDescent="0.3">
      <c r="R910" s="5">
        <v>27643</v>
      </c>
      <c r="S910">
        <v>1</v>
      </c>
    </row>
    <row r="911" spans="18:19" x14ac:dyDescent="0.3">
      <c r="R911" s="5">
        <v>27650</v>
      </c>
      <c r="S911">
        <v>1</v>
      </c>
    </row>
    <row r="912" spans="18:19" x14ac:dyDescent="0.3">
      <c r="R912" s="5">
        <v>27660</v>
      </c>
      <c r="S912">
        <v>1</v>
      </c>
    </row>
    <row r="913" spans="18:19" x14ac:dyDescent="0.3">
      <c r="R913" s="5">
        <v>27673</v>
      </c>
      <c r="S913">
        <v>1</v>
      </c>
    </row>
    <row r="914" spans="18:19" x14ac:dyDescent="0.3">
      <c r="R914" s="5">
        <v>27696</v>
      </c>
      <c r="S914">
        <v>1</v>
      </c>
    </row>
    <row r="915" spans="18:19" x14ac:dyDescent="0.3">
      <c r="R915" s="5">
        <v>27731</v>
      </c>
      <c r="S915">
        <v>1</v>
      </c>
    </row>
    <row r="916" spans="18:19" x14ac:dyDescent="0.3">
      <c r="R916" s="5">
        <v>27740</v>
      </c>
      <c r="S916">
        <v>1</v>
      </c>
    </row>
    <row r="917" spans="18:19" x14ac:dyDescent="0.3">
      <c r="R917" s="5">
        <v>27745</v>
      </c>
      <c r="S917">
        <v>1</v>
      </c>
    </row>
    <row r="918" spans="18:19" x14ac:dyDescent="0.3">
      <c r="R918" s="5">
        <v>27753</v>
      </c>
      <c r="S918">
        <v>1</v>
      </c>
    </row>
    <row r="919" spans="18:19" x14ac:dyDescent="0.3">
      <c r="R919" s="5">
        <v>27756</v>
      </c>
      <c r="S919">
        <v>1</v>
      </c>
    </row>
    <row r="920" spans="18:19" x14ac:dyDescent="0.3">
      <c r="R920" s="5">
        <v>27760</v>
      </c>
      <c r="S920">
        <v>1</v>
      </c>
    </row>
    <row r="921" spans="18:19" x14ac:dyDescent="0.3">
      <c r="R921" s="5">
        <v>27771</v>
      </c>
      <c r="S921">
        <v>1</v>
      </c>
    </row>
    <row r="922" spans="18:19" x14ac:dyDescent="0.3">
      <c r="R922" s="5">
        <v>27775</v>
      </c>
      <c r="S922">
        <v>1</v>
      </c>
    </row>
    <row r="923" spans="18:19" x14ac:dyDescent="0.3">
      <c r="R923" s="5">
        <v>27803</v>
      </c>
      <c r="S923">
        <v>1</v>
      </c>
    </row>
    <row r="924" spans="18:19" x14ac:dyDescent="0.3">
      <c r="R924" s="5">
        <v>27814</v>
      </c>
      <c r="S924">
        <v>1</v>
      </c>
    </row>
    <row r="925" spans="18:19" x14ac:dyDescent="0.3">
      <c r="R925" s="5">
        <v>27824</v>
      </c>
      <c r="S925">
        <v>1</v>
      </c>
    </row>
    <row r="926" spans="18:19" x14ac:dyDescent="0.3">
      <c r="R926" s="5">
        <v>27832</v>
      </c>
      <c r="S926">
        <v>1</v>
      </c>
    </row>
    <row r="927" spans="18:19" x14ac:dyDescent="0.3">
      <c r="R927" s="5">
        <v>27835</v>
      </c>
      <c r="S927">
        <v>1</v>
      </c>
    </row>
    <row r="928" spans="18:19" x14ac:dyDescent="0.3">
      <c r="R928" s="5">
        <v>27878</v>
      </c>
      <c r="S928">
        <v>1</v>
      </c>
    </row>
    <row r="929" spans="18:19" x14ac:dyDescent="0.3">
      <c r="R929" s="5">
        <v>27941</v>
      </c>
      <c r="S929">
        <v>1</v>
      </c>
    </row>
    <row r="930" spans="18:19" x14ac:dyDescent="0.3">
      <c r="R930" s="5">
        <v>27951</v>
      </c>
      <c r="S930">
        <v>1</v>
      </c>
    </row>
    <row r="931" spans="18:19" x14ac:dyDescent="0.3">
      <c r="R931" s="5">
        <v>27969</v>
      </c>
      <c r="S931">
        <v>1</v>
      </c>
    </row>
    <row r="932" spans="18:19" x14ac:dyDescent="0.3">
      <c r="R932" s="5">
        <v>27974</v>
      </c>
      <c r="S932">
        <v>1</v>
      </c>
    </row>
    <row r="933" spans="18:19" x14ac:dyDescent="0.3">
      <c r="R933" s="5">
        <v>27994</v>
      </c>
      <c r="S933">
        <v>1</v>
      </c>
    </row>
    <row r="934" spans="18:19" x14ac:dyDescent="0.3">
      <c r="R934" s="5">
        <v>28004</v>
      </c>
      <c r="S934">
        <v>1</v>
      </c>
    </row>
    <row r="935" spans="18:19" x14ac:dyDescent="0.3">
      <c r="R935" s="5">
        <v>28026</v>
      </c>
      <c r="S935">
        <v>1</v>
      </c>
    </row>
    <row r="936" spans="18:19" x14ac:dyDescent="0.3">
      <c r="R936" s="5">
        <v>28031</v>
      </c>
      <c r="S936">
        <v>1</v>
      </c>
    </row>
    <row r="937" spans="18:19" x14ac:dyDescent="0.3">
      <c r="R937" s="5">
        <v>28043</v>
      </c>
      <c r="S937">
        <v>1</v>
      </c>
    </row>
    <row r="938" spans="18:19" x14ac:dyDescent="0.3">
      <c r="R938" s="5">
        <v>28052</v>
      </c>
      <c r="S938">
        <v>1</v>
      </c>
    </row>
    <row r="939" spans="18:19" x14ac:dyDescent="0.3">
      <c r="R939" s="5">
        <v>28056</v>
      </c>
      <c r="S939">
        <v>1</v>
      </c>
    </row>
    <row r="940" spans="18:19" x14ac:dyDescent="0.3">
      <c r="R940" s="5">
        <v>28066</v>
      </c>
      <c r="S940">
        <v>1</v>
      </c>
    </row>
    <row r="941" spans="18:19" x14ac:dyDescent="0.3">
      <c r="R941" s="5">
        <v>28068</v>
      </c>
      <c r="S941">
        <v>1</v>
      </c>
    </row>
    <row r="942" spans="18:19" x14ac:dyDescent="0.3">
      <c r="R942" s="5">
        <v>28087</v>
      </c>
      <c r="S942">
        <v>1</v>
      </c>
    </row>
    <row r="943" spans="18:19" x14ac:dyDescent="0.3">
      <c r="R943" s="5">
        <v>28090</v>
      </c>
      <c r="S943">
        <v>1</v>
      </c>
    </row>
    <row r="944" spans="18:19" x14ac:dyDescent="0.3">
      <c r="R944" s="5">
        <v>28102</v>
      </c>
      <c r="S944">
        <v>1</v>
      </c>
    </row>
    <row r="945" spans="18:19" x14ac:dyDescent="0.3">
      <c r="R945" s="5">
        <v>28192</v>
      </c>
      <c r="S945">
        <v>1</v>
      </c>
    </row>
    <row r="946" spans="18:19" x14ac:dyDescent="0.3">
      <c r="R946" s="5">
        <v>28207</v>
      </c>
      <c r="S946">
        <v>1</v>
      </c>
    </row>
    <row r="947" spans="18:19" x14ac:dyDescent="0.3">
      <c r="R947" s="5">
        <v>28228</v>
      </c>
      <c r="S947">
        <v>1</v>
      </c>
    </row>
    <row r="948" spans="18:19" x14ac:dyDescent="0.3">
      <c r="R948" s="5">
        <v>28269</v>
      </c>
      <c r="S948">
        <v>1</v>
      </c>
    </row>
    <row r="949" spans="18:19" x14ac:dyDescent="0.3">
      <c r="R949" s="5">
        <v>28278</v>
      </c>
      <c r="S949">
        <v>1</v>
      </c>
    </row>
    <row r="950" spans="18:19" x14ac:dyDescent="0.3">
      <c r="R950" s="5">
        <v>28319</v>
      </c>
      <c r="S950">
        <v>1</v>
      </c>
    </row>
    <row r="951" spans="18:19" x14ac:dyDescent="0.3">
      <c r="R951" s="5">
        <v>28323</v>
      </c>
      <c r="S951">
        <v>1</v>
      </c>
    </row>
    <row r="952" spans="18:19" x14ac:dyDescent="0.3">
      <c r="R952" s="5">
        <v>28379</v>
      </c>
      <c r="S952">
        <v>1</v>
      </c>
    </row>
    <row r="953" spans="18:19" x14ac:dyDescent="0.3">
      <c r="R953" s="5">
        <v>28380</v>
      </c>
      <c r="S953">
        <v>1</v>
      </c>
    </row>
    <row r="954" spans="18:19" x14ac:dyDescent="0.3">
      <c r="R954" s="5">
        <v>28395</v>
      </c>
      <c r="S954">
        <v>1</v>
      </c>
    </row>
    <row r="955" spans="18:19" x14ac:dyDescent="0.3">
      <c r="R955" s="5">
        <v>28412</v>
      </c>
      <c r="S955">
        <v>1</v>
      </c>
    </row>
    <row r="956" spans="18:19" x14ac:dyDescent="0.3">
      <c r="R956" s="5">
        <v>28436</v>
      </c>
      <c r="S956">
        <v>1</v>
      </c>
    </row>
    <row r="957" spans="18:19" x14ac:dyDescent="0.3">
      <c r="R957" s="5">
        <v>28468</v>
      </c>
      <c r="S957">
        <v>1</v>
      </c>
    </row>
    <row r="958" spans="18:19" x14ac:dyDescent="0.3">
      <c r="R958" s="5">
        <v>28488</v>
      </c>
      <c r="S958">
        <v>1</v>
      </c>
    </row>
    <row r="959" spans="18:19" x14ac:dyDescent="0.3">
      <c r="R959" s="5">
        <v>28521</v>
      </c>
      <c r="S959">
        <v>1</v>
      </c>
    </row>
    <row r="960" spans="18:19" x14ac:dyDescent="0.3">
      <c r="R960" s="5">
        <v>28564</v>
      </c>
      <c r="S960">
        <v>1</v>
      </c>
    </row>
    <row r="961" spans="18:19" x14ac:dyDescent="0.3">
      <c r="R961" s="5">
        <v>28580</v>
      </c>
      <c r="S961">
        <v>1</v>
      </c>
    </row>
    <row r="962" spans="18:19" x14ac:dyDescent="0.3">
      <c r="R962" s="5">
        <v>28609</v>
      </c>
      <c r="S962">
        <v>1</v>
      </c>
    </row>
    <row r="963" spans="18:19" x14ac:dyDescent="0.3">
      <c r="R963" s="5">
        <v>28625</v>
      </c>
      <c r="S963">
        <v>1</v>
      </c>
    </row>
    <row r="964" spans="18:19" x14ac:dyDescent="0.3">
      <c r="R964" s="5">
        <v>28657</v>
      </c>
      <c r="S964">
        <v>1</v>
      </c>
    </row>
    <row r="965" spans="18:19" x14ac:dyDescent="0.3">
      <c r="R965" s="5">
        <v>28667</v>
      </c>
      <c r="S965">
        <v>1</v>
      </c>
    </row>
    <row r="966" spans="18:19" x14ac:dyDescent="0.3">
      <c r="R966" s="5">
        <v>28672</v>
      </c>
      <c r="S966">
        <v>1</v>
      </c>
    </row>
    <row r="967" spans="18:19" x14ac:dyDescent="0.3">
      <c r="R967" s="5">
        <v>28683</v>
      </c>
      <c r="S967">
        <v>1</v>
      </c>
    </row>
    <row r="968" spans="18:19" x14ac:dyDescent="0.3">
      <c r="R968" s="5">
        <v>28729</v>
      </c>
      <c r="S968">
        <v>1</v>
      </c>
    </row>
    <row r="969" spans="18:19" x14ac:dyDescent="0.3">
      <c r="R969" s="5">
        <v>28758</v>
      </c>
      <c r="S969">
        <v>1</v>
      </c>
    </row>
    <row r="970" spans="18:19" x14ac:dyDescent="0.3">
      <c r="R970" s="5">
        <v>28799</v>
      </c>
      <c r="S970">
        <v>1</v>
      </c>
    </row>
    <row r="971" spans="18:19" x14ac:dyDescent="0.3">
      <c r="R971" s="5">
        <v>28815</v>
      </c>
      <c r="S971">
        <v>1</v>
      </c>
    </row>
    <row r="972" spans="18:19" x14ac:dyDescent="0.3">
      <c r="R972" s="5">
        <v>28858</v>
      </c>
      <c r="S972">
        <v>1</v>
      </c>
    </row>
    <row r="973" spans="18:19" x14ac:dyDescent="0.3">
      <c r="R973" s="5">
        <v>28906</v>
      </c>
      <c r="S973">
        <v>1</v>
      </c>
    </row>
    <row r="974" spans="18:19" x14ac:dyDescent="0.3">
      <c r="R974" s="5">
        <v>28915</v>
      </c>
      <c r="S974">
        <v>1</v>
      </c>
    </row>
    <row r="975" spans="18:19" x14ac:dyDescent="0.3">
      <c r="R975" s="5">
        <v>28918</v>
      </c>
      <c r="S975">
        <v>1</v>
      </c>
    </row>
    <row r="976" spans="18:19" x14ac:dyDescent="0.3">
      <c r="R976" s="5">
        <v>28957</v>
      </c>
      <c r="S976">
        <v>1</v>
      </c>
    </row>
    <row r="977" spans="18:19" x14ac:dyDescent="0.3">
      <c r="R977" s="5">
        <v>28972</v>
      </c>
      <c r="S977">
        <v>1</v>
      </c>
    </row>
    <row r="978" spans="18:19" x14ac:dyDescent="0.3">
      <c r="R978" s="5">
        <v>28997</v>
      </c>
      <c r="S978">
        <v>1</v>
      </c>
    </row>
    <row r="979" spans="18:19" x14ac:dyDescent="0.3">
      <c r="R979" s="5">
        <v>29030</v>
      </c>
      <c r="S979">
        <v>1</v>
      </c>
    </row>
    <row r="980" spans="18:19" x14ac:dyDescent="0.3">
      <c r="R980" s="5">
        <v>29037</v>
      </c>
      <c r="S980">
        <v>1</v>
      </c>
    </row>
    <row r="981" spans="18:19" x14ac:dyDescent="0.3">
      <c r="R981" s="5">
        <v>29048</v>
      </c>
      <c r="S981">
        <v>1</v>
      </c>
    </row>
    <row r="982" spans="18:19" x14ac:dyDescent="0.3">
      <c r="R982" s="5">
        <v>29052</v>
      </c>
      <c r="S982">
        <v>1</v>
      </c>
    </row>
    <row r="983" spans="18:19" x14ac:dyDescent="0.3">
      <c r="R983" s="5">
        <v>29094</v>
      </c>
      <c r="S983">
        <v>1</v>
      </c>
    </row>
    <row r="984" spans="18:19" x14ac:dyDescent="0.3">
      <c r="R984" s="5">
        <v>29097</v>
      </c>
      <c r="S984">
        <v>1</v>
      </c>
    </row>
    <row r="985" spans="18:19" x14ac:dyDescent="0.3">
      <c r="R985" s="5">
        <v>29106</v>
      </c>
      <c r="S985">
        <v>1</v>
      </c>
    </row>
    <row r="986" spans="18:19" x14ac:dyDescent="0.3">
      <c r="R986" s="5">
        <v>29112</v>
      </c>
      <c r="S986">
        <v>1</v>
      </c>
    </row>
    <row r="987" spans="18:19" x14ac:dyDescent="0.3">
      <c r="R987" s="5">
        <v>29117</v>
      </c>
      <c r="S987">
        <v>1</v>
      </c>
    </row>
    <row r="988" spans="18:19" x14ac:dyDescent="0.3">
      <c r="R988" s="5">
        <v>29120</v>
      </c>
      <c r="S988">
        <v>1</v>
      </c>
    </row>
    <row r="989" spans="18:19" x14ac:dyDescent="0.3">
      <c r="R989" s="5">
        <v>29132</v>
      </c>
      <c r="S989">
        <v>1</v>
      </c>
    </row>
    <row r="990" spans="18:19" x14ac:dyDescent="0.3">
      <c r="R990" s="5">
        <v>29133</v>
      </c>
      <c r="S990">
        <v>1</v>
      </c>
    </row>
    <row r="991" spans="18:19" x14ac:dyDescent="0.3">
      <c r="R991" s="5">
        <v>29134</v>
      </c>
      <c r="S991">
        <v>1</v>
      </c>
    </row>
    <row r="992" spans="18:19" x14ac:dyDescent="0.3">
      <c r="R992" s="5">
        <v>29143</v>
      </c>
      <c r="S992">
        <v>1</v>
      </c>
    </row>
    <row r="993" spans="18:19" x14ac:dyDescent="0.3">
      <c r="R993" s="5">
        <v>29181</v>
      </c>
      <c r="S993">
        <v>1</v>
      </c>
    </row>
    <row r="994" spans="18:19" x14ac:dyDescent="0.3">
      <c r="R994" s="5">
        <v>29191</v>
      </c>
      <c r="S994">
        <v>1</v>
      </c>
    </row>
    <row r="995" spans="18:19" x14ac:dyDescent="0.3">
      <c r="R995" s="5">
        <v>29231</v>
      </c>
      <c r="S995">
        <v>1</v>
      </c>
    </row>
    <row r="996" spans="18:19" x14ac:dyDescent="0.3">
      <c r="R996" s="5">
        <v>29237</v>
      </c>
      <c r="S996">
        <v>1</v>
      </c>
    </row>
    <row r="997" spans="18:19" x14ac:dyDescent="0.3">
      <c r="R997" s="5">
        <v>29243</v>
      </c>
      <c r="S997">
        <v>1</v>
      </c>
    </row>
    <row r="998" spans="18:19" x14ac:dyDescent="0.3">
      <c r="R998" s="5">
        <v>29255</v>
      </c>
      <c r="S998">
        <v>1</v>
      </c>
    </row>
    <row r="999" spans="18:19" x14ac:dyDescent="0.3">
      <c r="R999" s="5">
        <v>29298</v>
      </c>
      <c r="S999">
        <v>1</v>
      </c>
    </row>
    <row r="1000" spans="18:19" x14ac:dyDescent="0.3">
      <c r="R1000" s="5">
        <v>29301</v>
      </c>
      <c r="S1000">
        <v>1</v>
      </c>
    </row>
    <row r="1001" spans="18:19" x14ac:dyDescent="0.3">
      <c r="R1001" s="5">
        <v>29337</v>
      </c>
      <c r="S1001">
        <v>1</v>
      </c>
    </row>
    <row r="1002" spans="18:19" x14ac:dyDescent="0.3">
      <c r="R1002" s="5">
        <v>29355</v>
      </c>
      <c r="S1002">
        <v>1</v>
      </c>
    </row>
    <row r="1003" spans="18:19" x14ac:dyDescent="0.3">
      <c r="R1003" s="5">
        <v>29380</v>
      </c>
      <c r="S1003">
        <v>1</v>
      </c>
    </row>
    <row r="1004" spans="18:19" x14ac:dyDescent="0.3">
      <c r="R1004" s="5">
        <v>29424</v>
      </c>
      <c r="S1004">
        <v>1</v>
      </c>
    </row>
    <row r="1005" spans="18:19" x14ac:dyDescent="0.3">
      <c r="R1005" s="5">
        <v>29447</v>
      </c>
      <c r="S1005">
        <v>1</v>
      </c>
    </row>
    <row r="1006" spans="18:19" x14ac:dyDescent="0.3">
      <c r="R1006" s="5" t="s">
        <v>52</v>
      </c>
      <c r="S1006">
        <v>1000</v>
      </c>
    </row>
  </sheetData>
  <pageMargins left="0.7" right="0.7" top="0.75" bottom="0.75" header="0.3" footer="0.3"/>
  <drawing r:id="rId35"/>
  <tableParts count="1">
    <tablePart r:id="rId3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75771-C09F-4CB1-8D4F-B53F722E47E1}">
  <dimension ref="A1:AB20"/>
  <sheetViews>
    <sheetView showGridLines="0" zoomScale="60" zoomScaleNormal="60" workbookViewId="0"/>
  </sheetViews>
  <sheetFormatPr defaultRowHeight="14.4" x14ac:dyDescent="0.3"/>
  <cols>
    <col min="1" max="16384" width="8.88671875" style="6"/>
  </cols>
  <sheetData>
    <row r="1" spans="1:28" x14ac:dyDescent="0.3">
      <c r="A1" s="6" t="s">
        <v>78</v>
      </c>
    </row>
    <row r="9" spans="1:28" x14ac:dyDescent="0.3">
      <c r="Q9" s="6" t="s">
        <v>44</v>
      </c>
    </row>
    <row r="16" spans="1:28" x14ac:dyDescent="0.3">
      <c r="AB16" s="6" t="s">
        <v>90</v>
      </c>
    </row>
    <row r="20" spans="28:28" x14ac:dyDescent="0.3">
      <c r="AB20" s="6" t="s">
        <v>44</v>
      </c>
    </row>
  </sheetData>
  <pageMargins left="0.7" right="0.7" top="0.75" bottom="0.75" header="0.3" footer="0.3"/>
  <pageSetup scale="80"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37092-AB76-44C0-A57D-F4688D935B42}">
  <dimension ref="Q9:AB20"/>
  <sheetViews>
    <sheetView showGridLines="0" zoomScale="60" zoomScaleNormal="60" workbookViewId="0"/>
  </sheetViews>
  <sheetFormatPr defaultRowHeight="14.4" x14ac:dyDescent="0.3"/>
  <cols>
    <col min="1" max="16384" width="8.88671875" style="6"/>
  </cols>
  <sheetData>
    <row r="9" spans="17:17" x14ac:dyDescent="0.3">
      <c r="Q9" s="6" t="s">
        <v>44</v>
      </c>
    </row>
    <row r="20" spans="28:28" x14ac:dyDescent="0.3">
      <c r="AB20" s="6" t="s">
        <v>44</v>
      </c>
    </row>
  </sheetData>
  <pageMargins left="0.7" right="0.7" top="0.75" bottom="0.75" header="0.3" footer="0.3"/>
  <pageSetup scale="80"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06EEC-1320-4D7C-B069-560B29E8AC12}">
  <dimension ref="Q9:AB20"/>
  <sheetViews>
    <sheetView showGridLines="0" zoomScale="60" zoomScaleNormal="60" workbookViewId="0"/>
  </sheetViews>
  <sheetFormatPr defaultRowHeight="14.4" x14ac:dyDescent="0.3"/>
  <cols>
    <col min="1" max="16384" width="8.88671875" style="6"/>
  </cols>
  <sheetData>
    <row r="9" spans="17:17" x14ac:dyDescent="0.3">
      <c r="Q9" s="6" t="s">
        <v>44</v>
      </c>
    </row>
    <row r="20" spans="28:28" x14ac:dyDescent="0.3">
      <c r="AB20" s="6" t="s">
        <v>44</v>
      </c>
    </row>
  </sheetData>
  <pageMargins left="0.7" right="0.7" top="0.75" bottom="0.75" header="0.3" footer="0.3"/>
  <pageSetup scale="80"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FBE44-FB07-44EC-AFBA-46B1765BC9F8}">
  <dimension ref="Q9:AB20"/>
  <sheetViews>
    <sheetView showGridLines="0" zoomScale="60" zoomScaleNormal="60" workbookViewId="0"/>
  </sheetViews>
  <sheetFormatPr defaultRowHeight="14.4" x14ac:dyDescent="0.3"/>
  <cols>
    <col min="1" max="16384" width="8.88671875" style="6"/>
  </cols>
  <sheetData>
    <row r="9" spans="17:17" x14ac:dyDescent="0.3">
      <c r="Q9" s="6" t="s">
        <v>44</v>
      </c>
    </row>
    <row r="20" spans="28:28" x14ac:dyDescent="0.3">
      <c r="AB20" s="6" t="s">
        <v>44</v>
      </c>
    </row>
  </sheetData>
  <pageMargins left="0.7" right="0.7" top="0.75" bottom="0.75" header="0.3" footer="0.3"/>
  <pageSetup scale="80"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2D7D-8EFB-426D-953E-985376C39473}">
  <dimension ref="Q9:AB20"/>
  <sheetViews>
    <sheetView showGridLines="0" zoomScale="60" zoomScaleNormal="60" workbookViewId="0"/>
  </sheetViews>
  <sheetFormatPr defaultRowHeight="14.4" x14ac:dyDescent="0.3"/>
  <cols>
    <col min="1" max="16384" width="8.88671875" style="6"/>
  </cols>
  <sheetData>
    <row r="9" spans="17:17" x14ac:dyDescent="0.3">
      <c r="Q9" s="6" t="s">
        <v>44</v>
      </c>
    </row>
    <row r="20" spans="28:28" x14ac:dyDescent="0.3">
      <c r="AB20" s="6" t="s">
        <v>44</v>
      </c>
    </row>
  </sheetData>
  <pageMargins left="0.7" right="0.7" top="0.75" bottom="0.75" header="0.3" footer="0.3"/>
  <pageSetup scale="80"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440F8CBC-EA12-406E-A5B6-6B194D1E1B91}">
  <ds:schemaRefs/>
</ds:datastoreItem>
</file>

<file path=customXml/itemProps2.xml><?xml version="1.0" encoding="utf-8"?>
<ds:datastoreItem xmlns:ds="http://schemas.openxmlformats.org/officeDocument/2006/customXml" ds:itemID="{041A0142-C32A-4780-BD8C-E4D94CAD02AF}">
  <ds:schemaRefs/>
</ds:datastoreItem>
</file>

<file path=customXml/itemProps3.xml><?xml version="1.0" encoding="utf-8"?>
<ds:datastoreItem xmlns:ds="http://schemas.openxmlformats.org/officeDocument/2006/customXml" ds:itemID="{5DF161BB-10DA-40CC-A6E8-5DFDF934F955}">
  <ds:schemaRefs/>
</ds:datastoreItem>
</file>

<file path=customXml/itemProps4.xml><?xml version="1.0" encoding="utf-8"?>
<ds:datastoreItem xmlns:ds="http://schemas.openxmlformats.org/officeDocument/2006/customXml" ds:itemID="{D92B49A5-B0D9-4FEC-A3E6-E35BAAF422FC}">
  <ds:schemaRefs/>
</ds:datastoreItem>
</file>

<file path=customXml/itemProps5.xml><?xml version="1.0" encoding="utf-8"?>
<ds:datastoreItem xmlns:ds="http://schemas.openxmlformats.org/officeDocument/2006/customXml" ds:itemID="{5A70F6F3-3A85-4981-839C-DB95A6090B7C}">
  <ds:schemaRefs/>
</ds:datastoreItem>
</file>

<file path=customXml/itemProps6.xml><?xml version="1.0" encoding="utf-8"?>
<ds:datastoreItem xmlns:ds="http://schemas.openxmlformats.org/officeDocument/2006/customXml" ds:itemID="{83DB5A61-5493-4C31-9088-CB0D14056170}">
  <ds:schemaRefs/>
</ds:datastoreItem>
</file>

<file path=customXml/itemProps7.xml><?xml version="1.0" encoding="utf-8"?>
<ds:datastoreItem xmlns:ds="http://schemas.openxmlformats.org/officeDocument/2006/customXml" ds:itemID="{7C4354DF-F9F1-4345-9806-F6F4EBAB3899}">
  <ds:schemaRefs/>
</ds:datastoreItem>
</file>

<file path=customXml/itemProps8.xml><?xml version="1.0" encoding="utf-8"?>
<ds:datastoreItem xmlns:ds="http://schemas.openxmlformats.org/officeDocument/2006/customXml" ds:itemID="{7DED0481-C206-4B26-84EA-56D2E48EB4F2}">
  <ds:schemaRefs/>
</ds:datastoreItem>
</file>

<file path=customXml/itemProps9.xml><?xml version="1.0" encoding="utf-8"?>
<ds:datastoreItem xmlns:ds="http://schemas.openxmlformats.org/officeDocument/2006/customXml" ds:itemID="{E8732A70-6B10-41A1-837B-2DE4CEF51E3F}">
  <ds:schemaRefs/>
</ds:datastoreItem>
</file>

<file path=customXml/itemProps10.xml><?xml version="1.0" encoding="utf-8"?>
<ds:datastoreItem xmlns:ds="http://schemas.openxmlformats.org/officeDocument/2006/customXml" ds:itemID="{8A29AD7B-835E-4DA2-A8BD-E0156771CE9E}">
  <ds:schemaRefs/>
</ds:datastoreItem>
</file>

<file path=customXml/itemProps11.xml><?xml version="1.0" encoding="utf-8"?>
<ds:datastoreItem xmlns:ds="http://schemas.openxmlformats.org/officeDocument/2006/customXml" ds:itemID="{EC39DFDA-7CC3-4F7D-8525-A94C331C3C67}">
  <ds:schemaRefs/>
</ds:datastoreItem>
</file>

<file path=customXml/itemProps12.xml><?xml version="1.0" encoding="utf-8"?>
<ds:datastoreItem xmlns:ds="http://schemas.openxmlformats.org/officeDocument/2006/customXml" ds:itemID="{4111922F-DDEC-4BC0-8404-37CFDDE9231B}">
  <ds:schemaRefs/>
</ds:datastoreItem>
</file>

<file path=customXml/itemProps13.xml><?xml version="1.0" encoding="utf-8"?>
<ds:datastoreItem xmlns:ds="http://schemas.openxmlformats.org/officeDocument/2006/customXml" ds:itemID="{7FF27312-FBDD-4E97-9F91-171BADE36F17}">
  <ds:schemaRefs/>
</ds:datastoreItem>
</file>

<file path=customXml/itemProps14.xml><?xml version="1.0" encoding="utf-8"?>
<ds:datastoreItem xmlns:ds="http://schemas.openxmlformats.org/officeDocument/2006/customXml" ds:itemID="{BE4A48B8-5A99-49BF-9D77-A5A56246E4D5}">
  <ds:schemaRefs/>
</ds:datastoreItem>
</file>

<file path=customXml/itemProps15.xml><?xml version="1.0" encoding="utf-8"?>
<ds:datastoreItem xmlns:ds="http://schemas.openxmlformats.org/officeDocument/2006/customXml" ds:itemID="{402B4D74-601B-40FC-B957-AC071F8CD56C}">
  <ds:schemaRefs/>
</ds:datastoreItem>
</file>

<file path=customXml/itemProps16.xml><?xml version="1.0" encoding="utf-8"?>
<ds:datastoreItem xmlns:ds="http://schemas.openxmlformats.org/officeDocument/2006/customXml" ds:itemID="{BC2A1D55-8ED8-4EA1-BEB5-A48AB6CEA8C2}">
  <ds:schemaRefs/>
</ds:datastoreItem>
</file>

<file path=customXml/itemProps17.xml><?xml version="1.0" encoding="utf-8"?>
<ds:datastoreItem xmlns:ds="http://schemas.openxmlformats.org/officeDocument/2006/customXml" ds:itemID="{B58C86E5-87DC-4ED7-955B-FA5FC2F78A59}">
  <ds:schemaRefs>
    <ds:schemaRef ds:uri="http://schemas.microsoft.com/DataMashup"/>
  </ds:schemaRefs>
</ds:datastoreItem>
</file>

<file path=customXml/itemProps18.xml><?xml version="1.0" encoding="utf-8"?>
<ds:datastoreItem xmlns:ds="http://schemas.openxmlformats.org/officeDocument/2006/customXml" ds:itemID="{BB01921B-8B9B-4C57-9F90-03C259F6A471}">
  <ds:schemaRefs/>
</ds:datastoreItem>
</file>

<file path=customXml/itemProps19.xml><?xml version="1.0" encoding="utf-8"?>
<ds:datastoreItem xmlns:ds="http://schemas.openxmlformats.org/officeDocument/2006/customXml" ds:itemID="{2245FF44-DD6E-419C-91BD-9B770F752719}">
  <ds:schemaRefs/>
</ds:datastoreItem>
</file>

<file path=customXml/itemProps20.xml><?xml version="1.0" encoding="utf-8"?>
<ds:datastoreItem xmlns:ds="http://schemas.openxmlformats.org/officeDocument/2006/customXml" ds:itemID="{B7F3482F-501A-4ABF-9B75-8C555909A94D}">
  <ds:schemaRefs/>
</ds:datastoreItem>
</file>

<file path=customXml/itemProps21.xml><?xml version="1.0" encoding="utf-8"?>
<ds:datastoreItem xmlns:ds="http://schemas.openxmlformats.org/officeDocument/2006/customXml" ds:itemID="{1D543D54-5AF6-4063-9D6F-0377025660B7}">
  <ds:schemaRefs/>
</ds:datastoreItem>
</file>

<file path=customXml/itemProps22.xml><?xml version="1.0" encoding="utf-8"?>
<ds:datastoreItem xmlns:ds="http://schemas.openxmlformats.org/officeDocument/2006/customXml" ds:itemID="{7880E691-5818-4F97-9B2F-9073953720F5}">
  <ds:schemaRefs>
    <ds:schemaRef ds:uri="http://www.w3.org/2001/XMLSchema"/>
    <ds:schemaRef ds:uri="http://microsoft.data.visualization.Client.Excel/1.0"/>
  </ds:schemaRefs>
</ds:datastoreItem>
</file>

<file path=customXml/itemProps23.xml><?xml version="1.0" encoding="utf-8"?>
<ds:datastoreItem xmlns:ds="http://schemas.openxmlformats.org/officeDocument/2006/customXml" ds:itemID="{C5B499BB-D4B2-467F-9242-8E40F3CB452D}">
  <ds:schemaRefs/>
</ds:datastoreItem>
</file>

<file path=customXml/itemProps24.xml><?xml version="1.0" encoding="utf-8"?>
<ds:datastoreItem xmlns:ds="http://schemas.openxmlformats.org/officeDocument/2006/customXml" ds:itemID="{7A68BD45-B7B7-442A-A228-4BA1CBD3C126}">
  <ds:schemaRefs/>
</ds:datastoreItem>
</file>

<file path=customXml/itemProps25.xml><?xml version="1.0" encoding="utf-8"?>
<ds:datastoreItem xmlns:ds="http://schemas.openxmlformats.org/officeDocument/2006/customXml" ds:itemID="{4FD9F4FD-A3B0-4D30-9409-FF380CE3168A}">
  <ds:schemaRefs>
    <ds:schemaRef ds:uri="http://www.w3.org/2001/XMLSchema"/>
    <ds:schemaRef ds:uri="http://microsoft.data.visualization.engine.tours/1.0"/>
  </ds:schemaRefs>
</ds:datastoreItem>
</file>

<file path=customXml/itemProps26.xml><?xml version="1.0" encoding="utf-8"?>
<ds:datastoreItem xmlns:ds="http://schemas.openxmlformats.org/officeDocument/2006/customXml" ds:itemID="{12C1E12F-0487-49FC-BE53-9972FC37A754}">
  <ds:schemaRefs/>
</ds:datastoreItem>
</file>

<file path=customXml/itemProps27.xml><?xml version="1.0" encoding="utf-8"?>
<ds:datastoreItem xmlns:ds="http://schemas.openxmlformats.org/officeDocument/2006/customXml" ds:itemID="{0CCB11EB-D107-446E-8482-6310822D6C6A}">
  <ds:schemaRefs/>
</ds:datastoreItem>
</file>

<file path=customXml/itemProps28.xml><?xml version="1.0" encoding="utf-8"?>
<ds:datastoreItem xmlns:ds="http://schemas.openxmlformats.org/officeDocument/2006/customXml" ds:itemID="{EA69B5E6-B9D3-4FC0-A970-F70508B20ADF}">
  <ds:schemaRefs/>
</ds:datastoreItem>
</file>

<file path=customXml/itemProps29.xml><?xml version="1.0" encoding="utf-8"?>
<ds:datastoreItem xmlns:ds="http://schemas.openxmlformats.org/officeDocument/2006/customXml" ds:itemID="{1E695602-938C-4A0F-B896-85CF835D8F16}">
  <ds:schemaRefs/>
</ds:datastoreItem>
</file>

<file path=customXml/itemProps30.xml><?xml version="1.0" encoding="utf-8"?>
<ds:datastoreItem xmlns:ds="http://schemas.openxmlformats.org/officeDocument/2006/customXml" ds:itemID="{CD1AB7F5-06B7-4013-B101-EF5308317265}">
  <ds:schemaRefs/>
</ds:datastoreItem>
</file>

<file path=customXml/itemProps31.xml><?xml version="1.0" encoding="utf-8"?>
<ds:datastoreItem xmlns:ds="http://schemas.openxmlformats.org/officeDocument/2006/customXml" ds:itemID="{05AABC07-D4DC-4097-9C68-CF041F271D7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bike_buyers</vt:lpstr>
      <vt:lpstr>Working Sheet</vt:lpstr>
      <vt:lpstr>Pivot</vt:lpstr>
      <vt:lpstr>Dashboard</vt:lpstr>
      <vt:lpstr>Demographics</vt:lpstr>
      <vt:lpstr>Financial &amp; lifestyle</vt:lpstr>
      <vt:lpstr>Commute &amp; Mobility</vt:lpstr>
      <vt:lpstr>Regional 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Niranjan E V</cp:lastModifiedBy>
  <dcterms:created xsi:type="dcterms:W3CDTF">2022-03-18T02:50:57Z</dcterms:created>
  <dcterms:modified xsi:type="dcterms:W3CDTF">2025-09-29T15:40:00Z</dcterms:modified>
</cp:coreProperties>
</file>