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er\Documents\FIAP\Cloud\"/>
    </mc:Choice>
  </mc:AlternateContent>
  <xr:revisionPtr revIDLastSave="0" documentId="13_ncr:1_{EA878D4F-7E84-4CAC-84BF-852E142CB30F}" xr6:coauthVersionLast="47" xr6:coauthVersionMax="47" xr10:uidLastSave="{00000000-0000-0000-0000-000000000000}"/>
  <bookViews>
    <workbookView xWindow="-120" yWindow="-120" windowWidth="29040" windowHeight="15720" activeTab="3" xr2:uid="{A06F215E-2261-41CA-8360-194A3E378354}"/>
  </bookViews>
  <sheets>
    <sheet name="INFORMAÇÕES INICIAIS" sheetId="1" r:id="rId1"/>
    <sheet name="CÁLCULO AWS" sheetId="2" r:id="rId2"/>
    <sheet name="CÁLCULO AZURE" sheetId="3" r:id="rId3"/>
    <sheet name="COMPARAÇÃO AWS E AZ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3" l="1"/>
  <c r="B35" i="3" s="1"/>
  <c r="B33" i="3"/>
  <c r="B24" i="2"/>
  <c r="B29" i="2"/>
  <c r="B28" i="2"/>
  <c r="B18" i="2"/>
  <c r="C5" i="4"/>
  <c r="C6" i="4"/>
  <c r="B5" i="4"/>
  <c r="C4" i="4"/>
  <c r="C3" i="4"/>
  <c r="B4" i="4"/>
  <c r="B3" i="4"/>
  <c r="B10" i="3"/>
  <c r="B32" i="3"/>
  <c r="B31" i="3"/>
  <c r="B30" i="3"/>
  <c r="B29" i="3"/>
  <c r="B28" i="3"/>
  <c r="B26" i="3"/>
  <c r="B25" i="3"/>
  <c r="B24" i="3"/>
  <c r="B23" i="3"/>
  <c r="B9" i="3"/>
  <c r="B19" i="2"/>
  <c r="B23" i="2" s="1"/>
  <c r="B25" i="2" s="1"/>
  <c r="B10" i="2"/>
  <c r="B9" i="2"/>
  <c r="B37" i="3" l="1"/>
  <c r="C7" i="4" s="1"/>
  <c r="H3" i="4" s="1"/>
  <c r="B30" i="2"/>
  <c r="B7" i="4" s="1"/>
  <c r="G3" i="4" s="1"/>
  <c r="B20" i="2"/>
  <c r="B21" i="2" s="1"/>
  <c r="B22" i="2" s="1"/>
  <c r="B6" i="4" l="1"/>
</calcChain>
</file>

<file path=xl/sharedStrings.xml><?xml version="1.0" encoding="utf-8"?>
<sst xmlns="http://schemas.openxmlformats.org/spreadsheetml/2006/main" count="143" uniqueCount="123">
  <si>
    <t>Informações iniciais</t>
  </si>
  <si>
    <t>Premissas</t>
  </si>
  <si>
    <t>Valores</t>
  </si>
  <si>
    <t xml:space="preserve">Pedidos Diários </t>
  </si>
  <si>
    <t>% Pedidos de 1 item</t>
  </si>
  <si>
    <t>% Pedidos de 2 itens</t>
  </si>
  <si>
    <t>Dados Estruturados (TB)</t>
  </si>
  <si>
    <t xml:space="preserve">Dados Não Estruturados (TB) </t>
  </si>
  <si>
    <t>Crescimento Anual de Dados</t>
  </si>
  <si>
    <t>% de Dados Hot Storage</t>
  </si>
  <si>
    <t>% de Dados Cold Storage</t>
  </si>
  <si>
    <t xml:space="preserve">Servidores Windows </t>
  </si>
  <si>
    <t xml:space="preserve">Servidores Linux </t>
  </si>
  <si>
    <t>Núcleos por Servidor (Windows)</t>
  </si>
  <si>
    <t>RAM por Servidor (Windows)</t>
  </si>
  <si>
    <t>Núcleos por Servidor (Linux)</t>
  </si>
  <si>
    <t>RAM por Servidor (Linux)</t>
  </si>
  <si>
    <t xml:space="preserve">50.000 pedidos/dia </t>
  </si>
  <si>
    <t>30%</t>
  </si>
  <si>
    <t>80%</t>
  </si>
  <si>
    <t>20%</t>
  </si>
  <si>
    <t>2</t>
  </si>
  <si>
    <t>32 GB</t>
  </si>
  <si>
    <t xml:space="preserve"> </t>
  </si>
  <si>
    <t>Custo de Máquinas Virtuais(AWS)</t>
  </si>
  <si>
    <t>Descrição</t>
  </si>
  <si>
    <t>Valor</t>
  </si>
  <si>
    <t>Instância do Windows (por hora)</t>
  </si>
  <si>
    <t>Instância do Linux (por hora)</t>
  </si>
  <si>
    <t>Número de servidores Windows</t>
  </si>
  <si>
    <t>Número de servidores Linux</t>
  </si>
  <si>
    <t>Cálculo Custo Mensal (Windows)</t>
  </si>
  <si>
    <t>2 * 0,752 * 730</t>
  </si>
  <si>
    <t>Cálculo Custo Mensal (Linux)</t>
  </si>
  <si>
    <t>4 * 0,384 * 730</t>
  </si>
  <si>
    <t>Custo Mensal (Windows)</t>
  </si>
  <si>
    <t>Custo Mensal (Linux)</t>
  </si>
  <si>
    <t xml:space="preserve">5 TB com 30% de aumento ao ano = 1,5 TB. Totalizando 6,5 TB ao ano </t>
  </si>
  <si>
    <t>80% em Hot Storage = 5,2 TB</t>
  </si>
  <si>
    <t>20% em Cold Storage = 1,3 TB</t>
  </si>
  <si>
    <t>Dados Estruturados</t>
  </si>
  <si>
    <t>Dados Não estruturados</t>
  </si>
  <si>
    <t>80% em Hot Storage = 2,08 TB</t>
  </si>
  <si>
    <t xml:space="preserve">2 TB com 30% de aumento ao ano = 0,6 TB. Totalizando 2,6 TB ao ano </t>
  </si>
  <si>
    <t>20% em Cold Storage = 0,52 TB</t>
  </si>
  <si>
    <t>Custo de Armazenamento (AWS)</t>
  </si>
  <si>
    <t xml:space="preserve">Hot Storage (S3) (por GB) </t>
  </si>
  <si>
    <t>Cold Storage (Glacier) (por GB)</t>
  </si>
  <si>
    <t>Total Dados Hot Storage (GB)</t>
  </si>
  <si>
    <t>Cálculo Custo Mensal (Cold Storage)</t>
  </si>
  <si>
    <t>Custo Mensal Total</t>
  </si>
  <si>
    <t>Total Dados Cold Storage (GB)</t>
  </si>
  <si>
    <t>Tamanho Médio dos Objetos (MB)</t>
  </si>
  <si>
    <t>Cálculo Custo Mensal (Hot Storage)</t>
  </si>
  <si>
    <t>Cálculo do TMO (GB)</t>
  </si>
  <si>
    <t>Número Não Arredondado Objetos</t>
  </si>
  <si>
    <t>Sobrecarga em KB (Glacier)</t>
  </si>
  <si>
    <t>Sobrecarga em GB (Glacier)</t>
  </si>
  <si>
    <t>Custo da Sobrecarga (Glacier)</t>
  </si>
  <si>
    <t>Sobrecarga em KB (Standard)</t>
  </si>
  <si>
    <t>Sobrecarga em GB (Standard)</t>
  </si>
  <si>
    <t>Custo da Sobrecarga (Standard)</t>
  </si>
  <si>
    <t>Custos Mensais Azure</t>
  </si>
  <si>
    <t>Instância Windows (por hora)</t>
  </si>
  <si>
    <t>Instância Linux (por hora)</t>
  </si>
  <si>
    <t>Número de Servidores (Windows)</t>
  </si>
  <si>
    <t>Número de Servidores (Linux)</t>
  </si>
  <si>
    <t>2 * 0,360 * 730</t>
  </si>
  <si>
    <t>4 * 0,237 * 730</t>
  </si>
  <si>
    <t>Custos de Armazenamento (Azure)</t>
  </si>
  <si>
    <t>Write Operations (Hot)</t>
  </si>
  <si>
    <t>Container Operations (Hot)</t>
  </si>
  <si>
    <t>Read Operations (Hot)</t>
  </si>
  <si>
    <t>All Other Operations (Hot)</t>
  </si>
  <si>
    <t>Data Retrieval (Hot) (GB)</t>
  </si>
  <si>
    <t>Write Operations (Cold)</t>
  </si>
  <si>
    <t>Container Operations (Cold)</t>
  </si>
  <si>
    <t>Read Operations (Cold)</t>
  </si>
  <si>
    <t>All Other Operations (Cold)</t>
  </si>
  <si>
    <t>Data Retrieval (Cold) (GB)</t>
  </si>
  <si>
    <t>Custo Discos de Gerenciamento VM(por mês)</t>
  </si>
  <si>
    <t>Custo Write Operations  (Hot) (per 10.000 operations)</t>
  </si>
  <si>
    <t>Custo Container Operations (Hot) (per 10.000 operations)</t>
  </si>
  <si>
    <t>Custo Read Operations (Hot) (per 10.000 operations)</t>
  </si>
  <si>
    <t>Custo All Other Operations (Hot) (per 10.000 operations)</t>
  </si>
  <si>
    <t>Data Retrieval (Hot) (per GB)</t>
  </si>
  <si>
    <t>Custo Write Operations  (Cold) (per 10.000 operations)</t>
  </si>
  <si>
    <t>Custo Container Operations (Cold) (per 10.000 operations)</t>
  </si>
  <si>
    <t>Custo Read Operations (Cold) (per 10.000 operations)</t>
  </si>
  <si>
    <t>Custo All Other Operations (Cold) (per 10.000 operations)</t>
  </si>
  <si>
    <t>Data Retrieval (Cold) (per GB)</t>
  </si>
  <si>
    <t xml:space="preserve">Custo Médio Mensal </t>
  </si>
  <si>
    <t>Suporte Azure (Padrão)</t>
  </si>
  <si>
    <t>Comparação entre AWS e Azure</t>
  </si>
  <si>
    <t>AWS</t>
  </si>
  <si>
    <t>Azure</t>
  </si>
  <si>
    <t>Custo Mensal Hot Storage</t>
  </si>
  <si>
    <t>Custo Mensal Cold Storage</t>
  </si>
  <si>
    <t>Critério</t>
  </si>
  <si>
    <t>Custo mensal</t>
  </si>
  <si>
    <t>Performance e escalabilidade</t>
  </si>
  <si>
    <t>Alta, líder de mercado</t>
  </si>
  <si>
    <t>Alta, forte integração com Microsoft</t>
  </si>
  <si>
    <t>Facilidade de migração para Windows Server</t>
  </si>
  <si>
    <t>Suporte sólido, mas não nativo</t>
  </si>
  <si>
    <t>Integração nativa com Windows e Active Directory</t>
  </si>
  <si>
    <t>Opções de armazenamento</t>
  </si>
  <si>
    <t>S3 (hot &amp; cold storage eficientes)</t>
  </si>
  <si>
    <t>Blob Storage (integrado a outras soluções Microsoft)</t>
  </si>
  <si>
    <t>Banco de dados gerenciado</t>
  </si>
  <si>
    <t>RDS, Aurora</t>
  </si>
  <si>
    <t>Azure SQL, CosmosDB</t>
  </si>
  <si>
    <t>Desempenho para Linux</t>
  </si>
  <si>
    <t>Alta performance e flexibilidade</t>
  </si>
  <si>
    <t>Boa performance, mas foco maior em soluções Microsoft</t>
  </si>
  <si>
    <t>Suporte e ecossistema</t>
  </si>
  <si>
    <t>Maior variedade de serviços e suporte maduro</t>
  </si>
  <si>
    <t>Forte para empresas que já usam Microsoft</t>
  </si>
  <si>
    <t>Critérios Para Avaliação</t>
  </si>
  <si>
    <t>Escolha Final</t>
  </si>
  <si>
    <t xml:space="preserve">Apesar da ligeira diferença de preço entre os serviços da AWS e da Azure, escolher a AWS será mais benéfico devido a sua maior flexibilidade para integração com outros serviços ferramentas, além de fornecer uma grande variedade de opções de gerenciamento da nuvem, e um uma alta performace para sistemas Linux, se encaixando muito bem com as exigências propostas pela Melhores Compras. </t>
  </si>
  <si>
    <t>7,42 * 0,023</t>
  </si>
  <si>
    <t>(1,82 * 0,0036) + 0,89 + 0,02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</si>
</sst>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6" borderId="1" xfId="0" applyFont="1" applyFill="1" applyBorder="1"/>
    <xf numFmtId="0" fontId="0" fillId="3" borderId="1" xfId="0" applyFill="1" applyBorder="1"/>
    <xf numFmtId="4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/>
    <xf numFmtId="1" fontId="0" fillId="0" borderId="1" xfId="0" applyNumberFormat="1" applyBorder="1" applyAlignment="1"/>
    <xf numFmtId="164" fontId="0" fillId="0" borderId="1" xfId="0" applyNumberFormat="1" applyBorder="1"/>
    <xf numFmtId="0" fontId="0" fillId="0" borderId="6" xfId="0" applyBorder="1"/>
    <xf numFmtId="2" fontId="0" fillId="0" borderId="1" xfId="0" applyNumberFormat="1" applyBorder="1"/>
    <xf numFmtId="0" fontId="3" fillId="0" borderId="0" xfId="0" applyFont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164" fontId="0" fillId="9" borderId="1" xfId="0" applyNumberFormat="1" applyFill="1" applyBorder="1"/>
    <xf numFmtId="164" fontId="0" fillId="9" borderId="1" xfId="1" applyNumberFormat="1" applyFont="1" applyFill="1" applyBorder="1"/>
    <xf numFmtId="164" fontId="0" fillId="10" borderId="1" xfId="0" applyNumberFormat="1" applyFill="1" applyBorder="1"/>
    <xf numFmtId="164" fontId="2" fillId="11" borderId="1" xfId="0" applyNumberFormat="1" applyFont="1" applyFill="1" applyBorder="1"/>
    <xf numFmtId="164" fontId="2" fillId="11" borderId="1" xfId="1" applyNumberFormat="1" applyFont="1" applyFill="1" applyBorder="1"/>
    <xf numFmtId="164" fontId="2" fillId="5" borderId="1" xfId="0" applyNumberFormat="1" applyFont="1" applyFill="1" applyBorder="1" applyAlignment="1"/>
    <xf numFmtId="0" fontId="2" fillId="5" borderId="1" xfId="0" applyFont="1" applyFill="1" applyBorder="1"/>
    <xf numFmtId="0" fontId="2" fillId="11" borderId="1" xfId="0" applyFont="1" applyFill="1" applyBorder="1"/>
    <xf numFmtId="164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2" fillId="8" borderId="1" xfId="0" applyFont="1" applyFill="1" applyBorder="1"/>
    <xf numFmtId="164" fontId="2" fillId="8" borderId="1" xfId="0" applyNumberFormat="1" applyFont="1" applyFill="1" applyBorder="1" applyAlignment="1"/>
    <xf numFmtId="0" fontId="2" fillId="10" borderId="1" xfId="0" applyFont="1" applyFill="1" applyBorder="1"/>
    <xf numFmtId="164" fontId="2" fillId="8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164" fontId="2" fillId="10" borderId="1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Mensal AWS x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'COMPARAÇÃO AWS E AZURE'!$B$2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'COMPARAÇÃO AWS E AZURE'!$A$3:$A$7</c:f>
              <c:strCache>
                <c:ptCount val="5"/>
                <c:pt idx="0">
                  <c:v>Custo Mensal (Windows)</c:v>
                </c:pt>
                <c:pt idx="1">
                  <c:v>Custo Mensal (Linux)</c:v>
                </c:pt>
                <c:pt idx="2">
                  <c:v>Custo Mensal Hot Storage</c:v>
                </c:pt>
                <c:pt idx="3">
                  <c:v>Custo Mensal Cold Storage</c:v>
                </c:pt>
                <c:pt idx="4">
                  <c:v>Custo Mensal Total</c:v>
                </c:pt>
              </c:strCache>
            </c:strRef>
          </c:cat>
          <c:val>
            <c:numRef>
              <c:f>'COMPARAÇÃO AWS E AZURE'!$B$3:$B$7</c:f>
              <c:numCache>
                <c:formatCode>_-[$$-409]* #,##0.00_ ;_-[$$-409]* \-#,##0.00\ ;_-[$$-409]* "-"??_ ;_-@_ </c:formatCode>
                <c:ptCount val="5"/>
                <c:pt idx="0">
                  <c:v>636.55999999999995</c:v>
                </c:pt>
                <c:pt idx="1">
                  <c:v>735.84</c:v>
                </c:pt>
                <c:pt idx="2">
                  <c:v>170.6669</c:v>
                </c:pt>
                <c:pt idx="3">
                  <c:v>7.4939074218749999</c:v>
                </c:pt>
                <c:pt idx="4">
                  <c:v>1550.5608074218751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F-4187-B3D3-9DC0C2727032}"/>
            </c:ext>
          </c:extLst>
        </c:ser>
        <c:ser>
          <c:idx val="1"/>
          <c:order val="1"/>
          <c:tx>
            <c:strRef>
              <c:f>'COMPARAÇÃO AWS E AZURE'!$C$2</c:f>
              <c:strCache>
                <c:ptCount val="1"/>
                <c:pt idx="0">
                  <c:v>Azure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'COMPARAÇÃO AWS E AZURE'!$A$3:$A$7</c:f>
              <c:strCache>
                <c:ptCount val="5"/>
                <c:pt idx="0">
                  <c:v>Custo Mensal (Windows)</c:v>
                </c:pt>
                <c:pt idx="1">
                  <c:v>Custo Mensal (Linux)</c:v>
                </c:pt>
                <c:pt idx="2">
                  <c:v>Custo Mensal Hot Storage</c:v>
                </c:pt>
                <c:pt idx="3">
                  <c:v>Custo Mensal Cold Storage</c:v>
                </c:pt>
                <c:pt idx="4">
                  <c:v>Custo Mensal Total</c:v>
                </c:pt>
              </c:strCache>
            </c:strRef>
          </c:cat>
          <c:val>
            <c:numRef>
              <c:f>'COMPARAÇÃO AWS E AZURE'!$C$3:$C$7</c:f>
              <c:numCache>
                <c:formatCode>General</c:formatCode>
                <c:ptCount val="5"/>
                <c:pt idx="0">
                  <c:v>525.6</c:v>
                </c:pt>
                <c:pt idx="1">
                  <c:v>692.04</c:v>
                </c:pt>
                <c:pt idx="2">
                  <c:v>157.22000000000003</c:v>
                </c:pt>
                <c:pt idx="3">
                  <c:v>51.29</c:v>
                </c:pt>
                <c:pt idx="4" formatCode="_-[$$-409]* #,##0.00_ ;_-[$$-409]* \-#,##0.00\ ;_-[$$-409]* &quot;-&quot;??_ ;_-@_ ">
                  <c:v>1541.6399999999999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F-4187-B3D3-9DC0C272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5093791"/>
        <c:axId val="1829725871"/>
        <c:axId val="0"/>
      </c:bar3DChart>
      <c:catAx>
        <c:axId val="183509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725871"/>
        <c:crosses val="autoZero"/>
        <c:auto val="1"/>
        <c:lblAlgn val="ctr"/>
        <c:lblOffset val="100"/>
        <c:noMultiLvlLbl val="0"/>
      </c:catAx>
      <c:valAx>
        <c:axId val="18297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09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7</xdr:row>
      <xdr:rowOff>52386</xdr:rowOff>
    </xdr:from>
    <xdr:to>
      <xdr:col>3</xdr:col>
      <xdr:colOff>19050</xdr:colOff>
      <xdr:row>23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52E56F-D20F-4548-B4E5-89BE8E5B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A801-2211-4646-885E-87C75B5A41A1}">
  <dimension ref="A1:E16"/>
  <sheetViews>
    <sheetView workbookViewId="0">
      <selection activeCell="H12" sqref="H12"/>
    </sheetView>
  </sheetViews>
  <sheetFormatPr defaultRowHeight="15" x14ac:dyDescent="0.25"/>
  <cols>
    <col min="1" max="1" width="30.5703125" customWidth="1"/>
    <col min="2" max="2" width="28.5703125" customWidth="1"/>
    <col min="3" max="3" width="6.28515625" customWidth="1"/>
    <col min="4" max="4" width="60.85546875" customWidth="1"/>
    <col min="5" max="5" width="60.28515625" customWidth="1"/>
  </cols>
  <sheetData>
    <row r="1" spans="1:5" x14ac:dyDescent="0.25">
      <c r="A1" s="44" t="s">
        <v>0</v>
      </c>
      <c r="B1" s="45"/>
      <c r="C1" s="45"/>
      <c r="D1" s="45"/>
      <c r="E1" s="45"/>
    </row>
    <row r="2" spans="1:5" x14ac:dyDescent="0.25">
      <c r="A2" s="9" t="s">
        <v>1</v>
      </c>
      <c r="B2" s="9" t="s">
        <v>2</v>
      </c>
      <c r="D2" s="4" t="s">
        <v>40</v>
      </c>
      <c r="E2" s="10" t="s">
        <v>41</v>
      </c>
    </row>
    <row r="3" spans="1:5" x14ac:dyDescent="0.25">
      <c r="A3" s="1" t="s">
        <v>3</v>
      </c>
      <c r="B3" s="5" t="s">
        <v>17</v>
      </c>
      <c r="D3" s="1" t="s">
        <v>37</v>
      </c>
      <c r="E3" s="1" t="s">
        <v>43</v>
      </c>
    </row>
    <row r="4" spans="1:5" x14ac:dyDescent="0.25">
      <c r="A4" s="1" t="s">
        <v>4</v>
      </c>
      <c r="B4" s="6">
        <v>0.7</v>
      </c>
      <c r="D4" s="1" t="s">
        <v>38</v>
      </c>
      <c r="E4" s="1" t="s">
        <v>42</v>
      </c>
    </row>
    <row r="5" spans="1:5" x14ac:dyDescent="0.25">
      <c r="A5" s="1" t="s">
        <v>5</v>
      </c>
      <c r="B5" s="6">
        <v>0.3</v>
      </c>
      <c r="D5" s="1" t="s">
        <v>39</v>
      </c>
      <c r="E5" s="1" t="s">
        <v>44</v>
      </c>
    </row>
    <row r="6" spans="1:5" x14ac:dyDescent="0.25">
      <c r="A6" s="1" t="s">
        <v>6</v>
      </c>
      <c r="B6" s="5">
        <v>5</v>
      </c>
      <c r="D6" s="1"/>
      <c r="E6" s="1"/>
    </row>
    <row r="7" spans="1:5" x14ac:dyDescent="0.25">
      <c r="A7" s="1" t="s">
        <v>7</v>
      </c>
      <c r="B7" s="5">
        <v>2</v>
      </c>
      <c r="D7" s="1"/>
      <c r="E7" s="1"/>
    </row>
    <row r="8" spans="1:5" x14ac:dyDescent="0.25">
      <c r="A8" s="1" t="s">
        <v>8</v>
      </c>
      <c r="B8" s="7" t="s">
        <v>18</v>
      </c>
      <c r="D8" s="1"/>
      <c r="E8" s="1"/>
    </row>
    <row r="9" spans="1:5" x14ac:dyDescent="0.25">
      <c r="A9" s="1" t="s">
        <v>9</v>
      </c>
      <c r="B9" s="7" t="s">
        <v>19</v>
      </c>
      <c r="D9" s="1"/>
      <c r="E9" s="1"/>
    </row>
    <row r="10" spans="1:5" x14ac:dyDescent="0.25">
      <c r="A10" s="1" t="s">
        <v>10</v>
      </c>
      <c r="B10" s="7" t="s">
        <v>20</v>
      </c>
      <c r="D10" s="1"/>
      <c r="E10" s="1"/>
    </row>
    <row r="11" spans="1:5" x14ac:dyDescent="0.25">
      <c r="A11" s="1" t="s">
        <v>11</v>
      </c>
      <c r="B11" s="5" t="s">
        <v>21</v>
      </c>
      <c r="D11" s="1"/>
      <c r="E11" s="1"/>
    </row>
    <row r="12" spans="1:5" x14ac:dyDescent="0.25">
      <c r="A12" s="1" t="s">
        <v>12</v>
      </c>
      <c r="B12" s="5">
        <v>4</v>
      </c>
      <c r="D12" s="1"/>
      <c r="E12" s="1"/>
    </row>
    <row r="13" spans="1:5" x14ac:dyDescent="0.25">
      <c r="A13" s="1" t="s">
        <v>13</v>
      </c>
      <c r="B13" s="5">
        <v>4</v>
      </c>
      <c r="D13" s="1"/>
      <c r="E13" s="1"/>
    </row>
    <row r="14" spans="1:5" x14ac:dyDescent="0.25">
      <c r="A14" s="1" t="s">
        <v>14</v>
      </c>
      <c r="B14" s="5" t="s">
        <v>22</v>
      </c>
      <c r="D14" s="1"/>
      <c r="E14" s="1"/>
    </row>
    <row r="15" spans="1:5" x14ac:dyDescent="0.25">
      <c r="A15" s="1" t="s">
        <v>15</v>
      </c>
      <c r="B15" s="2">
        <v>4</v>
      </c>
      <c r="D15" s="1"/>
      <c r="E15" s="1"/>
    </row>
    <row r="16" spans="1:5" x14ac:dyDescent="0.25">
      <c r="A16" s="1" t="s">
        <v>16</v>
      </c>
      <c r="B16" s="2" t="s">
        <v>22</v>
      </c>
      <c r="D16" s="1"/>
      <c r="E16" s="1"/>
    </row>
  </sheetData>
  <mergeCells count="1">
    <mergeCell ref="A1:E1"/>
  </mergeCells>
  <pageMargins left="0.511811024" right="0.511811024" top="0.78740157499999996" bottom="0.78740157499999996" header="0.31496062000000002" footer="0.31496062000000002"/>
  <ignoredErrors>
    <ignoredError sqref="B9:B10 B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D54E-307F-4498-9018-18C5FDA0FB03}">
  <dimension ref="A1:L30"/>
  <sheetViews>
    <sheetView workbookViewId="0">
      <selection activeCell="C29" sqref="C29"/>
    </sheetView>
  </sheetViews>
  <sheetFormatPr defaultRowHeight="15" x14ac:dyDescent="0.25"/>
  <cols>
    <col min="1" max="2" width="35.42578125" customWidth="1"/>
  </cols>
  <sheetData>
    <row r="1" spans="1:2" x14ac:dyDescent="0.25">
      <c r="A1" s="46" t="s">
        <v>24</v>
      </c>
      <c r="B1" s="46"/>
    </row>
    <row r="2" spans="1:2" x14ac:dyDescent="0.25">
      <c r="A2" s="3" t="s">
        <v>25</v>
      </c>
      <c r="B2" s="3" t="s">
        <v>26</v>
      </c>
    </row>
    <row r="3" spans="1:2" x14ac:dyDescent="0.25">
      <c r="A3" s="1" t="s">
        <v>27</v>
      </c>
      <c r="B3" s="11">
        <v>0.436</v>
      </c>
    </row>
    <row r="4" spans="1:2" x14ac:dyDescent="0.25">
      <c r="A4" s="1" t="s">
        <v>28</v>
      </c>
      <c r="B4" s="12">
        <v>0.252</v>
      </c>
    </row>
    <row r="5" spans="1:2" x14ac:dyDescent="0.25">
      <c r="A5" s="1" t="s">
        <v>29</v>
      </c>
      <c r="B5" s="2">
        <v>2</v>
      </c>
    </row>
    <row r="6" spans="1:2" x14ac:dyDescent="0.25">
      <c r="A6" s="1" t="s">
        <v>30</v>
      </c>
      <c r="B6" s="2">
        <v>4</v>
      </c>
    </row>
    <row r="7" spans="1:2" x14ac:dyDescent="0.25">
      <c r="A7" s="1" t="s">
        <v>31</v>
      </c>
      <c r="B7" s="2" t="s">
        <v>32</v>
      </c>
    </row>
    <row r="8" spans="1:2" x14ac:dyDescent="0.25">
      <c r="A8" s="1" t="s">
        <v>33</v>
      </c>
      <c r="B8" s="2" t="s">
        <v>34</v>
      </c>
    </row>
    <row r="9" spans="1:2" x14ac:dyDescent="0.25">
      <c r="A9" s="33" t="s">
        <v>35</v>
      </c>
      <c r="B9" s="34">
        <f>B5*B3*730</f>
        <v>636.55999999999995</v>
      </c>
    </row>
    <row r="10" spans="1:2" x14ac:dyDescent="0.25">
      <c r="A10" s="33" t="s">
        <v>36</v>
      </c>
      <c r="B10" s="34">
        <f>B6*B4*730</f>
        <v>735.84</v>
      </c>
    </row>
    <row r="11" spans="1:2" x14ac:dyDescent="0.25">
      <c r="A11" s="47" t="s">
        <v>45</v>
      </c>
      <c r="B11" s="48"/>
    </row>
    <row r="12" spans="1:2" x14ac:dyDescent="0.25">
      <c r="A12" s="3" t="s">
        <v>25</v>
      </c>
      <c r="B12" s="3" t="s">
        <v>26</v>
      </c>
    </row>
    <row r="13" spans="1:2" x14ac:dyDescent="0.25">
      <c r="A13" s="13" t="s">
        <v>46</v>
      </c>
      <c r="B13" s="14">
        <v>2.3E-2</v>
      </c>
    </row>
    <row r="14" spans="1:2" x14ac:dyDescent="0.25">
      <c r="A14" s="1" t="s">
        <v>47</v>
      </c>
      <c r="B14" s="14">
        <v>3.5999999999999999E-3</v>
      </c>
    </row>
    <row r="15" spans="1:2" x14ac:dyDescent="0.25">
      <c r="A15" s="1" t="s">
        <v>48</v>
      </c>
      <c r="B15" s="15">
        <v>7420.3</v>
      </c>
    </row>
    <row r="16" spans="1:2" x14ac:dyDescent="0.25">
      <c r="A16" s="1" t="s">
        <v>51</v>
      </c>
      <c r="B16" s="15">
        <v>1828</v>
      </c>
    </row>
    <row r="17" spans="1:12" x14ac:dyDescent="0.25">
      <c r="A17" s="8" t="s">
        <v>52</v>
      </c>
      <c r="B17" s="17">
        <v>16</v>
      </c>
      <c r="E17" s="19"/>
    </row>
    <row r="18" spans="1:12" x14ac:dyDescent="0.25">
      <c r="A18" s="1" t="s">
        <v>54</v>
      </c>
      <c r="B18" s="1">
        <f>B17*0.0009765625</f>
        <v>1.5625E-2</v>
      </c>
    </row>
    <row r="19" spans="1:12" x14ac:dyDescent="0.25">
      <c r="A19" s="13" t="s">
        <v>55</v>
      </c>
      <c r="B19" s="1">
        <f>B16/B18</f>
        <v>116992</v>
      </c>
    </row>
    <row r="20" spans="1:12" x14ac:dyDescent="0.25">
      <c r="A20" s="13" t="s">
        <v>56</v>
      </c>
      <c r="B20" s="1">
        <f>B19*32</f>
        <v>3743744</v>
      </c>
      <c r="L20" t="s">
        <v>23</v>
      </c>
    </row>
    <row r="21" spans="1:12" x14ac:dyDescent="0.25">
      <c r="A21" s="13" t="s">
        <v>57</v>
      </c>
      <c r="B21" s="1">
        <f>B20/1048576</f>
        <v>3.5703125</v>
      </c>
    </row>
    <row r="22" spans="1:12" x14ac:dyDescent="0.25">
      <c r="A22" s="13" t="s">
        <v>58</v>
      </c>
      <c r="B22" s="16">
        <f>B21*B14</f>
        <v>1.2853125E-2</v>
      </c>
    </row>
    <row r="23" spans="1:12" x14ac:dyDescent="0.25">
      <c r="A23" s="13" t="s">
        <v>59</v>
      </c>
      <c r="B23" s="1">
        <f>B19*8</f>
        <v>935936</v>
      </c>
    </row>
    <row r="24" spans="1:12" x14ac:dyDescent="0.25">
      <c r="A24" s="13" t="s">
        <v>60</v>
      </c>
      <c r="B24" s="18">
        <f>B23/1048576</f>
        <v>0.892578125</v>
      </c>
    </row>
    <row r="25" spans="1:12" x14ac:dyDescent="0.25">
      <c r="A25" s="13" t="s">
        <v>61</v>
      </c>
      <c r="B25" s="18">
        <f>B24*0.023</f>
        <v>2.0529296874999999E-2</v>
      </c>
    </row>
    <row r="26" spans="1:12" x14ac:dyDescent="0.25">
      <c r="A26" s="1" t="s">
        <v>53</v>
      </c>
      <c r="B26" s="2" t="s">
        <v>121</v>
      </c>
    </row>
    <row r="27" spans="1:12" x14ac:dyDescent="0.25">
      <c r="A27" s="1" t="s">
        <v>49</v>
      </c>
      <c r="B27" s="2" t="s">
        <v>122</v>
      </c>
    </row>
    <row r="28" spans="1:12" x14ac:dyDescent="0.25">
      <c r="A28" s="33" t="s">
        <v>96</v>
      </c>
      <c r="B28" s="34">
        <f>B15*B13</f>
        <v>170.6669</v>
      </c>
    </row>
    <row r="29" spans="1:12" x14ac:dyDescent="0.25">
      <c r="A29" s="33" t="s">
        <v>97</v>
      </c>
      <c r="B29" s="29">
        <f>(B16 *B14) +B24 +B25</f>
        <v>7.4939074218749999</v>
      </c>
    </row>
    <row r="30" spans="1:12" x14ac:dyDescent="0.25">
      <c r="A30" s="32" t="s">
        <v>50</v>
      </c>
      <c r="B30" s="31">
        <f>SUM(B9,B10,B28,B29)</f>
        <v>1550.5608074218751</v>
      </c>
    </row>
  </sheetData>
  <mergeCells count="2">
    <mergeCell ref="A1:B1"/>
    <mergeCell ref="A11:B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EFD9-CE6A-44D9-8850-ACEFC834B456}">
  <dimension ref="A1:B37"/>
  <sheetViews>
    <sheetView topLeftCell="A4" workbookViewId="0">
      <selection activeCell="D32" sqref="D32"/>
    </sheetView>
  </sheetViews>
  <sheetFormatPr defaultRowHeight="15" x14ac:dyDescent="0.25"/>
  <cols>
    <col min="1" max="2" width="58.5703125" customWidth="1"/>
  </cols>
  <sheetData>
    <row r="1" spans="1:2" x14ac:dyDescent="0.25">
      <c r="A1" s="46" t="s">
        <v>62</v>
      </c>
      <c r="B1" s="46"/>
    </row>
    <row r="2" spans="1:2" x14ac:dyDescent="0.25">
      <c r="A2" s="20" t="s">
        <v>25</v>
      </c>
      <c r="B2" s="20" t="s">
        <v>2</v>
      </c>
    </row>
    <row r="3" spans="1:2" x14ac:dyDescent="0.25">
      <c r="A3" s="21" t="s">
        <v>63</v>
      </c>
      <c r="B3" s="11">
        <v>0.36</v>
      </c>
    </row>
    <row r="4" spans="1:2" x14ac:dyDescent="0.25">
      <c r="A4" s="21" t="s">
        <v>64</v>
      </c>
      <c r="B4" s="11">
        <v>0.23699999999999999</v>
      </c>
    </row>
    <row r="5" spans="1:2" x14ac:dyDescent="0.25">
      <c r="A5" s="21" t="s">
        <v>65</v>
      </c>
      <c r="B5" s="2">
        <v>2</v>
      </c>
    </row>
    <row r="6" spans="1:2" x14ac:dyDescent="0.25">
      <c r="A6" s="21" t="s">
        <v>66</v>
      </c>
      <c r="B6" s="2">
        <v>4</v>
      </c>
    </row>
    <row r="7" spans="1:2" x14ac:dyDescent="0.25">
      <c r="A7" s="21" t="s">
        <v>31</v>
      </c>
      <c r="B7" s="2" t="s">
        <v>67</v>
      </c>
    </row>
    <row r="8" spans="1:2" x14ac:dyDescent="0.25">
      <c r="A8" s="21" t="s">
        <v>33</v>
      </c>
      <c r="B8" s="2" t="s">
        <v>68</v>
      </c>
    </row>
    <row r="9" spans="1:2" x14ac:dyDescent="0.25">
      <c r="A9" s="35" t="s">
        <v>35</v>
      </c>
      <c r="B9" s="29">
        <f>B5*B3*730</f>
        <v>525.6</v>
      </c>
    </row>
    <row r="10" spans="1:2" x14ac:dyDescent="0.25">
      <c r="A10" s="35" t="s">
        <v>36</v>
      </c>
      <c r="B10" s="29">
        <f>B6*B4*730</f>
        <v>692.04</v>
      </c>
    </row>
    <row r="11" spans="1:2" x14ac:dyDescent="0.25">
      <c r="A11" s="49" t="s">
        <v>69</v>
      </c>
      <c r="B11" s="50"/>
    </row>
    <row r="12" spans="1:2" x14ac:dyDescent="0.25">
      <c r="A12" s="22" t="s">
        <v>70</v>
      </c>
      <c r="B12" s="22">
        <v>20</v>
      </c>
    </row>
    <row r="13" spans="1:2" x14ac:dyDescent="0.25">
      <c r="A13" s="22" t="s">
        <v>71</v>
      </c>
      <c r="B13" s="22">
        <v>20</v>
      </c>
    </row>
    <row r="14" spans="1:2" x14ac:dyDescent="0.25">
      <c r="A14" s="22" t="s">
        <v>72</v>
      </c>
      <c r="B14" s="22">
        <v>20</v>
      </c>
    </row>
    <row r="15" spans="1:2" x14ac:dyDescent="0.25">
      <c r="A15" s="22" t="s">
        <v>73</v>
      </c>
      <c r="B15" s="22">
        <v>20</v>
      </c>
    </row>
    <row r="16" spans="1:2" x14ac:dyDescent="0.25">
      <c r="A16" s="23" t="s">
        <v>74</v>
      </c>
      <c r="B16" s="23">
        <v>2000</v>
      </c>
    </row>
    <row r="17" spans="1:2" x14ac:dyDescent="0.25">
      <c r="A17" s="24" t="s">
        <v>75</v>
      </c>
      <c r="B17" s="24">
        <v>20</v>
      </c>
    </row>
    <row r="18" spans="1:2" x14ac:dyDescent="0.25">
      <c r="A18" s="24" t="s">
        <v>76</v>
      </c>
      <c r="B18" s="24">
        <v>20</v>
      </c>
    </row>
    <row r="19" spans="1:2" x14ac:dyDescent="0.25">
      <c r="A19" s="24" t="s">
        <v>77</v>
      </c>
      <c r="B19" s="24">
        <v>20</v>
      </c>
    </row>
    <row r="20" spans="1:2" x14ac:dyDescent="0.25">
      <c r="A20" s="24" t="s">
        <v>78</v>
      </c>
      <c r="B20" s="24">
        <v>20</v>
      </c>
    </row>
    <row r="21" spans="1:2" x14ac:dyDescent="0.25">
      <c r="A21" s="25" t="s">
        <v>79</v>
      </c>
      <c r="B21" s="24">
        <v>2000</v>
      </c>
    </row>
    <row r="22" spans="1:2" x14ac:dyDescent="0.25">
      <c r="A22" s="1" t="s">
        <v>80</v>
      </c>
      <c r="B22" s="1">
        <v>15.49</v>
      </c>
    </row>
    <row r="23" spans="1:2" x14ac:dyDescent="0.25">
      <c r="A23" s="22" t="s">
        <v>81</v>
      </c>
      <c r="B23" s="26">
        <f>B12*0.05</f>
        <v>1</v>
      </c>
    </row>
    <row r="24" spans="1:2" x14ac:dyDescent="0.25">
      <c r="A24" s="22" t="s">
        <v>82</v>
      </c>
      <c r="B24" s="26">
        <f>B13*0.05</f>
        <v>1</v>
      </c>
    </row>
    <row r="25" spans="1:2" x14ac:dyDescent="0.25">
      <c r="A25" s="22" t="s">
        <v>83</v>
      </c>
      <c r="B25" s="27">
        <f>B14*0.004</f>
        <v>0.08</v>
      </c>
    </row>
    <row r="26" spans="1:2" x14ac:dyDescent="0.25">
      <c r="A26" s="22" t="s">
        <v>84</v>
      </c>
      <c r="B26" s="26">
        <f>B15*0.004</f>
        <v>0.08</v>
      </c>
    </row>
    <row r="27" spans="1:2" x14ac:dyDescent="0.25">
      <c r="A27" s="23" t="s">
        <v>85</v>
      </c>
      <c r="B27" s="26">
        <v>0</v>
      </c>
    </row>
    <row r="28" spans="1:2" x14ac:dyDescent="0.25">
      <c r="A28" s="24" t="s">
        <v>86</v>
      </c>
      <c r="B28" s="28">
        <f>B17*0.1</f>
        <v>2</v>
      </c>
    </row>
    <row r="29" spans="1:2" x14ac:dyDescent="0.25">
      <c r="A29" s="24" t="s">
        <v>87</v>
      </c>
      <c r="B29" s="28">
        <f>B18*0.05</f>
        <v>1</v>
      </c>
    </row>
    <row r="30" spans="1:2" x14ac:dyDescent="0.25">
      <c r="A30" s="24" t="s">
        <v>88</v>
      </c>
      <c r="B30" s="28">
        <f>B19*0.01</f>
        <v>0.2</v>
      </c>
    </row>
    <row r="31" spans="1:2" x14ac:dyDescent="0.25">
      <c r="A31" s="24" t="s">
        <v>89</v>
      </c>
      <c r="B31" s="28">
        <f>B20*0.004</f>
        <v>0.08</v>
      </c>
    </row>
    <row r="32" spans="1:2" x14ac:dyDescent="0.25">
      <c r="A32" s="25" t="s">
        <v>90</v>
      </c>
      <c r="B32" s="54">
        <f>B21*0.01</f>
        <v>20</v>
      </c>
    </row>
    <row r="33" spans="1:2" x14ac:dyDescent="0.25">
      <c r="A33" s="33" t="s">
        <v>96</v>
      </c>
      <c r="B33" s="29">
        <f>SUM(155.06,B23,B24,B25,B26,B27)</f>
        <v>157.22000000000003</v>
      </c>
    </row>
    <row r="34" spans="1:2" x14ac:dyDescent="0.25">
      <c r="A34" s="33" t="s">
        <v>97</v>
      </c>
      <c r="B34" s="29">
        <f>SUM(28.01,B28,B29,B30,B31,B32)</f>
        <v>51.29</v>
      </c>
    </row>
    <row r="35" spans="1:2" x14ac:dyDescent="0.25">
      <c r="A35" s="33" t="s">
        <v>91</v>
      </c>
      <c r="B35" s="29">
        <f>SUM(B33,B34,B22)</f>
        <v>224.00000000000003</v>
      </c>
    </row>
    <row r="36" spans="1:2" x14ac:dyDescent="0.25">
      <c r="A36" s="33" t="s">
        <v>92</v>
      </c>
      <c r="B36" s="30">
        <v>100</v>
      </c>
    </row>
    <row r="37" spans="1:2" x14ac:dyDescent="0.25">
      <c r="A37" s="36" t="s">
        <v>50</v>
      </c>
      <c r="B37" s="37">
        <f>SUM(B9,B10,B35,B36)</f>
        <v>1541.6399999999999</v>
      </c>
    </row>
  </sheetData>
  <mergeCells count="2">
    <mergeCell ref="A1:B1"/>
    <mergeCell ref="A11:B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7BE8-517D-43B1-BF88-320ACD733B7E}">
  <dimension ref="A1:H11"/>
  <sheetViews>
    <sheetView tabSelected="1" workbookViewId="0">
      <selection activeCell="G18" sqref="G18"/>
    </sheetView>
  </sheetViews>
  <sheetFormatPr defaultRowHeight="15" x14ac:dyDescent="0.25"/>
  <cols>
    <col min="1" max="2" width="33.140625" customWidth="1"/>
    <col min="3" max="3" width="24.140625" customWidth="1"/>
    <col min="6" max="8" width="26.7109375" customWidth="1"/>
  </cols>
  <sheetData>
    <row r="1" spans="1:8" ht="20.25" customHeight="1" x14ac:dyDescent="0.25">
      <c r="A1" s="51" t="s">
        <v>93</v>
      </c>
      <c r="B1" s="51"/>
      <c r="C1" s="51"/>
      <c r="F1" s="51" t="s">
        <v>118</v>
      </c>
      <c r="G1" s="51"/>
      <c r="H1" s="51"/>
    </row>
    <row r="2" spans="1:8" ht="20.25" customHeight="1" x14ac:dyDescent="0.25">
      <c r="A2" s="38" t="s">
        <v>25</v>
      </c>
      <c r="B2" s="38" t="s">
        <v>94</v>
      </c>
      <c r="C2" s="38" t="s">
        <v>95</v>
      </c>
      <c r="F2" s="40" t="s">
        <v>98</v>
      </c>
      <c r="G2" s="40" t="s">
        <v>94</v>
      </c>
      <c r="H2" s="40" t="s">
        <v>95</v>
      </c>
    </row>
    <row r="3" spans="1:8" ht="20.25" customHeight="1" x14ac:dyDescent="0.25">
      <c r="A3" s="1" t="s">
        <v>35</v>
      </c>
      <c r="B3" s="16">
        <f>VLOOKUP(A3,'CÁLCULO AWS'!A:C,2,FALSE)</f>
        <v>636.55999999999995</v>
      </c>
      <c r="C3" s="1">
        <f>VLOOKUP(A3,'CÁLCULO AZURE'!A:C,2,FALSE)</f>
        <v>525.6</v>
      </c>
      <c r="F3" s="41" t="s">
        <v>99</v>
      </c>
      <c r="G3" s="42">
        <f>B7</f>
        <v>1550.5608074218751</v>
      </c>
      <c r="H3" s="42">
        <f>C7</f>
        <v>1541.6399999999999</v>
      </c>
    </row>
    <row r="4" spans="1:8" ht="30.75" customHeight="1" x14ac:dyDescent="0.25">
      <c r="A4" s="1" t="s">
        <v>36</v>
      </c>
      <c r="B4" s="16">
        <f>VLOOKUP(A4,'CÁLCULO AWS'!A:C,2,FALSE)</f>
        <v>735.84</v>
      </c>
      <c r="C4" s="1">
        <f>VLOOKUP(A4,'CÁLCULO AZURE'!A:C,2,FALSE)</f>
        <v>692.04</v>
      </c>
      <c r="F4" s="41" t="s">
        <v>100</v>
      </c>
      <c r="G4" s="43" t="s">
        <v>101</v>
      </c>
      <c r="H4" s="43" t="s">
        <v>102</v>
      </c>
    </row>
    <row r="5" spans="1:8" ht="27" customHeight="1" x14ac:dyDescent="0.25">
      <c r="A5" s="1" t="s">
        <v>96</v>
      </c>
      <c r="B5" s="16">
        <f>VLOOKUP(A5,'CÁLCULO AWS'!A:C,2,FALSE)</f>
        <v>170.6669</v>
      </c>
      <c r="C5" s="1">
        <f>VLOOKUP(A5,'CÁLCULO AZURE'!A:C,2,FALSE)</f>
        <v>157.22000000000003</v>
      </c>
      <c r="F5" s="41" t="s">
        <v>103</v>
      </c>
      <c r="G5" s="43" t="s">
        <v>104</v>
      </c>
      <c r="H5" s="43" t="s">
        <v>105</v>
      </c>
    </row>
    <row r="6" spans="1:8" ht="28.5" customHeight="1" x14ac:dyDescent="0.25">
      <c r="A6" s="1" t="s">
        <v>97</v>
      </c>
      <c r="B6" s="16">
        <f>VLOOKUP(A6,'CÁLCULO AWS'!A:C,2,FALSE)</f>
        <v>7.4939074218749999</v>
      </c>
      <c r="C6" s="1">
        <f>VLOOKUP(A6,'CÁLCULO AZURE'!A:C,2,FALSE)</f>
        <v>51.29</v>
      </c>
      <c r="F6" s="41" t="s">
        <v>106</v>
      </c>
      <c r="G6" s="43" t="s">
        <v>107</v>
      </c>
      <c r="H6" s="43" t="s">
        <v>108</v>
      </c>
    </row>
    <row r="7" spans="1:8" ht="20.25" customHeight="1" x14ac:dyDescent="0.25">
      <c r="A7" s="36" t="s">
        <v>50</v>
      </c>
      <c r="B7" s="39">
        <f>VLOOKUP(A7,'CÁLCULO AWS'!A:B,2,FALSE)</f>
        <v>1550.5608074218751</v>
      </c>
      <c r="C7" s="39">
        <f>VLOOKUP(A7,'CÁLCULO AZURE'!A:C,2,FALSE)</f>
        <v>1541.6399999999999</v>
      </c>
      <c r="F7" s="41" t="s">
        <v>109</v>
      </c>
      <c r="G7" s="43" t="s">
        <v>110</v>
      </c>
      <c r="H7" s="43" t="s">
        <v>111</v>
      </c>
    </row>
    <row r="8" spans="1:8" ht="32.25" customHeight="1" x14ac:dyDescent="0.25">
      <c r="F8" s="41" t="s">
        <v>112</v>
      </c>
      <c r="G8" s="43" t="s">
        <v>113</v>
      </c>
      <c r="H8" s="43" t="s">
        <v>114</v>
      </c>
    </row>
    <row r="9" spans="1:8" ht="30" x14ac:dyDescent="0.25">
      <c r="F9" s="41" t="s">
        <v>115</v>
      </c>
      <c r="G9" s="43" t="s">
        <v>116</v>
      </c>
      <c r="H9" s="43" t="s">
        <v>117</v>
      </c>
    </row>
    <row r="10" spans="1:8" x14ac:dyDescent="0.25">
      <c r="F10" s="52" t="s">
        <v>119</v>
      </c>
      <c r="G10" s="52"/>
      <c r="H10" s="52"/>
    </row>
    <row r="11" spans="1:8" ht="72.75" customHeight="1" x14ac:dyDescent="0.25">
      <c r="F11" s="53" t="s">
        <v>120</v>
      </c>
      <c r="G11" s="53"/>
      <c r="H11" s="53"/>
    </row>
  </sheetData>
  <mergeCells count="4">
    <mergeCell ref="A1:C1"/>
    <mergeCell ref="F1:H1"/>
    <mergeCell ref="F10:H10"/>
    <mergeCell ref="F11:H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INFORMAÇÕES INICIAIS</vt:lpstr>
      <vt:lpstr>CÁLCULO AWS</vt:lpstr>
      <vt:lpstr>CÁLCULO AZURE</vt:lpstr>
      <vt:lpstr>COMPARAÇÃO AWS E 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Ramos</dc:creator>
  <cp:lastModifiedBy>Pietro Ramos</cp:lastModifiedBy>
  <dcterms:created xsi:type="dcterms:W3CDTF">2025-03-10T12:23:39Z</dcterms:created>
  <dcterms:modified xsi:type="dcterms:W3CDTF">2025-03-12T01:22:03Z</dcterms:modified>
</cp:coreProperties>
</file>