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https://d.docs.live.net/ced0aa0c0fa435c5/Phison/_New Life/FTL-Basic/Document/"/>
    </mc:Choice>
  </mc:AlternateContent>
  <xr:revisionPtr revIDLastSave="20" documentId="11_9DA2CCFBC1699FC8FC97DDBF89878100FC8EC5AB" xr6:coauthVersionLast="47" xr6:coauthVersionMax="47" xr10:uidLastSave="{B33CA91A-807D-4C56-B873-7294B418126E}"/>
  <bookViews>
    <workbookView xWindow="-30828" yWindow="-108" windowWidth="30936" windowHeight="16776" xr2:uid="{00000000-000D-0000-FFFF-FFFF00000000}"/>
  </bookViews>
  <sheets>
    <sheet name="0829_BLK-200_T-6" sheetId="5" r:id="rId1"/>
    <sheet name="0829_BLK-200_T-9" sheetId="3" r:id="rId2"/>
    <sheet name="0829_BLK-2000_T-9" sheetId="4" r:id="rId3"/>
    <sheet name="0801_BLK-200_T-9" sheetId="1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5" l="1"/>
  <c r="I5" i="5"/>
  <c r="H5" i="5"/>
  <c r="J5" i="5" s="1"/>
  <c r="F5" i="5"/>
  <c r="F4" i="5"/>
  <c r="I4" i="5" s="1"/>
  <c r="F3" i="5"/>
  <c r="H3" i="5" s="1"/>
  <c r="J3" i="5" s="1"/>
  <c r="V5" i="3"/>
  <c r="W5" i="3" s="1"/>
  <c r="V4" i="3"/>
  <c r="W4" i="3" s="1"/>
  <c r="V3" i="3"/>
  <c r="W3" i="3" s="1"/>
  <c r="W5" i="4"/>
  <c r="W4" i="4"/>
  <c r="V5" i="4"/>
  <c r="V4" i="4"/>
  <c r="V3" i="4"/>
  <c r="W3" i="4" s="1"/>
  <c r="C6" i="4"/>
  <c r="F5" i="4"/>
  <c r="I5" i="4" s="1"/>
  <c r="F4" i="4"/>
  <c r="H4" i="4" s="1"/>
  <c r="J4" i="4" s="1"/>
  <c r="K4" i="4" s="1"/>
  <c r="H3" i="4"/>
  <c r="J3" i="4" s="1"/>
  <c r="K3" i="4" s="1"/>
  <c r="F3" i="4"/>
  <c r="I3" i="4" s="1"/>
  <c r="C6" i="3"/>
  <c r="F4" i="3" s="1"/>
  <c r="I4" i="3" s="1"/>
  <c r="C6" i="1"/>
  <c r="F6" i="1" s="1"/>
  <c r="C7" i="1"/>
  <c r="V3" i="5" l="1"/>
  <c r="W3" i="5" s="1"/>
  <c r="K3" i="5"/>
  <c r="V5" i="5"/>
  <c r="W5" i="5" s="1"/>
  <c r="K5" i="5"/>
  <c r="H4" i="5"/>
  <c r="J4" i="5" s="1"/>
  <c r="I3" i="5"/>
  <c r="I4" i="4"/>
  <c r="H5" i="4"/>
  <c r="J5" i="4" s="1"/>
  <c r="K5" i="4" s="1"/>
  <c r="F3" i="3"/>
  <c r="H4" i="3"/>
  <c r="J4" i="3" s="1"/>
  <c r="K4" i="3" s="1"/>
  <c r="F5" i="3"/>
  <c r="F5" i="1"/>
  <c r="F4" i="1"/>
  <c r="F3" i="1"/>
  <c r="H3" i="1" s="1"/>
  <c r="J3" i="1" s="1"/>
  <c r="K3" i="1" s="1"/>
  <c r="H6" i="1"/>
  <c r="J6" i="1" s="1"/>
  <c r="K6" i="1" s="1"/>
  <c r="I6" i="1"/>
  <c r="I3" i="1"/>
  <c r="K4" i="5" l="1"/>
  <c r="V4" i="5"/>
  <c r="W4" i="5" s="1"/>
  <c r="H5" i="3"/>
  <c r="J5" i="3" s="1"/>
  <c r="K5" i="3" s="1"/>
  <c r="I5" i="3"/>
  <c r="I3" i="3"/>
  <c r="H3" i="3"/>
  <c r="H4" i="1"/>
  <c r="I4" i="1"/>
  <c r="I5" i="1"/>
  <c r="H5" i="1"/>
  <c r="J3" i="3" l="1"/>
  <c r="K3" i="3" s="1"/>
  <c r="J5" i="1"/>
  <c r="K5" i="1" s="1"/>
  <c r="J4" i="1"/>
  <c r="K4" i="1" s="1"/>
</calcChain>
</file>

<file path=xl/sharedStrings.xml><?xml version="1.0" encoding="utf-8"?>
<sst xmlns="http://schemas.openxmlformats.org/spreadsheetml/2006/main" count="126" uniqueCount="40">
  <si>
    <t>TOTAL_DIES</t>
    <phoneticPr fontId="1" type="noConversion"/>
  </si>
  <si>
    <t>PAGES_PER_BLOCK</t>
  </si>
  <si>
    <t>Define</t>
    <phoneticPr fontId="1" type="noConversion"/>
  </si>
  <si>
    <t>Numbers</t>
    <phoneticPr fontId="1" type="noConversion"/>
  </si>
  <si>
    <t>TOTAL_VB_PAGES</t>
    <phoneticPr fontId="1" type="noConversion"/>
  </si>
  <si>
    <t>TOTAL_PAGES</t>
    <phoneticPr fontId="1" type="noConversion"/>
  </si>
  <si>
    <t>OP_SIZE</t>
    <phoneticPr fontId="1" type="noConversion"/>
  </si>
  <si>
    <t>END</t>
    <phoneticPr fontId="1" type="noConversion"/>
  </si>
  <si>
    <t>CALC</t>
    <phoneticPr fontId="1" type="noConversion"/>
  </si>
  <si>
    <t>START</t>
    <phoneticPr fontId="1" type="noConversion"/>
  </si>
  <si>
    <t>SPARE_VB</t>
    <phoneticPr fontId="1" type="noConversion"/>
  </si>
  <si>
    <t>USED_VB</t>
    <phoneticPr fontId="1" type="noConversion"/>
  </si>
  <si>
    <t>BLOCKS_PER_DIE</t>
    <phoneticPr fontId="1" type="noConversion"/>
  </si>
  <si>
    <t>HOST_WRITE_RANGE</t>
    <phoneticPr fontId="1" type="noConversion"/>
  </si>
  <si>
    <t>WAF_SEQ</t>
    <phoneticPr fontId="1" type="noConversion"/>
  </si>
  <si>
    <t>WAF_RND</t>
    <phoneticPr fontId="1" type="noConversion"/>
  </si>
  <si>
    <t>WAF_POS</t>
    <phoneticPr fontId="1" type="noConversion"/>
  </si>
  <si>
    <t>TRIGGER_GC_VB</t>
    <phoneticPr fontId="1" type="noConversion"/>
  </si>
  <si>
    <t>TRIGGER_GC_VB (Segmental)</t>
    <phoneticPr fontId="1" type="noConversion"/>
  </si>
  <si>
    <t>Urgent_GC (Normal)</t>
    <phoneticPr fontId="1" type="noConversion"/>
  </si>
  <si>
    <t>WAF</t>
    <phoneticPr fontId="1" type="noConversion"/>
  </si>
  <si>
    <t>GC</t>
    <phoneticPr fontId="1" type="noConversion"/>
  </si>
  <si>
    <t>WL</t>
    <phoneticPr fontId="1" type="noConversion"/>
  </si>
  <si>
    <t>0
0</t>
    <phoneticPr fontId="1" type="noConversion"/>
  </si>
  <si>
    <t>GC_SEQ</t>
    <phoneticPr fontId="1" type="noConversion"/>
  </si>
  <si>
    <t>GC_RND</t>
    <phoneticPr fontId="1" type="noConversion"/>
  </si>
  <si>
    <t>GC_POS</t>
    <phoneticPr fontId="1" type="noConversion"/>
  </si>
  <si>
    <t>WL_POS</t>
    <phoneticPr fontId="1" type="noConversion"/>
  </si>
  <si>
    <t>WL_RND</t>
    <phoneticPr fontId="1" type="noConversion"/>
  </si>
  <si>
    <t>WL_SEQ</t>
    <phoneticPr fontId="1" type="noConversion"/>
  </si>
  <si>
    <t>N: 29571
S: 49972</t>
    <phoneticPr fontId="1" type="noConversion"/>
  </si>
  <si>
    <t>N: 9500
S: 49869</t>
    <phoneticPr fontId="1" type="noConversion"/>
  </si>
  <si>
    <t>N: 0
S: 45494</t>
    <phoneticPr fontId="1" type="noConversion"/>
  </si>
  <si>
    <t>N: 0
S: 35595</t>
    <phoneticPr fontId="1" type="noConversion"/>
  </si>
  <si>
    <t>N: 0
S: 16681</t>
    <phoneticPr fontId="1" type="noConversion"/>
  </si>
  <si>
    <t>N: 5370
S: 48913</t>
    <phoneticPr fontId="1" type="noConversion"/>
  </si>
  <si>
    <t>預估 WAF</t>
    <phoneticPr fontId="1" type="noConversion"/>
  </si>
  <si>
    <t>N: 29558
S: 49945</t>
    <phoneticPr fontId="1" type="noConversion"/>
  </si>
  <si>
    <t>N: 9503
S: 49842</t>
    <phoneticPr fontId="1" type="noConversion"/>
  </si>
  <si>
    <t>N: 0
S: 41386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</si>
</sst>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rgb="FF00B0F0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30">
    <border>
      <left/>
      <right/>
      <top/>
      <bottom/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medium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2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23" xfId="0" applyBorder="1">
      <alignment vertical="center"/>
    </xf>
    <xf numFmtId="0" fontId="0" fillId="0" borderId="24" xfId="0" applyBorder="1">
      <alignment vertical="center"/>
    </xf>
    <xf numFmtId="0" fontId="0" fillId="0" borderId="25" xfId="0" applyBorder="1">
      <alignment vertical="center"/>
    </xf>
    <xf numFmtId="0" fontId="0" fillId="0" borderId="26" xfId="0" applyBorder="1">
      <alignment vertical="center"/>
    </xf>
    <xf numFmtId="0" fontId="0" fillId="0" borderId="27" xfId="0" applyBorder="1">
      <alignment vertical="center"/>
    </xf>
    <xf numFmtId="0" fontId="0" fillId="0" borderId="6" xfId="0" applyBorder="1" applyAlignment="1">
      <alignment vertical="center" wrapText="1"/>
    </xf>
    <xf numFmtId="176" fontId="0" fillId="0" borderId="10" xfId="0" applyNumberFormat="1" applyBorder="1">
      <alignment vertical="center"/>
    </xf>
    <xf numFmtId="176" fontId="0" fillId="0" borderId="11" xfId="0" applyNumberFormat="1" applyBorder="1">
      <alignment vertical="center"/>
    </xf>
    <xf numFmtId="176" fontId="0" fillId="0" borderId="24" xfId="0" applyNumberFormat="1" applyBorder="1">
      <alignment vertical="center"/>
    </xf>
    <xf numFmtId="176" fontId="0" fillId="0" borderId="12" xfId="0" applyNumberFormat="1" applyBorder="1">
      <alignment vertical="center"/>
    </xf>
    <xf numFmtId="0" fontId="0" fillId="0" borderId="2" xfId="0" applyBorder="1" applyAlignment="1">
      <alignment vertical="center" wrapText="1"/>
    </xf>
    <xf numFmtId="0" fontId="0" fillId="0" borderId="13" xfId="0" applyBorder="1" applyAlignment="1">
      <alignment vertical="center" wrapText="1"/>
    </xf>
    <xf numFmtId="0" fontId="0" fillId="0" borderId="14" xfId="0" applyBorder="1" applyAlignment="1">
      <alignment vertical="center" wrapText="1"/>
    </xf>
    <xf numFmtId="0" fontId="0" fillId="0" borderId="28" xfId="0" applyBorder="1" applyAlignment="1">
      <alignment vertical="center" wrapText="1"/>
    </xf>
    <xf numFmtId="0" fontId="0" fillId="0" borderId="29" xfId="0" applyBorder="1" applyAlignment="1">
      <alignment vertical="center" wrapText="1"/>
    </xf>
    <xf numFmtId="0" fontId="0" fillId="0" borderId="20" xfId="0" applyBorder="1" applyAlignment="1">
      <alignment vertical="center" wrapText="1"/>
    </xf>
    <xf numFmtId="0" fontId="2" fillId="0" borderId="2" xfId="0" applyFont="1" applyBorder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18354</xdr:colOff>
      <xdr:row>10</xdr:row>
      <xdr:rowOff>53340</xdr:rowOff>
    </xdr:from>
    <xdr:to>
      <xdr:col>22</xdr:col>
      <xdr:colOff>83718</xdr:colOff>
      <xdr:row>51</xdr:row>
      <xdr:rowOff>38100</xdr:rowOff>
    </xdr:to>
    <xdr:pic>
      <xdr:nvPicPr>
        <xdr:cNvPr id="3" name="圖片 2">
          <a:extLst>
            <a:ext uri="{FF2B5EF4-FFF2-40B4-BE49-F238E27FC236}">
              <a16:creationId xmlns:a16="http://schemas.microsoft.com/office/drawing/2014/main" id="{71E3C882-B2E9-A316-4309-CBE5BEF6A5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7894" y="2750820"/>
          <a:ext cx="16029264" cy="84201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62025</xdr:colOff>
      <xdr:row>10</xdr:row>
      <xdr:rowOff>22860</xdr:rowOff>
    </xdr:from>
    <xdr:to>
      <xdr:col>21</xdr:col>
      <xdr:colOff>258517</xdr:colOff>
      <xdr:row>48</xdr:row>
      <xdr:rowOff>59631</xdr:rowOff>
    </xdr:to>
    <xdr:pic>
      <xdr:nvPicPr>
        <xdr:cNvPr id="3" name="圖片 2">
          <a:extLst>
            <a:ext uri="{FF2B5EF4-FFF2-40B4-BE49-F238E27FC236}">
              <a16:creationId xmlns:a16="http://schemas.microsoft.com/office/drawing/2014/main" id="{DBA7408C-7FB9-C9B2-7246-C4CB249FE7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565" y="2720340"/>
          <a:ext cx="14590672" cy="785489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121988</xdr:colOff>
      <xdr:row>10</xdr:row>
      <xdr:rowOff>22860</xdr:rowOff>
    </xdr:from>
    <xdr:to>
      <xdr:col>20</xdr:col>
      <xdr:colOff>49496</xdr:colOff>
      <xdr:row>48</xdr:row>
      <xdr:rowOff>91440</xdr:rowOff>
    </xdr:to>
    <xdr:pic>
      <xdr:nvPicPr>
        <xdr:cNvPr id="3" name="圖片 2">
          <a:extLst>
            <a:ext uri="{FF2B5EF4-FFF2-40B4-BE49-F238E27FC236}">
              <a16:creationId xmlns:a16="http://schemas.microsoft.com/office/drawing/2014/main" id="{CC1C5D77-4F65-1C7B-CE68-B9B636ACA6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88" y="2720340"/>
          <a:ext cx="14801748" cy="78867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8</xdr:row>
      <xdr:rowOff>22861</xdr:rowOff>
    </xdr:from>
    <xdr:to>
      <xdr:col>15</xdr:col>
      <xdr:colOff>0</xdr:colOff>
      <xdr:row>37</xdr:row>
      <xdr:rowOff>24688</xdr:rowOff>
    </xdr:to>
    <xdr:pic>
      <xdr:nvPicPr>
        <xdr:cNvPr id="7" name="圖片 6">
          <a:extLst>
            <a:ext uri="{FF2B5EF4-FFF2-40B4-BE49-F238E27FC236}">
              <a16:creationId xmlns:a16="http://schemas.microsoft.com/office/drawing/2014/main" id="{178EC9AB-6C0C-9255-D30B-1E16956BE2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540" y="1691641"/>
          <a:ext cx="11696700" cy="5968287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E0944-3B58-4231-B0AD-A2145F2E6B36}">
  <dimension ref="B1:W9"/>
  <sheetViews>
    <sheetView tabSelected="1" workbookViewId="0">
      <selection activeCell="W9" sqref="W9"/>
    </sheetView>
  </sheetViews>
  <sheetFormatPr defaultRowHeight="16.2" x14ac:dyDescent="0.3"/>
  <cols>
    <col min="1" max="1" width="1.88671875" customWidth="1"/>
    <col min="2" max="2" width="22.21875" bestFit="1" customWidth="1"/>
    <col min="3" max="3" width="9.109375" bestFit="1" customWidth="1"/>
    <col min="4" max="4" width="1.88671875" customWidth="1"/>
    <col min="5" max="5" width="9.44140625" bestFit="1" customWidth="1"/>
    <col min="6" max="6" width="12.77734375" bestFit="1" customWidth="1"/>
    <col min="7" max="7" width="8.109375" bestFit="1" customWidth="1"/>
    <col min="8" max="8" width="5.88671875" bestFit="1" customWidth="1"/>
    <col min="9" max="9" width="24.109375" bestFit="1" customWidth="1"/>
    <col min="10" max="10" width="11.109375" bestFit="1" customWidth="1"/>
    <col min="11" max="11" width="12.21875" bestFit="1" customWidth="1"/>
    <col min="12" max="12" width="19.44140625" bestFit="1" customWidth="1"/>
    <col min="13" max="13" width="11.21875" bestFit="1" customWidth="1"/>
    <col min="14" max="14" width="11.88671875" bestFit="1" customWidth="1"/>
    <col min="15" max="15" width="11.109375" bestFit="1" customWidth="1"/>
    <col min="16" max="16" width="8.88671875" customWidth="1"/>
  </cols>
  <sheetData>
    <row r="1" spans="2:23" ht="16.8" thickBot="1" x14ac:dyDescent="0.35"/>
    <row r="2" spans="2:23" ht="16.8" thickBot="1" x14ac:dyDescent="0.35">
      <c r="B2" s="7" t="s">
        <v>2</v>
      </c>
      <c r="C2" s="8" t="s">
        <v>3</v>
      </c>
      <c r="E2" s="16" t="s">
        <v>6</v>
      </c>
      <c r="F2" s="17" t="s">
        <v>8</v>
      </c>
      <c r="G2" s="17" t="s">
        <v>9</v>
      </c>
      <c r="H2" s="17" t="s">
        <v>7</v>
      </c>
      <c r="I2" s="18" t="s">
        <v>13</v>
      </c>
      <c r="J2" s="17" t="s">
        <v>11</v>
      </c>
      <c r="K2" s="17" t="s">
        <v>10</v>
      </c>
      <c r="L2" s="20" t="s">
        <v>14</v>
      </c>
      <c r="M2" s="15" t="s">
        <v>15</v>
      </c>
      <c r="N2" s="8" t="s">
        <v>16</v>
      </c>
      <c r="O2" s="20" t="s">
        <v>24</v>
      </c>
      <c r="P2" s="15" t="s">
        <v>25</v>
      </c>
      <c r="Q2" s="8" t="s">
        <v>26</v>
      </c>
      <c r="R2" s="20" t="s">
        <v>29</v>
      </c>
      <c r="S2" s="15" t="s">
        <v>28</v>
      </c>
      <c r="T2" s="8" t="s">
        <v>27</v>
      </c>
      <c r="V2" t="s">
        <v>36</v>
      </c>
    </row>
    <row r="3" spans="2:23" ht="32.4" x14ac:dyDescent="0.3">
      <c r="B3" s="5" t="s">
        <v>0</v>
      </c>
      <c r="C3" s="6">
        <v>4</v>
      </c>
      <c r="E3" s="5">
        <v>7</v>
      </c>
      <c r="F3" s="31">
        <f xml:space="preserve"> (C6*C4*100) / (100+E3)</f>
        <v>6728.9719626168226</v>
      </c>
      <c r="G3" s="9">
        <v>0</v>
      </c>
      <c r="H3" s="9">
        <f>ROUNDUP(F3,0)-1</f>
        <v>6728</v>
      </c>
      <c r="I3" s="6">
        <f>ROUNDUP(F3,0)</f>
        <v>6729</v>
      </c>
      <c r="J3" s="9">
        <f>ROUNDUP(H3/C6,0)</f>
        <v>187</v>
      </c>
      <c r="K3" s="9">
        <f>C4-J3</f>
        <v>13</v>
      </c>
      <c r="L3" s="21">
        <v>1.213004</v>
      </c>
      <c r="M3" s="12">
        <v>11.384399999999999</v>
      </c>
      <c r="N3" s="6">
        <v>1.2088110000000001</v>
      </c>
      <c r="O3" s="36" t="s">
        <v>23</v>
      </c>
      <c r="P3" s="38" t="s">
        <v>37</v>
      </c>
      <c r="Q3" s="30" t="s">
        <v>23</v>
      </c>
      <c r="R3" s="21">
        <v>79656</v>
      </c>
      <c r="S3" s="12">
        <v>11598</v>
      </c>
      <c r="T3" s="6">
        <v>1200</v>
      </c>
      <c r="V3">
        <f xml:space="preserve"> C4-C8-J3</f>
        <v>7</v>
      </c>
      <c r="W3">
        <f>(C4-C8)/V3</f>
        <v>27.714285714285715</v>
      </c>
    </row>
    <row r="4" spans="2:23" ht="32.4" x14ac:dyDescent="0.3">
      <c r="B4" s="1" t="s">
        <v>12</v>
      </c>
      <c r="C4" s="2">
        <v>200</v>
      </c>
      <c r="E4" s="1">
        <v>14</v>
      </c>
      <c r="F4" s="32">
        <f xml:space="preserve"> (C6*C4*100) / (100+E4)</f>
        <v>6315.7894736842109</v>
      </c>
      <c r="G4" s="10">
        <v>0</v>
      </c>
      <c r="H4" s="10">
        <f t="shared" ref="H4:H5" si="0">ROUNDUP(F4,0)-1</f>
        <v>6315</v>
      </c>
      <c r="I4" s="2">
        <f>ROUNDUP(F4,0)</f>
        <v>6316</v>
      </c>
      <c r="J4" s="9">
        <f>ROUNDUP(H4/C6,0)</f>
        <v>176</v>
      </c>
      <c r="K4" s="9">
        <f>C4-J4</f>
        <v>24</v>
      </c>
      <c r="L4" s="22">
        <v>1.2116020000000001</v>
      </c>
      <c r="M4" s="13">
        <v>5.3708309999999999</v>
      </c>
      <c r="N4" s="2">
        <v>1.204391</v>
      </c>
      <c r="O4" s="36" t="s">
        <v>23</v>
      </c>
      <c r="P4" s="39" t="s">
        <v>38</v>
      </c>
      <c r="Q4" s="35" t="s">
        <v>23</v>
      </c>
      <c r="R4" s="22">
        <v>74274</v>
      </c>
      <c r="S4" s="13">
        <v>5366</v>
      </c>
      <c r="T4" s="2">
        <v>1175</v>
      </c>
      <c r="V4">
        <f xml:space="preserve"> C4-C8-J4</f>
        <v>18</v>
      </c>
      <c r="W4">
        <f>(C4-C8)/V4</f>
        <v>10.777777777777779</v>
      </c>
    </row>
    <row r="5" spans="2:23" ht="32.4" x14ac:dyDescent="0.3">
      <c r="B5" s="1" t="s">
        <v>1</v>
      </c>
      <c r="C5" s="2">
        <v>9</v>
      </c>
      <c r="E5" s="1">
        <v>28</v>
      </c>
      <c r="F5" s="32">
        <f xml:space="preserve"> (C6*C4*100) / (100+E5)</f>
        <v>5625</v>
      </c>
      <c r="G5" s="10">
        <v>0</v>
      </c>
      <c r="H5" s="10">
        <f t="shared" si="0"/>
        <v>5624</v>
      </c>
      <c r="I5" s="6">
        <f>ROUNDUP(F5,0)</f>
        <v>5625</v>
      </c>
      <c r="J5" s="9">
        <f>ROUNDUP(H5/C6,0)</f>
        <v>157</v>
      </c>
      <c r="K5" s="9">
        <f>C4-J5</f>
        <v>43</v>
      </c>
      <c r="L5" s="22">
        <v>1.2108509999999999</v>
      </c>
      <c r="M5" s="13">
        <v>2.956785</v>
      </c>
      <c r="N5" s="2">
        <v>1.1977629999999999</v>
      </c>
      <c r="O5" s="40" t="s">
        <v>23</v>
      </c>
      <c r="P5" s="37" t="s">
        <v>39</v>
      </c>
      <c r="Q5" s="35" t="s">
        <v>23</v>
      </c>
      <c r="R5" s="22">
        <v>65924</v>
      </c>
      <c r="S5" s="13">
        <v>2846</v>
      </c>
      <c r="T5" s="2">
        <v>1135</v>
      </c>
      <c r="V5">
        <f xml:space="preserve"> C4-C8-J5</f>
        <v>37</v>
      </c>
      <c r="W5">
        <f>(C4-C8)/V5</f>
        <v>5.243243243243243</v>
      </c>
    </row>
    <row r="6" spans="2:23" x14ac:dyDescent="0.3">
      <c r="B6" s="1" t="s">
        <v>4</v>
      </c>
      <c r="C6" s="2">
        <f>C3*C5</f>
        <v>36</v>
      </c>
      <c r="E6" s="1"/>
      <c r="F6" s="32"/>
      <c r="G6" s="10"/>
      <c r="H6" s="10"/>
      <c r="I6" s="2"/>
      <c r="J6" s="9"/>
      <c r="K6" s="9"/>
      <c r="L6" s="22"/>
      <c r="M6" s="13"/>
      <c r="N6" s="2"/>
      <c r="O6" s="22"/>
      <c r="P6" s="13"/>
      <c r="Q6" s="2"/>
      <c r="R6" s="22"/>
      <c r="S6" s="13"/>
      <c r="T6" s="2"/>
    </row>
    <row r="7" spans="2:23" x14ac:dyDescent="0.3">
      <c r="B7" s="24" t="s">
        <v>5</v>
      </c>
      <c r="C7" s="25">
        <v>7200</v>
      </c>
      <c r="E7" s="24"/>
      <c r="F7" s="33"/>
      <c r="G7" s="26"/>
      <c r="H7" s="26"/>
      <c r="I7" s="25"/>
      <c r="J7" s="27"/>
      <c r="K7" s="27"/>
      <c r="L7" s="28"/>
      <c r="M7" s="29"/>
      <c r="N7" s="25"/>
      <c r="O7" s="28"/>
      <c r="P7" s="29"/>
      <c r="Q7" s="25"/>
      <c r="R7" s="28"/>
      <c r="S7" s="29"/>
      <c r="T7" s="25"/>
    </row>
    <row r="8" spans="2:23" x14ac:dyDescent="0.3">
      <c r="B8" s="24" t="s">
        <v>18</v>
      </c>
      <c r="C8" s="25">
        <v>6</v>
      </c>
      <c r="E8" s="24"/>
      <c r="F8" s="33"/>
      <c r="G8" s="26"/>
      <c r="H8" s="26"/>
      <c r="I8" s="25"/>
      <c r="J8" s="27"/>
      <c r="K8" s="27"/>
      <c r="L8" s="28"/>
      <c r="M8" s="29"/>
      <c r="N8" s="25"/>
      <c r="O8" s="28"/>
      <c r="P8" s="29"/>
      <c r="Q8" s="25"/>
      <c r="R8" s="28"/>
      <c r="S8" s="29"/>
      <c r="T8" s="25"/>
    </row>
    <row r="9" spans="2:23" ht="16.8" thickBot="1" x14ac:dyDescent="0.35">
      <c r="B9" s="3" t="s">
        <v>19</v>
      </c>
      <c r="C9" s="4">
        <v>3</v>
      </c>
      <c r="E9" s="3"/>
      <c r="F9" s="34"/>
      <c r="G9" s="11"/>
      <c r="H9" s="11"/>
      <c r="I9" s="4"/>
      <c r="J9" s="11"/>
      <c r="K9" s="11"/>
      <c r="L9" s="23"/>
      <c r="M9" s="14"/>
      <c r="N9" s="4"/>
      <c r="O9" s="23"/>
      <c r="P9" s="14"/>
      <c r="Q9" s="4"/>
      <c r="R9" s="23"/>
      <c r="S9" s="14"/>
      <c r="T9" s="4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4576D-AC0B-420B-AD0E-174679DD7EF4}">
  <dimension ref="B1:W9"/>
  <sheetViews>
    <sheetView workbookViewId="0">
      <selection activeCell="V7" sqref="V7"/>
    </sheetView>
  </sheetViews>
  <sheetFormatPr defaultRowHeight="16.2" x14ac:dyDescent="0.3"/>
  <cols>
    <col min="1" max="1" width="1.88671875" customWidth="1"/>
    <col min="2" max="2" width="31" bestFit="1" customWidth="1"/>
    <col min="3" max="3" width="9.109375" bestFit="1" customWidth="1"/>
    <col min="4" max="4" width="1.88671875" customWidth="1"/>
    <col min="5" max="5" width="9.44140625" bestFit="1" customWidth="1"/>
    <col min="6" max="6" width="8.6640625" bestFit="1" customWidth="1"/>
    <col min="7" max="7" width="8.109375" bestFit="1" customWidth="1"/>
    <col min="8" max="8" width="5.88671875" bestFit="1" customWidth="1"/>
    <col min="9" max="9" width="10.88671875" customWidth="1"/>
    <col min="10" max="10" width="11.109375" bestFit="1" customWidth="1"/>
    <col min="11" max="11" width="12.21875" bestFit="1" customWidth="1"/>
    <col min="12" max="12" width="11.21875" bestFit="1" customWidth="1"/>
    <col min="13" max="13" width="11.88671875" bestFit="1" customWidth="1"/>
    <col min="14" max="14" width="11.109375" bestFit="1" customWidth="1"/>
    <col min="15" max="15" width="9.44140625" bestFit="1" customWidth="1"/>
    <col min="16" max="16" width="10.109375" bestFit="1" customWidth="1"/>
    <col min="17" max="17" width="9.33203125" bestFit="1" customWidth="1"/>
    <col min="18" max="18" width="9.6640625" bestFit="1" customWidth="1"/>
    <col min="19" max="19" width="10.33203125" bestFit="1" customWidth="1"/>
    <col min="20" max="20" width="9.5546875" bestFit="1" customWidth="1"/>
  </cols>
  <sheetData>
    <row r="1" spans="2:23" ht="16.8" thickBot="1" x14ac:dyDescent="0.35">
      <c r="M1" t="s">
        <v>20</v>
      </c>
      <c r="P1" t="s">
        <v>21</v>
      </c>
      <c r="S1" t="s">
        <v>22</v>
      </c>
    </row>
    <row r="2" spans="2:23" ht="16.8" thickBot="1" x14ac:dyDescent="0.35">
      <c r="B2" s="7" t="s">
        <v>2</v>
      </c>
      <c r="C2" s="8" t="s">
        <v>3</v>
      </c>
      <c r="E2" s="16" t="s">
        <v>6</v>
      </c>
      <c r="F2" s="17" t="s">
        <v>8</v>
      </c>
      <c r="G2" s="17" t="s">
        <v>9</v>
      </c>
      <c r="H2" s="17" t="s">
        <v>7</v>
      </c>
      <c r="I2" s="18" t="s">
        <v>13</v>
      </c>
      <c r="J2" s="17" t="s">
        <v>11</v>
      </c>
      <c r="K2" s="17" t="s">
        <v>10</v>
      </c>
      <c r="L2" s="20" t="s">
        <v>14</v>
      </c>
      <c r="M2" s="15" t="s">
        <v>15</v>
      </c>
      <c r="N2" s="8" t="s">
        <v>16</v>
      </c>
      <c r="O2" s="20" t="s">
        <v>24</v>
      </c>
      <c r="P2" s="15" t="s">
        <v>25</v>
      </c>
      <c r="Q2" s="8" t="s">
        <v>26</v>
      </c>
      <c r="R2" s="20" t="s">
        <v>29</v>
      </c>
      <c r="S2" s="15" t="s">
        <v>28</v>
      </c>
      <c r="T2" s="8" t="s">
        <v>27</v>
      </c>
      <c r="V2" t="s">
        <v>36</v>
      </c>
    </row>
    <row r="3" spans="2:23" ht="32.4" x14ac:dyDescent="0.3">
      <c r="B3" s="5" t="s">
        <v>0</v>
      </c>
      <c r="C3" s="6">
        <v>4</v>
      </c>
      <c r="E3" s="5">
        <v>7</v>
      </c>
      <c r="F3" s="31">
        <f xml:space="preserve"> (C6*C4*100) / (100+E3)</f>
        <v>6728.9719626168226</v>
      </c>
      <c r="G3" s="9">
        <v>0</v>
      </c>
      <c r="H3" s="9">
        <f>ROUNDUP(F3,0)-1</f>
        <v>6728</v>
      </c>
      <c r="I3" s="6">
        <f>ROUNDUP(F3,0)</f>
        <v>6729</v>
      </c>
      <c r="J3" s="9">
        <f>ROUNDUP(H3/C6,0)</f>
        <v>187</v>
      </c>
      <c r="K3" s="9">
        <f>C4-J3</f>
        <v>13</v>
      </c>
      <c r="L3" s="21">
        <v>1.213004</v>
      </c>
      <c r="M3" s="12">
        <v>11.38691</v>
      </c>
      <c r="N3" s="6">
        <v>1.2088110000000001</v>
      </c>
      <c r="O3" s="36" t="s">
        <v>23</v>
      </c>
      <c r="P3" s="38" t="s">
        <v>30</v>
      </c>
      <c r="Q3" s="30" t="s">
        <v>23</v>
      </c>
      <c r="R3" s="21">
        <v>79656</v>
      </c>
      <c r="S3" s="12">
        <v>11630</v>
      </c>
      <c r="T3" s="6">
        <v>1200</v>
      </c>
      <c r="V3">
        <f xml:space="preserve"> C4-C8-J3</f>
        <v>4</v>
      </c>
      <c r="W3">
        <f>(C4-C8)/V3</f>
        <v>47.75</v>
      </c>
    </row>
    <row r="4" spans="2:23" ht="32.4" x14ac:dyDescent="0.3">
      <c r="B4" s="1" t="s">
        <v>12</v>
      </c>
      <c r="C4" s="2">
        <v>200</v>
      </c>
      <c r="E4" s="1">
        <v>14</v>
      </c>
      <c r="F4" s="32">
        <f xml:space="preserve"> (C6*C4*100) / (100+E4)</f>
        <v>6315.7894736842109</v>
      </c>
      <c r="G4" s="10">
        <v>0</v>
      </c>
      <c r="H4" s="10">
        <f t="shared" ref="H4:H5" si="0">ROUNDUP(F4,0)-1</f>
        <v>6315</v>
      </c>
      <c r="I4" s="2">
        <f>ROUNDUP(F4,0)</f>
        <v>6316</v>
      </c>
      <c r="J4" s="9">
        <f>ROUNDUP(H4/C6,0)</f>
        <v>176</v>
      </c>
      <c r="K4" s="9">
        <f>C4-J4</f>
        <v>24</v>
      </c>
      <c r="L4" s="22">
        <v>1.2116020000000001</v>
      </c>
      <c r="M4" s="13">
        <v>5.3693330000000001</v>
      </c>
      <c r="N4" s="2">
        <v>1.204391</v>
      </c>
      <c r="O4" s="36" t="s">
        <v>23</v>
      </c>
      <c r="P4" s="39" t="s">
        <v>31</v>
      </c>
      <c r="Q4" s="35" t="s">
        <v>23</v>
      </c>
      <c r="R4" s="22">
        <v>74274</v>
      </c>
      <c r="S4" s="13">
        <v>5362</v>
      </c>
      <c r="T4" s="2">
        <v>1175</v>
      </c>
      <c r="V4">
        <f xml:space="preserve"> C4-C8-J4</f>
        <v>15</v>
      </c>
      <c r="W4">
        <f>(C4-C8)/V4</f>
        <v>12.733333333333333</v>
      </c>
    </row>
    <row r="5" spans="2:23" ht="32.4" x14ac:dyDescent="0.3">
      <c r="B5" s="1" t="s">
        <v>1</v>
      </c>
      <c r="C5" s="2">
        <v>9</v>
      </c>
      <c r="E5" s="1">
        <v>28</v>
      </c>
      <c r="F5" s="32">
        <f xml:space="preserve"> (C6*C4*100) / (100+E5)</f>
        <v>5625</v>
      </c>
      <c r="G5" s="10">
        <v>0</v>
      </c>
      <c r="H5" s="10">
        <f t="shared" si="0"/>
        <v>5624</v>
      </c>
      <c r="I5" s="6">
        <f>ROUNDUP(F5,0)</f>
        <v>5625</v>
      </c>
      <c r="J5" s="9">
        <f>ROUNDUP(H5/C6,0)</f>
        <v>157</v>
      </c>
      <c r="K5" s="9">
        <f>C4-J5</f>
        <v>43</v>
      </c>
      <c r="L5" s="22">
        <v>1.2108509999999999</v>
      </c>
      <c r="M5" s="13">
        <v>3.1519219999999999</v>
      </c>
      <c r="N5" s="2">
        <v>1.1977629999999999</v>
      </c>
      <c r="O5" s="40" t="s">
        <v>23</v>
      </c>
      <c r="P5" s="37" t="s">
        <v>32</v>
      </c>
      <c r="Q5" s="35" t="s">
        <v>23</v>
      </c>
      <c r="R5" s="22">
        <v>65924</v>
      </c>
      <c r="S5" s="13">
        <v>3044</v>
      </c>
      <c r="T5" s="2">
        <v>1135</v>
      </c>
      <c r="V5">
        <f xml:space="preserve"> C4-C8-J5</f>
        <v>34</v>
      </c>
      <c r="W5">
        <f>(C4-C8)/V5</f>
        <v>5.617647058823529</v>
      </c>
    </row>
    <row r="6" spans="2:23" x14ac:dyDescent="0.3">
      <c r="B6" s="1" t="s">
        <v>4</v>
      </c>
      <c r="C6" s="2">
        <f>C3*C5</f>
        <v>36</v>
      </c>
      <c r="E6" s="1"/>
      <c r="F6" s="32"/>
      <c r="G6" s="10"/>
      <c r="H6" s="10"/>
      <c r="I6" s="2"/>
      <c r="J6" s="9"/>
      <c r="K6" s="9"/>
      <c r="L6" s="22"/>
      <c r="M6" s="13"/>
      <c r="N6" s="2"/>
      <c r="O6" s="22"/>
      <c r="P6" s="13"/>
      <c r="Q6" s="2"/>
      <c r="R6" s="22"/>
      <c r="S6" s="13"/>
      <c r="T6" s="2"/>
    </row>
    <row r="7" spans="2:23" x14ac:dyDescent="0.3">
      <c r="B7" s="24" t="s">
        <v>5</v>
      </c>
      <c r="C7" s="25">
        <v>7200</v>
      </c>
      <c r="E7" s="24"/>
      <c r="F7" s="33"/>
      <c r="G7" s="26"/>
      <c r="H7" s="26"/>
      <c r="I7" s="25"/>
      <c r="J7" s="27"/>
      <c r="K7" s="27"/>
      <c r="L7" s="28"/>
      <c r="M7" s="29"/>
      <c r="N7" s="25"/>
      <c r="O7" s="28"/>
      <c r="P7" s="29"/>
      <c r="Q7" s="25"/>
      <c r="R7" s="28"/>
      <c r="S7" s="29"/>
      <c r="T7" s="25"/>
    </row>
    <row r="8" spans="2:23" x14ac:dyDescent="0.3">
      <c r="B8" s="24" t="s">
        <v>18</v>
      </c>
      <c r="C8" s="25">
        <v>9</v>
      </c>
      <c r="E8" s="24"/>
      <c r="F8" s="33"/>
      <c r="G8" s="26"/>
      <c r="H8" s="26"/>
      <c r="I8" s="25"/>
      <c r="J8" s="27"/>
      <c r="K8" s="27"/>
      <c r="L8" s="28"/>
      <c r="M8" s="29"/>
      <c r="N8" s="25"/>
      <c r="O8" s="28"/>
      <c r="P8" s="29"/>
      <c r="Q8" s="25"/>
      <c r="R8" s="28"/>
      <c r="S8" s="29"/>
      <c r="T8" s="25"/>
    </row>
    <row r="9" spans="2:23" ht="16.8" thickBot="1" x14ac:dyDescent="0.35">
      <c r="B9" s="3" t="s">
        <v>19</v>
      </c>
      <c r="C9" s="4">
        <v>3</v>
      </c>
      <c r="E9" s="3"/>
      <c r="F9" s="34"/>
      <c r="G9" s="11"/>
      <c r="H9" s="11"/>
      <c r="I9" s="4"/>
      <c r="J9" s="11"/>
      <c r="K9" s="11"/>
      <c r="L9" s="23"/>
      <c r="M9" s="14"/>
      <c r="N9" s="4"/>
      <c r="O9" s="23"/>
      <c r="P9" s="14"/>
      <c r="Q9" s="4"/>
      <c r="R9" s="23"/>
      <c r="S9" s="14"/>
      <c r="T9" s="4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790122-0C4C-448B-991B-643E2C4131F6}">
  <dimension ref="B1:W9"/>
  <sheetViews>
    <sheetView workbookViewId="0">
      <selection activeCell="W22" sqref="W22"/>
    </sheetView>
  </sheetViews>
  <sheetFormatPr defaultRowHeight="16.2" x14ac:dyDescent="0.3"/>
  <cols>
    <col min="1" max="1" width="1.88671875" customWidth="1"/>
    <col min="2" max="2" width="22.21875" bestFit="1" customWidth="1"/>
    <col min="3" max="3" width="9.109375" bestFit="1" customWidth="1"/>
    <col min="4" max="4" width="1.88671875" customWidth="1"/>
    <col min="5" max="5" width="9.44140625" bestFit="1" customWidth="1"/>
    <col min="6" max="6" width="12.77734375" bestFit="1" customWidth="1"/>
    <col min="7" max="7" width="8.109375" bestFit="1" customWidth="1"/>
    <col min="8" max="8" width="5.88671875" bestFit="1" customWidth="1"/>
    <col min="9" max="9" width="24.109375" bestFit="1" customWidth="1"/>
    <col min="10" max="10" width="11.109375" bestFit="1" customWidth="1"/>
    <col min="11" max="11" width="12.21875" bestFit="1" customWidth="1"/>
    <col min="12" max="12" width="19.44140625" bestFit="1" customWidth="1"/>
    <col min="13" max="13" width="11.21875" bestFit="1" customWidth="1"/>
    <col min="14" max="14" width="11.88671875" bestFit="1" customWidth="1"/>
    <col min="15" max="15" width="11.109375" bestFit="1" customWidth="1"/>
    <col min="16" max="16" width="8.88671875" customWidth="1"/>
  </cols>
  <sheetData>
    <row r="1" spans="2:23" ht="16.8" thickBot="1" x14ac:dyDescent="0.35"/>
    <row r="2" spans="2:23" ht="16.8" thickBot="1" x14ac:dyDescent="0.35">
      <c r="B2" s="7" t="s">
        <v>2</v>
      </c>
      <c r="C2" s="8" t="s">
        <v>3</v>
      </c>
      <c r="E2" s="16" t="s">
        <v>6</v>
      </c>
      <c r="F2" s="17" t="s">
        <v>8</v>
      </c>
      <c r="G2" s="17" t="s">
        <v>9</v>
      </c>
      <c r="H2" s="17" t="s">
        <v>7</v>
      </c>
      <c r="I2" s="18" t="s">
        <v>13</v>
      </c>
      <c r="J2" s="17" t="s">
        <v>11</v>
      </c>
      <c r="K2" s="17" t="s">
        <v>10</v>
      </c>
      <c r="L2" s="20" t="s">
        <v>14</v>
      </c>
      <c r="M2" s="15" t="s">
        <v>15</v>
      </c>
      <c r="N2" s="8" t="s">
        <v>16</v>
      </c>
      <c r="O2" s="20" t="s">
        <v>24</v>
      </c>
      <c r="P2" s="15" t="s">
        <v>25</v>
      </c>
      <c r="Q2" s="8" t="s">
        <v>26</v>
      </c>
      <c r="R2" s="20" t="s">
        <v>29</v>
      </c>
      <c r="S2" s="15" t="s">
        <v>28</v>
      </c>
      <c r="T2" s="8" t="s">
        <v>27</v>
      </c>
      <c r="V2" t="s">
        <v>36</v>
      </c>
    </row>
    <row r="3" spans="2:23" ht="32.4" x14ac:dyDescent="0.3">
      <c r="B3" s="5" t="s">
        <v>0</v>
      </c>
      <c r="C3" s="6">
        <v>4</v>
      </c>
      <c r="E3" s="5">
        <v>7</v>
      </c>
      <c r="F3" s="31">
        <f xml:space="preserve"> (C6*C4*100) / (100+E3)</f>
        <v>67289.719626168226</v>
      </c>
      <c r="G3" s="9">
        <v>0</v>
      </c>
      <c r="H3" s="9">
        <f>ROUNDUP(F3,0)-1</f>
        <v>67289</v>
      </c>
      <c r="I3" s="6">
        <f>ROUNDUP(F3,0)</f>
        <v>67290</v>
      </c>
      <c r="J3" s="9">
        <f>ROUNDUP(H3/C6,0)</f>
        <v>1870</v>
      </c>
      <c r="K3" s="9">
        <f>C4-J3</f>
        <v>130</v>
      </c>
      <c r="L3" s="21">
        <v>1.0200039999999999</v>
      </c>
      <c r="M3" s="12">
        <v>3.168148</v>
      </c>
      <c r="N3" s="6">
        <v>1.011579</v>
      </c>
      <c r="O3" s="36" t="s">
        <v>23</v>
      </c>
      <c r="P3" s="39" t="s">
        <v>35</v>
      </c>
      <c r="Q3" s="30" t="s">
        <v>23</v>
      </c>
      <c r="R3" s="21">
        <v>74817</v>
      </c>
      <c r="S3" s="12">
        <v>267</v>
      </c>
      <c r="T3" s="6">
        <v>86</v>
      </c>
      <c r="V3">
        <f xml:space="preserve"> C4-C8-J3</f>
        <v>121</v>
      </c>
      <c r="W3">
        <f>(C4-C8)/V3</f>
        <v>16.454545454545453</v>
      </c>
    </row>
    <row r="4" spans="2:23" ht="32.4" x14ac:dyDescent="0.3">
      <c r="B4" s="1" t="s">
        <v>12</v>
      </c>
      <c r="C4" s="41">
        <v>2000</v>
      </c>
      <c r="E4" s="1">
        <v>14</v>
      </c>
      <c r="F4" s="32">
        <f xml:space="preserve"> (C6*C4*100) / (100+E4)</f>
        <v>63157.894736842107</v>
      </c>
      <c r="G4" s="10">
        <v>0</v>
      </c>
      <c r="H4" s="10">
        <f t="shared" ref="H4:H5" si="0">ROUNDUP(F4,0)-1</f>
        <v>63157</v>
      </c>
      <c r="I4" s="2">
        <f>ROUNDUP(F4,0)</f>
        <v>63158</v>
      </c>
      <c r="J4" s="9">
        <f>ROUNDUP(H4/C6,0)</f>
        <v>1755</v>
      </c>
      <c r="K4" s="9">
        <f>C4-J4</f>
        <v>245</v>
      </c>
      <c r="L4" s="22">
        <v>1.019998</v>
      </c>
      <c r="M4" s="13">
        <v>2.0915010000000001</v>
      </c>
      <c r="N4" s="6">
        <v>1.008615</v>
      </c>
      <c r="O4" s="36" t="s">
        <v>23</v>
      </c>
      <c r="P4" s="39" t="s">
        <v>33</v>
      </c>
      <c r="Q4" s="30" t="s">
        <v>23</v>
      </c>
      <c r="R4" s="22">
        <v>70201</v>
      </c>
      <c r="S4" s="13">
        <v>69</v>
      </c>
      <c r="T4" s="6">
        <v>63</v>
      </c>
      <c r="V4">
        <f xml:space="preserve"> C4-C8-J4</f>
        <v>236</v>
      </c>
      <c r="W4">
        <f>(C4-C8)/V4</f>
        <v>8.4364406779661021</v>
      </c>
    </row>
    <row r="5" spans="2:23" ht="32.4" x14ac:dyDescent="0.3">
      <c r="B5" s="1" t="s">
        <v>1</v>
      </c>
      <c r="C5" s="2">
        <v>9</v>
      </c>
      <c r="E5" s="1">
        <v>28</v>
      </c>
      <c r="F5" s="32">
        <f xml:space="preserve"> (C6*C4*100) / (100+E5)</f>
        <v>56250</v>
      </c>
      <c r="G5" s="10">
        <v>0</v>
      </c>
      <c r="H5" s="10">
        <f t="shared" si="0"/>
        <v>56249</v>
      </c>
      <c r="I5" s="6">
        <f>ROUNDUP(F5,0)</f>
        <v>56250</v>
      </c>
      <c r="J5" s="9">
        <f>ROUNDUP(H5/C6,0)</f>
        <v>1563</v>
      </c>
      <c r="K5" s="9">
        <f>C4-J5</f>
        <v>437</v>
      </c>
      <c r="L5" s="22">
        <v>1.0199849999999999</v>
      </c>
      <c r="M5" s="13">
        <v>1.5207729999999999</v>
      </c>
      <c r="N5" s="2">
        <v>1.003368</v>
      </c>
      <c r="O5" s="36" t="s">
        <v>23</v>
      </c>
      <c r="P5" s="37" t="s">
        <v>34</v>
      </c>
      <c r="Q5" s="35" t="s">
        <v>23</v>
      </c>
      <c r="R5" s="22">
        <v>62484</v>
      </c>
      <c r="S5" s="13">
        <v>0</v>
      </c>
      <c r="T5" s="2">
        <v>24</v>
      </c>
      <c r="V5">
        <f xml:space="preserve"> C4-C8-J5</f>
        <v>428</v>
      </c>
      <c r="W5">
        <f>(C4-C8)/V5</f>
        <v>4.6518691588785046</v>
      </c>
    </row>
    <row r="6" spans="2:23" x14ac:dyDescent="0.3">
      <c r="B6" s="1" t="s">
        <v>4</v>
      </c>
      <c r="C6" s="2">
        <f>C3*C5</f>
        <v>36</v>
      </c>
      <c r="E6" s="1"/>
      <c r="F6" s="32"/>
      <c r="G6" s="10"/>
      <c r="H6" s="10"/>
      <c r="I6" s="2"/>
      <c r="J6" s="9"/>
      <c r="K6" s="9"/>
      <c r="L6" s="22"/>
      <c r="M6" s="13"/>
      <c r="N6" s="2"/>
      <c r="O6" s="22"/>
      <c r="P6" s="13"/>
      <c r="Q6" s="2"/>
      <c r="R6" s="22"/>
      <c r="S6" s="13"/>
      <c r="T6" s="2"/>
    </row>
    <row r="7" spans="2:23" x14ac:dyDescent="0.3">
      <c r="B7" s="24" t="s">
        <v>5</v>
      </c>
      <c r="C7" s="25">
        <v>7200</v>
      </c>
      <c r="E7" s="24"/>
      <c r="F7" s="33"/>
      <c r="G7" s="26"/>
      <c r="H7" s="26"/>
      <c r="I7" s="25"/>
      <c r="J7" s="27"/>
      <c r="K7" s="27"/>
      <c r="L7" s="28"/>
      <c r="M7" s="29"/>
      <c r="N7" s="25"/>
      <c r="O7" s="28"/>
      <c r="P7" s="29"/>
      <c r="Q7" s="25"/>
      <c r="R7" s="28"/>
      <c r="S7" s="29"/>
      <c r="T7" s="25"/>
    </row>
    <row r="8" spans="2:23" x14ac:dyDescent="0.3">
      <c r="B8" s="24" t="s">
        <v>18</v>
      </c>
      <c r="C8" s="25">
        <v>9</v>
      </c>
      <c r="E8" s="24"/>
      <c r="F8" s="33"/>
      <c r="G8" s="26"/>
      <c r="H8" s="26"/>
      <c r="I8" s="25"/>
      <c r="J8" s="27"/>
      <c r="K8" s="27"/>
      <c r="L8" s="28"/>
      <c r="M8" s="29"/>
      <c r="N8" s="25"/>
      <c r="O8" s="28"/>
      <c r="P8" s="29"/>
      <c r="Q8" s="25"/>
      <c r="R8" s="28"/>
      <c r="S8" s="29"/>
      <c r="T8" s="25"/>
    </row>
    <row r="9" spans="2:23" ht="16.8" thickBot="1" x14ac:dyDescent="0.35">
      <c r="B9" s="3" t="s">
        <v>19</v>
      </c>
      <c r="C9" s="4">
        <v>3</v>
      </c>
      <c r="E9" s="3"/>
      <c r="F9" s="34"/>
      <c r="G9" s="11"/>
      <c r="H9" s="11"/>
      <c r="I9" s="4"/>
      <c r="J9" s="11"/>
      <c r="K9" s="11"/>
      <c r="L9" s="23"/>
      <c r="M9" s="14"/>
      <c r="N9" s="4"/>
      <c r="O9" s="23"/>
      <c r="P9" s="14"/>
      <c r="Q9" s="4"/>
      <c r="R9" s="23"/>
      <c r="S9" s="14"/>
      <c r="T9" s="4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7"/>
  <sheetViews>
    <sheetView workbookViewId="0">
      <selection activeCell="R11" sqref="R11"/>
    </sheetView>
  </sheetViews>
  <sheetFormatPr defaultRowHeight="16.2" x14ac:dyDescent="0.3"/>
  <cols>
    <col min="1" max="1" width="1.88671875" customWidth="1"/>
    <col min="2" max="2" width="22.21875" bestFit="1" customWidth="1"/>
    <col min="3" max="3" width="9.109375" bestFit="1" customWidth="1"/>
    <col min="4" max="4" width="1.88671875" customWidth="1"/>
    <col min="5" max="5" width="9.44140625" bestFit="1" customWidth="1"/>
    <col min="6" max="6" width="12.77734375" bestFit="1" customWidth="1"/>
    <col min="7" max="7" width="8.109375" bestFit="1" customWidth="1"/>
    <col min="8" max="8" width="5.88671875" bestFit="1" customWidth="1"/>
    <col min="9" max="9" width="24.109375" bestFit="1" customWidth="1"/>
    <col min="10" max="10" width="11.109375" bestFit="1" customWidth="1"/>
    <col min="11" max="11" width="12.21875" bestFit="1" customWidth="1"/>
    <col min="12" max="12" width="19.44140625" bestFit="1" customWidth="1"/>
    <col min="13" max="13" width="11.21875" bestFit="1" customWidth="1"/>
    <col min="14" max="14" width="11.88671875" bestFit="1" customWidth="1"/>
    <col min="15" max="15" width="11.109375" bestFit="1" customWidth="1"/>
    <col min="16" max="16" width="8.88671875" customWidth="1"/>
  </cols>
  <sheetData>
    <row r="1" spans="2:15" ht="16.8" thickBot="1" x14ac:dyDescent="0.35"/>
    <row r="2" spans="2:15" ht="16.8" thickBot="1" x14ac:dyDescent="0.35">
      <c r="B2" s="7" t="s">
        <v>2</v>
      </c>
      <c r="C2" s="8" t="s">
        <v>3</v>
      </c>
      <c r="E2" s="16" t="s">
        <v>6</v>
      </c>
      <c r="F2" s="17" t="s">
        <v>8</v>
      </c>
      <c r="G2" s="17" t="s">
        <v>9</v>
      </c>
      <c r="H2" s="17" t="s">
        <v>7</v>
      </c>
      <c r="I2" s="18" t="s">
        <v>13</v>
      </c>
      <c r="J2" s="17" t="s">
        <v>11</v>
      </c>
      <c r="K2" s="17" t="s">
        <v>10</v>
      </c>
      <c r="L2" s="19" t="s">
        <v>17</v>
      </c>
      <c r="M2" s="20" t="s">
        <v>14</v>
      </c>
      <c r="N2" s="15" t="s">
        <v>15</v>
      </c>
      <c r="O2" s="8" t="s">
        <v>16</v>
      </c>
    </row>
    <row r="3" spans="2:15" x14ac:dyDescent="0.3">
      <c r="B3" s="5" t="s">
        <v>0</v>
      </c>
      <c r="C3" s="6">
        <v>4</v>
      </c>
      <c r="E3" s="5">
        <v>7</v>
      </c>
      <c r="F3" s="9">
        <f xml:space="preserve"> (C6*C4*100) / (100+E3)</f>
        <v>6728.9719626168226</v>
      </c>
      <c r="G3" s="9">
        <v>0</v>
      </c>
      <c r="H3" s="9">
        <f>ROUNDUP(F3,0)-1</f>
        <v>6728</v>
      </c>
      <c r="I3" s="6">
        <f>ROUNDUP(F3,0)</f>
        <v>6729</v>
      </c>
      <c r="J3" s="9">
        <f>ROUNDUP(H3/C6,0)</f>
        <v>187</v>
      </c>
      <c r="K3" s="9">
        <f>C4-J3</f>
        <v>13</v>
      </c>
      <c r="L3" s="12">
        <v>9</v>
      </c>
      <c r="M3" s="21">
        <v>1</v>
      </c>
      <c r="N3" s="12">
        <v>10.662419999999999</v>
      </c>
      <c r="O3" s="6">
        <v>1.4279649999999999</v>
      </c>
    </row>
    <row r="4" spans="2:15" x14ac:dyDescent="0.3">
      <c r="B4" s="1" t="s">
        <v>12</v>
      </c>
      <c r="C4" s="2">
        <v>200</v>
      </c>
      <c r="E4" s="1">
        <v>14</v>
      </c>
      <c r="F4" s="10">
        <f xml:space="preserve"> (C6*C4*100) / (100+E4)</f>
        <v>6315.7894736842109</v>
      </c>
      <c r="G4" s="10">
        <v>0</v>
      </c>
      <c r="H4" s="10">
        <f t="shared" ref="H4:H6" si="0">ROUNDUP(F4,0)-1</f>
        <v>6315</v>
      </c>
      <c r="I4" s="2">
        <f>ROUNDUP(F4,0)</f>
        <v>6316</v>
      </c>
      <c r="J4" s="9">
        <f>ROUNDUP(H4/C6,0)</f>
        <v>176</v>
      </c>
      <c r="K4" s="9">
        <f>C4-J4</f>
        <v>24</v>
      </c>
      <c r="L4" s="12">
        <v>9</v>
      </c>
      <c r="M4" s="22">
        <v>1</v>
      </c>
      <c r="N4" s="13">
        <v>3.707141</v>
      </c>
      <c r="O4" s="2">
        <v>1.2841020000000001</v>
      </c>
    </row>
    <row r="5" spans="2:15" x14ac:dyDescent="0.3">
      <c r="B5" s="1" t="s">
        <v>1</v>
      </c>
      <c r="C5" s="2">
        <v>9</v>
      </c>
      <c r="E5" s="1">
        <v>28</v>
      </c>
      <c r="F5" s="10">
        <f xml:space="preserve"> (C6*C4*100) / (100+E5)</f>
        <v>5625</v>
      </c>
      <c r="G5" s="10">
        <v>0</v>
      </c>
      <c r="H5" s="10">
        <f t="shared" si="0"/>
        <v>5624</v>
      </c>
      <c r="I5" s="6">
        <f>ROUNDUP(F5,0)</f>
        <v>5625</v>
      </c>
      <c r="J5" s="9">
        <f>ROUNDUP(H5/C6,0)</f>
        <v>157</v>
      </c>
      <c r="K5" s="9">
        <f>C4-J5</f>
        <v>43</v>
      </c>
      <c r="L5" s="12">
        <v>9</v>
      </c>
      <c r="M5" s="22">
        <v>1</v>
      </c>
      <c r="N5" s="13">
        <v>2.017728</v>
      </c>
      <c r="O5" s="2">
        <v>1</v>
      </c>
    </row>
    <row r="6" spans="2:15" x14ac:dyDescent="0.3">
      <c r="B6" s="1" t="s">
        <v>4</v>
      </c>
      <c r="C6" s="2">
        <f>C3*C5</f>
        <v>36</v>
      </c>
      <c r="E6" s="1">
        <v>35</v>
      </c>
      <c r="F6" s="10">
        <f xml:space="preserve"> (C6*C4*100) / (100+E6)</f>
        <v>5333.333333333333</v>
      </c>
      <c r="G6" s="10">
        <v>0</v>
      </c>
      <c r="H6" s="10">
        <f t="shared" si="0"/>
        <v>5333</v>
      </c>
      <c r="I6" s="2">
        <f>ROUNDUP(F6,0)</f>
        <v>5334</v>
      </c>
      <c r="J6" s="9">
        <f>ROUNDUP(H6/C6,0)</f>
        <v>149</v>
      </c>
      <c r="K6" s="9">
        <f>C4-J6</f>
        <v>51</v>
      </c>
      <c r="L6" s="12">
        <v>9</v>
      </c>
      <c r="M6" s="22">
        <v>1</v>
      </c>
      <c r="N6" s="13">
        <v>1.7389939999999999</v>
      </c>
      <c r="O6" s="2">
        <v>1</v>
      </c>
    </row>
    <row r="7" spans="2:15" ht="16.8" thickBot="1" x14ac:dyDescent="0.35">
      <c r="B7" s="3" t="s">
        <v>5</v>
      </c>
      <c r="C7" s="4">
        <f>C3*C4*C5</f>
        <v>7200</v>
      </c>
      <c r="E7" s="3"/>
      <c r="F7" s="11"/>
      <c r="G7" s="11"/>
      <c r="H7" s="11"/>
      <c r="I7" s="4"/>
      <c r="J7" s="11"/>
      <c r="K7" s="11"/>
      <c r="L7" s="14"/>
      <c r="M7" s="23"/>
      <c r="N7" s="14"/>
      <c r="O7" s="4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0829_BLK-200_T-6</vt:lpstr>
      <vt:lpstr>0829_BLK-200_T-9</vt:lpstr>
      <vt:lpstr>0829_BLK-2000_T-9</vt:lpstr>
      <vt:lpstr>0801_BLK-200_T-9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林君諺</dc:creator>
  <cp:lastModifiedBy>Spark Lin</cp:lastModifiedBy>
  <dcterms:created xsi:type="dcterms:W3CDTF">2024-07-12T03:33:06Z</dcterms:created>
  <dcterms:modified xsi:type="dcterms:W3CDTF">2024-08-28T23:53:23Z</dcterms:modified>
</cp:coreProperties>
</file>