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spiro\OneDrive\Υπολογιστής\"/>
    </mc:Choice>
  </mc:AlternateContent>
  <xr:revisionPtr revIDLastSave="0" documentId="13_ncr:1_{449A5080-E2D5-40A6-8B3B-8034BD9FD79C}" xr6:coauthVersionLast="47" xr6:coauthVersionMax="47" xr10:uidLastSave="{00000000-0000-0000-0000-000000000000}"/>
  <bookViews>
    <workbookView xWindow="-108" yWindow="-108" windowWidth="23256" windowHeight="12456" firstSheet="1" activeTab="1" xr2:uid="{00000000-000D-0000-FFFF-FFFF00000000}"/>
  </bookViews>
  <sheets>
    <sheet name="DATA" sheetId="1" state="hidden" r:id="rId1"/>
    <sheet name="DASHBOARD" sheetId="3" r:id="rId2"/>
    <sheet name="Φύλλο1" sheetId="4" state="hidden" r:id="rId3"/>
    <sheet name="Scores &amp; Fixtures 2023-2024 Pre" sheetId="7" state="hidden" r:id="rId4"/>
    <sheet name="GPT cache" sheetId="5" state="veryHidden" r:id="rId5"/>
  </sheets>
  <externalReferences>
    <externalReference r:id="rId6"/>
  </externalReferences>
  <definedNames>
    <definedName name="att">Regular_season_Table[ATT RATING]</definedName>
    <definedName name="average">DATA!$C$23</definedName>
    <definedName name="cards">Regular_season_Table[Cards]</definedName>
    <definedName name="CleanSheets">Regular_season_Table[Clean Sheets %]</definedName>
    <definedName name="Corners">Regular_season_Table[Corner Kicks]</definedName>
    <definedName name="def">Regular_season_Table[DEF RATING]</definedName>
    <definedName name="draws">Regular_season_Table[Draws]</definedName>
    <definedName name="drbbles">Regular_season_Table[Dribbles Challenged]</definedName>
    <definedName name="ExternalData_1" localSheetId="1" hidden="1">DASHBOARD!$C$153:$G$533</definedName>
    <definedName name="ExternalData_1" localSheetId="0" hidden="1">DATA!$A$1:$GU$21</definedName>
    <definedName name="ExternalData_1" localSheetId="3" hidden="1">'Scores &amp; Fixtures 2023-2024 Pre'!$A$1:$E$381</definedName>
    <definedName name="fouls">Regular_season_Table[Fouls Committed]</definedName>
    <definedName name="GoalCreatingActions">Regular_season_Table[Goal-Creating Actions]</definedName>
    <definedName name="goalsagainsts">Regular_season_Table[Goals Against]</definedName>
    <definedName name="goalsfor">Regular_season_Table[Goals For]</definedName>
    <definedName name="last5matches">Regular_season_Table[Last 5 Matches]</definedName>
    <definedName name="losses">Regular_season_Table[Losses]</definedName>
    <definedName name="mp">Regular_season_Table[Matches Played]</definedName>
    <definedName name="NPxGoalsShot">Regular_season_Table[Non-Penalty xGoals / Shot]</definedName>
    <definedName name="npxGxAG">Regular_season_Table[xGoals + xAssisted Goals / 90]</definedName>
    <definedName name="offsides">Regular_season_Table[Offsides]</definedName>
    <definedName name="PassesCompletion">Regular_season_Table[Passes Completion %]</definedName>
    <definedName name="PassesintoFinalThird">Regular_season_Table[Passes into Final Third]</definedName>
    <definedName name="passlength">Regular_season_Table[Average Pass Length]</definedName>
    <definedName name="points">Regular_season_Table[[#Headers],[Points]]</definedName>
    <definedName name="points1">Regular_season_Table[Points]</definedName>
    <definedName name="possession">Regular_season_Table[Possession]</definedName>
    <definedName name="ProgressiveCarryingDistance">Regular_season_Table[Progressive Carrying Distance]</definedName>
    <definedName name="ProgressivePassingDistance">Regular_season_Table[Progressive Passing Distance]</definedName>
    <definedName name="rank">Regular_season_Table[Rk]</definedName>
    <definedName name="rankingtotalrating">Regular_season_Table[Ranking of Total Rating]</definedName>
    <definedName name="teams">Regular_season_Table[Squad]</definedName>
    <definedName name="teams1">[1]!Squad_Possession_2023_2024_Premier_League_Table[Squad]</definedName>
    <definedName name="topteamScorer">Regular_season_Table[Top Team Scorer]</definedName>
    <definedName name="TotalRating">Regular_season_Table[Total Rating]</definedName>
    <definedName name="TouchesAtt3rd">Regular_season_Table[Touches (Att 3rd)]</definedName>
    <definedName name="TouchesAttPen">Regular_season_Table[Touches (Att Pen)]</definedName>
    <definedName name="TouchesDef3rd">Regular_season_Table[Touches (Def 3rd)]</definedName>
    <definedName name="TouchesDefPen">Regular_season_Table[Touches (Def Pen)]</definedName>
    <definedName name="TouchesMid3rd">Regular_season_Table[Touches (Mid 3rd)]</definedName>
    <definedName name="wins">Regular_season_Table[Wins]</definedName>
    <definedName name="xGoalsDifference90">Regular_season_Table[xGoals Difference/90]</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gular season Table_587f23ff-440a-473b-b68e-d7846cec8b42" name="Regular season Table" connection="Ερώτημα - Regular season Table"/>
          <x15:modelTable id="Squad Advanced Goalkeeping 2023-2024 Premier League Table_105db148-ca87-406c-9164-d39e8ffb9abf" name="Squad Advanced Goalkeeping 2023-2024 Premier League Table" connection="Ερώτημα - Squad Advanced Goalkeeping 2023-2024 Premier League Table"/>
          <x15:modelTable id="Squad Defensive Actions 2023-2024 Premier League Table_b3b0b021-6323-4bb1-ae8b-2c57c19010f2" name="Squad Defensive Actions 2023-2024 Premier League Table" connection="Ερώτημα - Squad Defensive Actions 2023-2024 Premier League Table"/>
          <x15:modelTable id="Squad Goal and Shot Creation 2023-2024 Premier League Table_2aa9254b-0abe-40e3-96a7-1cb18d3e6bfb" name="Squad Goal and Shot Creation 2023-2024 Premier League Table" connection="Ερώτημα - Squad Goal and Shot Creation 2023-2024 Premier League Table"/>
          <x15:modelTable id="Squad Goalkeeping 2023-2024 Premier League Table_f1536238-a1a0-4b06-8330-edd149ddcb27" name="Squad Goalkeeping 2023-2024 Premier League Table" connection="Ερώτημα - Squad Goalkeeping 2023-2024 Premier League Table"/>
          <x15:modelTable id="Squad Miscellaneous Stats 2023-2024 Premier League Table_442d6d02-2fa9-44aa-928b-6fcfba3ae39d" name="Squad Miscellaneous Stats 2023-2024 Premier League Table" connection="Ερώτημα - Squad Miscellaneous Stats 2023-2024 Premier League Table"/>
          <x15:modelTable id="Squad Pass Types 2023-2024 Premier League Table_e58658fc-f44c-435a-8572-94f64220b702" name="Squad Pass Types 2023-2024 Premier League Table" connection="Ερώτημα - Squad Pass Types 2023-2024 Premier League Table"/>
          <x15:modelTable id="Squad Passing 2023-2024 Premier League Table_e9a11b7b-dac2-4074-bf04-f56f4dba814b" name="Squad Passing 2023-2024 Premier League Table" connection="Ερώτημα - Squad Passing 2023-2024 Premier League Table"/>
          <x15:modelTable id="Squad Playing Time 2023-2024 Premier League Table_0f8d0c40-cd29-4a66-8091-5853da81efef" name="Squad Playing Time 2023-2024 Premier League Table" connection="Ερώτημα - Squad Playing Time 2023-2024 Premier League Table"/>
          <x15:modelTable id="Squad Possession 2023-2024 Premier League Table_89ec8899-23ca-4b31-922b-882e8e0e7190" name="Squad Possession 2023-2024 Premier League Table" connection="Ερώτημα - Squad Possession 2023-2024 Premier League Table"/>
          <x15:modelTable id="Squad Shooting 2023-2024 Premier League Table_640eba74-c2a4-44f7-9508-2890fbdf3496" name="Squad Shooting 2023-2024 Premier League Table" connection="Ερώτημα - Squad Shooting 2023-2024 Premier League Table"/>
          <x15:modelTable id="Squad Standard Stats 2023-2024 Premier League Table_ad14f416-2f34-416e-9461-99c94425ba5c" name="Squad Standard Stats 2023-2024 Premier League Table" connection="Ερώτημα - Squad Standard Stats 2023-2024 Premier League 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2" i="1" l="1" a="1"/>
  <c r="H122" i="1" s="1"/>
  <c r="G122" i="1" a="1"/>
  <c r="G122" i="1" s="1"/>
  <c r="CK2" i="1"/>
  <c r="CK3" i="1"/>
  <c r="CK4" i="1"/>
  <c r="CK5" i="1"/>
  <c r="CK6" i="1"/>
  <c r="CK7" i="1"/>
  <c r="CK8" i="1"/>
  <c r="CK9" i="1"/>
  <c r="CK10" i="1"/>
  <c r="CK11" i="1"/>
  <c r="CK12" i="1"/>
  <c r="CK13" i="1"/>
  <c r="CK14" i="1"/>
  <c r="CK15" i="1"/>
  <c r="CK16" i="1"/>
  <c r="CK17" i="1"/>
  <c r="CK18" i="1"/>
  <c r="CK19" i="1"/>
  <c r="CK20" i="1"/>
  <c r="CK21" i="1"/>
  <c r="C121" i="1" a="1"/>
  <c r="C121" i="1" s="1"/>
  <c r="B121" i="1" a="1"/>
  <c r="B121" i="1" s="1"/>
  <c r="I98" i="1" a="1"/>
  <c r="I98" i="1" s="1"/>
  <c r="H98" i="1" a="1"/>
  <c r="H98" i="1" s="1"/>
  <c r="C98" i="1" l="1" a="1"/>
  <c r="C98" i="1" s="1"/>
  <c r="E98" i="1" a="1"/>
  <c r="E98" i="1" s="1"/>
  <c r="D98" i="1" a="1"/>
  <c r="D98" i="1" s="1"/>
  <c r="B98" i="1" a="1"/>
  <c r="B98" i="1" s="1"/>
  <c r="C73" i="1" l="1" a="1"/>
  <c r="C73" i="1" s="1"/>
  <c r="B73" i="1" a="1"/>
  <c r="B73" i="1" s="1"/>
  <c r="D73" i="1" a="1"/>
  <c r="D73" i="1" s="1"/>
  <c r="D541" i="3"/>
  <c r="E541" i="3"/>
  <c r="G541" i="3"/>
  <c r="C555" i="3"/>
  <c r="D555" i="3"/>
  <c r="E555" i="3"/>
  <c r="F555" i="3"/>
  <c r="G555" i="3"/>
  <c r="C51" i="1" l="1" a="1"/>
  <c r="C51" i="1" s="1"/>
  <c r="B51" i="1" a="1"/>
  <c r="B51" i="1" s="1"/>
  <c r="R2" i="4" a="1"/>
  <c r="R2" i="4" s="1"/>
  <c r="P2" i="4" a="1"/>
  <c r="P2" i="4" s="1"/>
  <c r="N2" i="4" a="1"/>
  <c r="L2" i="4" a="1"/>
  <c r="L2" i="4" s="1"/>
  <c r="J2" i="4" a="1"/>
  <c r="H2" i="4" a="1"/>
  <c r="F2" i="4" a="1"/>
  <c r="D2" i="4" a="1"/>
  <c r="B2" i="4" a="1"/>
  <c r="B2" i="4" s="1"/>
  <c r="B22" i="4" s="1"/>
  <c r="A2" i="4" a="1"/>
  <c r="A562" i="3" s="1"/>
  <c r="L559" i="3"/>
  <c r="L558" i="3"/>
  <c r="J555" i="3"/>
  <c r="I555" i="3"/>
  <c r="H555" i="3"/>
  <c r="B555" i="3"/>
  <c r="A555" i="3"/>
  <c r="H541" i="3"/>
  <c r="M103" i="3" a="1"/>
  <c r="M103" i="3" s="1"/>
  <c r="L103" i="3" a="1"/>
  <c r="L103" i="3" s="1"/>
  <c r="K103" i="3" a="1"/>
  <c r="K103" i="3" s="1"/>
  <c r="J103" i="3" a="1"/>
  <c r="J103" i="3" s="1"/>
  <c r="I103" i="3" a="1"/>
  <c r="I103" i="3" s="1"/>
  <c r="H103" i="3" a="1"/>
  <c r="H103" i="3" s="1"/>
  <c r="G103" i="3" a="1"/>
  <c r="G103" i="3" s="1"/>
  <c r="F103" i="3" a="1"/>
  <c r="F103" i="3" s="1"/>
  <c r="E103" i="3" a="1"/>
  <c r="E103" i="3" s="1"/>
  <c r="D103" i="3" a="1"/>
  <c r="D103" i="3" s="1"/>
  <c r="P71" i="3"/>
  <c r="J71" i="3"/>
  <c r="F71" i="3"/>
  <c r="A71" i="3"/>
  <c r="N44" i="3"/>
  <c r="E44" i="3"/>
  <c r="L38" i="3"/>
  <c r="C38" i="3"/>
  <c r="L34" i="3"/>
  <c r="C34" i="3"/>
  <c r="L31" i="3"/>
  <c r="C31" i="3"/>
  <c r="L27" i="3"/>
  <c r="C27" i="3"/>
  <c r="L24" i="3"/>
  <c r="C24" i="3"/>
  <c r="C16" i="3"/>
  <c r="H9" i="3"/>
  <c r="B26" i="1" a="1"/>
  <c r="B26" i="1" s="1"/>
  <c r="C23" i="1"/>
  <c r="P2" i="1" l="1"/>
  <c r="P10" i="1"/>
  <c r="P18" i="1"/>
  <c r="Q6" i="1"/>
  <c r="Q14" i="1"/>
  <c r="P5" i="1"/>
  <c r="P13" i="1"/>
  <c r="P21" i="1"/>
  <c r="Q9" i="1"/>
  <c r="Q17" i="1"/>
  <c r="P6" i="1"/>
  <c r="R6" i="1" s="1"/>
  <c r="P14" i="1"/>
  <c r="Q2" i="1"/>
  <c r="Q10" i="1"/>
  <c r="Q18" i="1"/>
  <c r="P15" i="1"/>
  <c r="Q3" i="1"/>
  <c r="Q11" i="1"/>
  <c r="Q19" i="1"/>
  <c r="P8" i="1"/>
  <c r="P16" i="1"/>
  <c r="Q4" i="1"/>
  <c r="Q12" i="1"/>
  <c r="Q20" i="1"/>
  <c r="P9" i="1"/>
  <c r="R9" i="1" s="1"/>
  <c r="P17" i="1"/>
  <c r="R17" i="1" s="1"/>
  <c r="Q5" i="1"/>
  <c r="Q13" i="1"/>
  <c r="Q21" i="1"/>
  <c r="P3" i="1"/>
  <c r="R3" i="1" s="1"/>
  <c r="P11" i="1"/>
  <c r="R11" i="1" s="1"/>
  <c r="P19" i="1"/>
  <c r="Q7" i="1"/>
  <c r="Q15" i="1"/>
  <c r="P4" i="1"/>
  <c r="P12" i="1"/>
  <c r="P20" i="1"/>
  <c r="Q8" i="1"/>
  <c r="Q16" i="1"/>
  <c r="P7" i="1"/>
  <c r="A559" i="3"/>
  <c r="A560" i="3"/>
  <c r="F2" i="4"/>
  <c r="N2" i="4"/>
  <c r="H2" i="4"/>
  <c r="P22" i="4"/>
  <c r="A2" i="4"/>
  <c r="A556" i="3" s="1"/>
  <c r="A575" i="3"/>
  <c r="A571" i="3"/>
  <c r="A567" i="3"/>
  <c r="A563" i="3"/>
  <c r="A558" i="3"/>
  <c r="A573" i="3"/>
  <c r="A569" i="3"/>
  <c r="A565" i="3"/>
  <c r="A561" i="3"/>
  <c r="A572" i="3"/>
  <c r="A574" i="3"/>
  <c r="R22" i="4"/>
  <c r="R23" i="4" s="1"/>
  <c r="A557" i="3"/>
  <c r="A568" i="3"/>
  <c r="A570" i="3"/>
  <c r="B23" i="4"/>
  <c r="C10" i="4" s="1"/>
  <c r="B564" i="3" s="1"/>
  <c r="A564" i="3"/>
  <c r="A566" i="3"/>
  <c r="L22" i="4"/>
  <c r="D2" i="4"/>
  <c r="J2" i="4"/>
  <c r="R12" i="1" l="1"/>
  <c r="R4" i="1"/>
  <c r="R7" i="1"/>
  <c r="R19" i="1"/>
  <c r="R15" i="1"/>
  <c r="R21" i="1"/>
  <c r="R13" i="1"/>
  <c r="R5" i="1"/>
  <c r="R20" i="1"/>
  <c r="R16" i="1"/>
  <c r="R8" i="1"/>
  <c r="R14" i="1"/>
  <c r="R18" i="1"/>
  <c r="R10" i="1"/>
  <c r="R2" i="1"/>
  <c r="S6" i="1" s="1" a="1"/>
  <c r="S6" i="1" s="1"/>
  <c r="K1" i="3"/>
  <c r="D543" i="3" s="1"/>
  <c r="D26" i="1" a="1"/>
  <c r="D26" i="1" s="1"/>
  <c r="S13" i="4"/>
  <c r="J567" i="3" s="1"/>
  <c r="S8" i="4"/>
  <c r="J562" i="3" s="1"/>
  <c r="C13" i="4"/>
  <c r="B567" i="3" s="1"/>
  <c r="C26" i="1" a="1"/>
  <c r="C26" i="1" s="1"/>
  <c r="C2" i="4"/>
  <c r="B556" i="3" s="1"/>
  <c r="K3" i="3"/>
  <c r="S21" i="4"/>
  <c r="J575" i="3" s="1"/>
  <c r="S20" i="4"/>
  <c r="J574" i="3" s="1"/>
  <c r="S4" i="4"/>
  <c r="J558" i="3" s="1"/>
  <c r="S11" i="4"/>
  <c r="J565" i="3" s="1"/>
  <c r="C8" i="4"/>
  <c r="B562" i="3" s="1"/>
  <c r="S2" i="4"/>
  <c r="J556" i="3" s="1"/>
  <c r="C21" i="4"/>
  <c r="B575" i="3" s="1"/>
  <c r="C20" i="4"/>
  <c r="B574" i="3" s="1"/>
  <c r="C4" i="4"/>
  <c r="B558" i="3" s="1"/>
  <c r="C11" i="4"/>
  <c r="B565" i="3" s="1"/>
  <c r="P23" i="4"/>
  <c r="Q21" i="4" s="1"/>
  <c r="I575" i="3" s="1"/>
  <c r="H22" i="4"/>
  <c r="H23" i="4" s="1"/>
  <c r="I2" i="4" s="1"/>
  <c r="E556" i="3" s="1"/>
  <c r="N22" i="4"/>
  <c r="N23" i="4" s="1"/>
  <c r="J22" i="4"/>
  <c r="S7" i="4"/>
  <c r="J561" i="3" s="1"/>
  <c r="S12" i="4"/>
  <c r="J566" i="3" s="1"/>
  <c r="F22" i="4"/>
  <c r="F23" i="4" s="1"/>
  <c r="G2" i="4" s="1"/>
  <c r="D556" i="3" s="1"/>
  <c r="C17" i="4"/>
  <c r="B571" i="3" s="1"/>
  <c r="C14" i="4"/>
  <c r="B568" i="3" s="1"/>
  <c r="C9" i="4"/>
  <c r="B563" i="3" s="1"/>
  <c r="C6" i="4"/>
  <c r="B560" i="3" s="1"/>
  <c r="C18" i="4"/>
  <c r="B572" i="3" s="1"/>
  <c r="S15" i="4"/>
  <c r="J569" i="3" s="1"/>
  <c r="D22" i="4"/>
  <c r="D23" i="4" s="1"/>
  <c r="E2" i="4" s="1"/>
  <c r="C556" i="3" s="1"/>
  <c r="S3" i="4"/>
  <c r="J557" i="3" s="1"/>
  <c r="C15" i="4"/>
  <c r="B569" i="3" s="1"/>
  <c r="S5" i="4"/>
  <c r="J559" i="3" s="1"/>
  <c r="C3" i="4"/>
  <c r="B557" i="3" s="1"/>
  <c r="C7" i="4"/>
  <c r="B561" i="3" s="1"/>
  <c r="C5" i="4"/>
  <c r="B559" i="3" s="1"/>
  <c r="C12" i="4"/>
  <c r="B566" i="3" s="1"/>
  <c r="S19" i="4"/>
  <c r="J573" i="3" s="1"/>
  <c r="S16" i="4"/>
  <c r="J570" i="3" s="1"/>
  <c r="C19" i="4"/>
  <c r="B573" i="3" s="1"/>
  <c r="C16" i="4"/>
  <c r="B570" i="3" s="1"/>
  <c r="L23" i="4"/>
  <c r="M12" i="4" s="1"/>
  <c r="G566" i="3" s="1"/>
  <c r="S14" i="4"/>
  <c r="J568" i="3" s="1"/>
  <c r="S9" i="4"/>
  <c r="J563" i="3" s="1"/>
  <c r="S18" i="4"/>
  <c r="J572" i="3" s="1"/>
  <c r="S6" i="4"/>
  <c r="J560" i="3" s="1"/>
  <c r="S17" i="4"/>
  <c r="J571" i="3" s="1"/>
  <c r="S10" i="4"/>
  <c r="J564" i="3" s="1"/>
  <c r="S18" i="1" l="1" a="1"/>
  <c r="S18" i="1" s="1"/>
  <c r="S5" i="1" a="1"/>
  <c r="S5" i="1" s="1"/>
  <c r="S3" i="1" a="1"/>
  <c r="S3" i="1" s="1"/>
  <c r="S14" i="1" a="1"/>
  <c r="S14" i="1" s="1"/>
  <c r="S13" i="1" a="1"/>
  <c r="S13" i="1" s="1"/>
  <c r="S8" i="1" a="1"/>
  <c r="S8" i="1" s="1"/>
  <c r="S11" i="1" a="1"/>
  <c r="S11" i="1" s="1"/>
  <c r="S2" i="1" a="1"/>
  <c r="S2" i="1" s="1"/>
  <c r="S12" i="1" a="1"/>
  <c r="S12" i="1" s="1"/>
  <c r="S21" i="1" a="1"/>
  <c r="S21" i="1" s="1"/>
  <c r="S9" i="1" a="1"/>
  <c r="S9" i="1" s="1"/>
  <c r="S16" i="1" a="1"/>
  <c r="S16" i="1" s="1"/>
  <c r="S15" i="1" a="1"/>
  <c r="S15" i="1" s="1"/>
  <c r="S10" i="1" a="1"/>
  <c r="S10" i="1" s="1"/>
  <c r="S20" i="1" a="1"/>
  <c r="S20" i="1" s="1"/>
  <c r="S19" i="1" a="1"/>
  <c r="S19" i="1" s="1"/>
  <c r="S17" i="1" a="1"/>
  <c r="S17" i="1" s="1"/>
  <c r="S4" i="1" a="1"/>
  <c r="S4" i="1" s="1"/>
  <c r="S7" i="1" a="1"/>
  <c r="S7" i="1" s="1"/>
  <c r="D542" i="3"/>
  <c r="D552" i="3"/>
  <c r="D548" i="3"/>
  <c r="D544" i="3"/>
  <c r="D547" i="3"/>
  <c r="D550" i="3"/>
  <c r="D549" i="3"/>
  <c r="D551" i="3"/>
  <c r="Q11" i="4"/>
  <c r="I565" i="3" s="1"/>
  <c r="D546" i="3"/>
  <c r="D545" i="3"/>
  <c r="Q16" i="4"/>
  <c r="I570" i="3" s="1"/>
  <c r="Q7" i="4"/>
  <c r="I561" i="3" s="1"/>
  <c r="Q12" i="4"/>
  <c r="I566" i="3" s="1"/>
  <c r="E545" i="3"/>
  <c r="E542" i="3"/>
  <c r="E547" i="3"/>
  <c r="E544" i="3"/>
  <c r="E548" i="3"/>
  <c r="E552" i="3"/>
  <c r="E549" i="3"/>
  <c r="E550" i="3"/>
  <c r="E546" i="3"/>
  <c r="E543" i="3"/>
  <c r="E551" i="3"/>
  <c r="Q13" i="4"/>
  <c r="I567" i="3" s="1"/>
  <c r="Q20" i="4"/>
  <c r="I574" i="3" s="1"/>
  <c r="Q5" i="4"/>
  <c r="I559" i="3" s="1"/>
  <c r="M5" i="4"/>
  <c r="G559" i="3" s="1"/>
  <c r="M3" i="4"/>
  <c r="G557" i="3" s="1"/>
  <c r="M21" i="4"/>
  <c r="G575" i="3" s="1"/>
  <c r="M7" i="4"/>
  <c r="G561" i="3" s="1"/>
  <c r="M6" i="4"/>
  <c r="G560" i="3" s="1"/>
  <c r="M14" i="4"/>
  <c r="G568" i="3" s="1"/>
  <c r="M4" i="4"/>
  <c r="G558" i="3" s="1"/>
  <c r="M9" i="4"/>
  <c r="G563" i="3" s="1"/>
  <c r="Q10" i="4"/>
  <c r="I564" i="3" s="1"/>
  <c r="M20" i="4"/>
  <c r="G574" i="3" s="1"/>
  <c r="Q18" i="4"/>
  <c r="I572" i="3" s="1"/>
  <c r="O2" i="4"/>
  <c r="H556" i="3" s="1"/>
  <c r="M16" i="4"/>
  <c r="G570" i="3" s="1"/>
  <c r="M8" i="4"/>
  <c r="G562" i="3" s="1"/>
  <c r="M10" i="4"/>
  <c r="G564" i="3" s="1"/>
  <c r="M17" i="4"/>
  <c r="G571" i="3" s="1"/>
  <c r="M15" i="4"/>
  <c r="G569" i="3" s="1"/>
  <c r="I6" i="4"/>
  <c r="E560" i="3" s="1"/>
  <c r="I15" i="4"/>
  <c r="E569" i="3" s="1"/>
  <c r="I16" i="4"/>
  <c r="E570" i="3" s="1"/>
  <c r="I3" i="4"/>
  <c r="E557" i="3" s="1"/>
  <c r="I11" i="4"/>
  <c r="E565" i="3" s="1"/>
  <c r="I19" i="4"/>
  <c r="E573" i="3" s="1"/>
  <c r="I20" i="4"/>
  <c r="E574" i="3" s="1"/>
  <c r="I8" i="4"/>
  <c r="E562" i="3" s="1"/>
  <c r="I4" i="4"/>
  <c r="E558" i="3" s="1"/>
  <c r="I14" i="4"/>
  <c r="E568" i="3" s="1"/>
  <c r="I12" i="4"/>
  <c r="E566" i="3" s="1"/>
  <c r="I21" i="4"/>
  <c r="E575" i="3" s="1"/>
  <c r="I13" i="4"/>
  <c r="E567" i="3" s="1"/>
  <c r="I18" i="4"/>
  <c r="E572" i="3" s="1"/>
  <c r="I5" i="4"/>
  <c r="E559" i="3" s="1"/>
  <c r="I9" i="4"/>
  <c r="E563" i="3" s="1"/>
  <c r="I10" i="4"/>
  <c r="E564" i="3" s="1"/>
  <c r="I7" i="4"/>
  <c r="E561" i="3" s="1"/>
  <c r="I17" i="4"/>
  <c r="E571" i="3" s="1"/>
  <c r="Q2" i="4"/>
  <c r="I556" i="3" s="1"/>
  <c r="Q9" i="4"/>
  <c r="I563" i="3" s="1"/>
  <c r="E15" i="4"/>
  <c r="C569" i="3" s="1"/>
  <c r="E7" i="4"/>
  <c r="C561" i="3" s="1"/>
  <c r="E8" i="4"/>
  <c r="C562" i="3" s="1"/>
  <c r="E17" i="4"/>
  <c r="C571" i="3" s="1"/>
  <c r="E5" i="4"/>
  <c r="C559" i="3" s="1"/>
  <c r="E9" i="4"/>
  <c r="C563" i="3" s="1"/>
  <c r="E16" i="4"/>
  <c r="C570" i="3" s="1"/>
  <c r="E13" i="4"/>
  <c r="C567" i="3" s="1"/>
  <c r="E21" i="4"/>
  <c r="C575" i="3" s="1"/>
  <c r="E14" i="4"/>
  <c r="C568" i="3" s="1"/>
  <c r="E11" i="4"/>
  <c r="C565" i="3" s="1"/>
  <c r="E4" i="4"/>
  <c r="C558" i="3" s="1"/>
  <c r="E6" i="4"/>
  <c r="C560" i="3" s="1"/>
  <c r="E10" i="4"/>
  <c r="C564" i="3" s="1"/>
  <c r="E3" i="4"/>
  <c r="C557" i="3" s="1"/>
  <c r="E19" i="4"/>
  <c r="C573" i="3" s="1"/>
  <c r="E20" i="4"/>
  <c r="C574" i="3" s="1"/>
  <c r="E18" i="4"/>
  <c r="C572" i="3" s="1"/>
  <c r="E12" i="4"/>
  <c r="C566" i="3" s="1"/>
  <c r="Q6" i="4"/>
  <c r="I560" i="3" s="1"/>
  <c r="Q8" i="4"/>
  <c r="I562" i="3" s="1"/>
  <c r="Q14" i="4"/>
  <c r="I568" i="3" s="1"/>
  <c r="Q17" i="4"/>
  <c r="I571" i="3" s="1"/>
  <c r="O3" i="4"/>
  <c r="H557" i="3" s="1"/>
  <c r="O6" i="4"/>
  <c r="H560" i="3" s="1"/>
  <c r="O8" i="4"/>
  <c r="H562" i="3" s="1"/>
  <c r="O16" i="4"/>
  <c r="H570" i="3" s="1"/>
  <c r="O12" i="4"/>
  <c r="H566" i="3" s="1"/>
  <c r="O5" i="4"/>
  <c r="H559" i="3" s="1"/>
  <c r="O10" i="4"/>
  <c r="H564" i="3" s="1"/>
  <c r="O11" i="4"/>
  <c r="H565" i="3" s="1"/>
  <c r="O21" i="4"/>
  <c r="H575" i="3" s="1"/>
  <c r="O14" i="4"/>
  <c r="H568" i="3" s="1"/>
  <c r="O13" i="4"/>
  <c r="H567" i="3" s="1"/>
  <c r="O17" i="4"/>
  <c r="H571" i="3" s="1"/>
  <c r="O19" i="4"/>
  <c r="H573" i="3" s="1"/>
  <c r="O9" i="4"/>
  <c r="H563" i="3" s="1"/>
  <c r="O15" i="4"/>
  <c r="H569" i="3" s="1"/>
  <c r="O20" i="4"/>
  <c r="H574" i="3" s="1"/>
  <c r="O4" i="4"/>
  <c r="H558" i="3" s="1"/>
  <c r="O7" i="4"/>
  <c r="H561" i="3" s="1"/>
  <c r="O18" i="4"/>
  <c r="H572" i="3" s="1"/>
  <c r="M11" i="4"/>
  <c r="G565" i="3" s="1"/>
  <c r="J23" i="4"/>
  <c r="K2" i="4" s="1"/>
  <c r="F556" i="3" s="1"/>
  <c r="Q3" i="4"/>
  <c r="I557" i="3" s="1"/>
  <c r="Q19" i="4"/>
  <c r="I573" i="3" s="1"/>
  <c r="M13" i="4"/>
  <c r="G567" i="3" s="1"/>
  <c r="M2" i="4"/>
  <c r="G556" i="3" s="1"/>
  <c r="M19" i="4"/>
  <c r="G573" i="3" s="1"/>
  <c r="G8" i="4"/>
  <c r="D562" i="3" s="1"/>
  <c r="G5" i="4"/>
  <c r="D559" i="3" s="1"/>
  <c r="G9" i="4"/>
  <c r="D563" i="3" s="1"/>
  <c r="G16" i="4"/>
  <c r="D570" i="3" s="1"/>
  <c r="G15" i="4"/>
  <c r="D569" i="3" s="1"/>
  <c r="G20" i="4"/>
  <c r="D574" i="3" s="1"/>
  <c r="G13" i="4"/>
  <c r="D567" i="3" s="1"/>
  <c r="G14" i="4"/>
  <c r="D568" i="3" s="1"/>
  <c r="G19" i="4"/>
  <c r="D573" i="3" s="1"/>
  <c r="G6" i="4"/>
  <c r="D560" i="3" s="1"/>
  <c r="G11" i="4"/>
  <c r="D565" i="3" s="1"/>
  <c r="G17" i="4"/>
  <c r="D571" i="3" s="1"/>
  <c r="G3" i="4"/>
  <c r="D557" i="3" s="1"/>
  <c r="G18" i="4"/>
  <c r="D572" i="3" s="1"/>
  <c r="G21" i="4"/>
  <c r="D575" i="3" s="1"/>
  <c r="G10" i="4"/>
  <c r="D564" i="3" s="1"/>
  <c r="G4" i="4"/>
  <c r="D558" i="3" s="1"/>
  <c r="G7" i="4"/>
  <c r="D561" i="3" s="1"/>
  <c r="G12" i="4"/>
  <c r="D566" i="3" s="1"/>
  <c r="Q15" i="4"/>
  <c r="I569" i="3" s="1"/>
  <c r="Q4" i="4"/>
  <c r="I558" i="3" s="1"/>
  <c r="M18" i="4"/>
  <c r="G572" i="3" s="1"/>
  <c r="H15" i="3" l="1"/>
  <c r="I16" i="3"/>
  <c r="J20" i="3"/>
  <c r="I12" i="3"/>
  <c r="M13" i="3"/>
  <c r="N14" i="3"/>
  <c r="J19" i="3"/>
  <c r="H549" i="3"/>
  <c r="I21" i="3"/>
  <c r="K3" i="4"/>
  <c r="F557" i="3" s="1"/>
  <c r="H17" i="3"/>
  <c r="M16" i="3"/>
  <c r="G16" i="3"/>
  <c r="K10" i="4"/>
  <c r="F564" i="3" s="1"/>
  <c r="K15" i="4"/>
  <c r="F569" i="3" s="1"/>
  <c r="K11" i="4"/>
  <c r="F565" i="3" s="1"/>
  <c r="K9" i="4"/>
  <c r="F563" i="3" s="1"/>
  <c r="K8" i="4"/>
  <c r="F562" i="3" s="1"/>
  <c r="K17" i="4"/>
  <c r="F571" i="3" s="1"/>
  <c r="K12" i="4"/>
  <c r="F566" i="3" s="1"/>
  <c r="K16" i="4"/>
  <c r="F570" i="3" s="1"/>
  <c r="K14" i="4"/>
  <c r="F568" i="3" s="1"/>
  <c r="K5" i="4"/>
  <c r="F559" i="3" s="1"/>
  <c r="H550" i="3"/>
  <c r="N19" i="3"/>
  <c r="O19" i="3"/>
  <c r="G19" i="3"/>
  <c r="K19" i="3"/>
  <c r="G547" i="3"/>
  <c r="G545" i="3"/>
  <c r="G544" i="3"/>
  <c r="G548" i="3"/>
  <c r="G551" i="3"/>
  <c r="G550" i="3"/>
  <c r="G552" i="3"/>
  <c r="G543" i="3"/>
  <c r="O16" i="3"/>
  <c r="H16" i="3"/>
  <c r="E19" i="3"/>
  <c r="G549" i="3"/>
  <c r="G546" i="3"/>
  <c r="L11" i="3"/>
  <c r="O14" i="3"/>
  <c r="I19" i="3"/>
  <c r="H11" i="3"/>
  <c r="M19" i="3"/>
  <c r="F19" i="3"/>
  <c r="O11" i="3"/>
  <c r="H19" i="3"/>
  <c r="I11" i="3"/>
  <c r="J11" i="3"/>
  <c r="E11" i="3"/>
  <c r="L19" i="3"/>
  <c r="F11" i="3"/>
  <c r="J16" i="3"/>
  <c r="K20" i="3"/>
  <c r="E20" i="3"/>
  <c r="O20" i="3"/>
  <c r="M18" i="3"/>
  <c r="L18" i="3"/>
  <c r="K21" i="4"/>
  <c r="F575" i="3" s="1"/>
  <c r="D51" i="1" a="1"/>
  <c r="D51" i="1" s="1"/>
  <c r="K18" i="4"/>
  <c r="F572" i="3" s="1"/>
  <c r="M15" i="3"/>
  <c r="J17" i="3"/>
  <c r="H13" i="3"/>
  <c r="E13" i="3"/>
  <c r="I14" i="3"/>
  <c r="F14" i="3"/>
  <c r="F13" i="3"/>
  <c r="F17" i="3"/>
  <c r="G18" i="3"/>
  <c r="M20" i="3"/>
  <c r="E18" i="3"/>
  <c r="K18" i="3"/>
  <c r="O15" i="3"/>
  <c r="O12" i="3"/>
  <c r="I20" i="3"/>
  <c r="F18" i="3"/>
  <c r="J12" i="3"/>
  <c r="M14" i="3"/>
  <c r="H18" i="3"/>
  <c r="N18" i="3"/>
  <c r="E12" i="3"/>
  <c r="J18" i="3"/>
  <c r="F20" i="3"/>
  <c r="O18" i="3"/>
  <c r="M11" i="3"/>
  <c r="E14" i="3"/>
  <c r="I18" i="3"/>
  <c r="N12" i="3"/>
  <c r="N11" i="3"/>
  <c r="G12" i="3"/>
  <c r="H552" i="3"/>
  <c r="G21" i="3"/>
  <c r="L21" i="3"/>
  <c r="O21" i="3"/>
  <c r="E21" i="3"/>
  <c r="N21" i="3"/>
  <c r="H21" i="3"/>
  <c r="K21" i="3"/>
  <c r="L12" i="3"/>
  <c r="H548" i="3"/>
  <c r="K17" i="3"/>
  <c r="L17" i="3"/>
  <c r="I17" i="3"/>
  <c r="H547" i="3"/>
  <c r="E16" i="3"/>
  <c r="N16" i="3"/>
  <c r="N17" i="3"/>
  <c r="G17" i="3"/>
  <c r="O17" i="3"/>
  <c r="H544" i="3"/>
  <c r="J13" i="3"/>
  <c r="O13" i="3"/>
  <c r="G13" i="3"/>
  <c r="K13" i="3"/>
  <c r="J21" i="3"/>
  <c r="I13" i="3"/>
  <c r="H12" i="3"/>
  <c r="K20" i="4"/>
  <c r="F574" i="3" s="1"/>
  <c r="M17" i="3"/>
  <c r="L13" i="3"/>
  <c r="H551" i="3"/>
  <c r="H20" i="3"/>
  <c r="L20" i="3"/>
  <c r="G20" i="3"/>
  <c r="N20" i="3"/>
  <c r="H545" i="3"/>
  <c r="J14" i="3"/>
  <c r="K14" i="3"/>
  <c r="G14" i="3"/>
  <c r="L14" i="3"/>
  <c r="H14" i="3"/>
  <c r="H543" i="3"/>
  <c r="M12" i="3"/>
  <c r="K12" i="3"/>
  <c r="F12" i="3"/>
  <c r="L16" i="3"/>
  <c r="F21" i="3"/>
  <c r="K16" i="3"/>
  <c r="K13" i="4"/>
  <c r="F567" i="3" s="1"/>
  <c r="E17" i="3"/>
  <c r="N13" i="3"/>
  <c r="K6" i="4"/>
  <c r="F560" i="3" s="1"/>
  <c r="K7" i="4"/>
  <c r="F561" i="3" s="1"/>
  <c r="F16" i="3"/>
  <c r="K11" i="3"/>
  <c r="G11" i="3"/>
  <c r="H546" i="3"/>
  <c r="L15" i="3"/>
  <c r="E15" i="3"/>
  <c r="K15" i="3"/>
  <c r="F15" i="3"/>
  <c r="J15" i="3"/>
  <c r="N15" i="3"/>
  <c r="I15" i="3"/>
  <c r="G15" i="3"/>
  <c r="M21" i="3"/>
  <c r="K19" i="4"/>
  <c r="F573" i="3" s="1"/>
  <c r="K4" i="4"/>
  <c r="F558" i="3" s="1"/>
  <c r="M1" i="3" l="1"/>
  <c r="M3" i="3"/>
  <c r="M559" i="3" a="1"/>
  <c r="M559" i="3" s="1"/>
  <c r="M558" i="3" a="1"/>
  <c r="M558" i="3" s="1"/>
  <c r="O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8DE816-08DC-485F-AF49-92848DCE4E9E}" keepAlive="1" name="ModelConnection_ExternalData_1" description="Μοντέλο δεδομένων" type="5" refreshedVersion="7" minRefreshableVersion="5" saveData="1">
    <dbPr connection="Data Model Connection" command="Regular season Table" commandType="3"/>
    <extLst>
      <ext xmlns:x15="http://schemas.microsoft.com/office/spreadsheetml/2010/11/main" uri="{DE250136-89BD-433C-8126-D09CA5730AF9}">
        <x15:connection id="" model="1"/>
      </ext>
    </extLst>
  </connection>
  <connection id="2" xr16:uid="{5A81FBFD-0BCB-4CD3-946F-DB72CC9C9C6C}" keepAlive="1" name="ThisWorkbookDataModel" description="Μοντέλο δεδομένων"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AAE1AFB-B386-4523-9001-A3D4250C610E}" name="Ερώτημα - Regular season Table" description="Σύνδεση με το ερώτημα 'Regular season Table' στο βιβλίο εργασίας." type="100" refreshedVersion="7" minRefreshableVersion="5">
    <extLst>
      <ext xmlns:x15="http://schemas.microsoft.com/office/spreadsheetml/2010/11/main" uri="{DE250136-89BD-433C-8126-D09CA5730AF9}">
        <x15:connection id="139e48e0-f113-4fb2-acb9-c1519a4ee485"/>
      </ext>
    </extLst>
  </connection>
  <connection id="4" xr16:uid="{609DBBBC-763C-4734-B8EF-605EBDDC4344}" keepAlive="1" name="Ερώτημα - Scores &amp; Fixtures 2023-2024 Premier League Table" description="Σύνδεση με το ερώτημα 'Scores &amp; Fixtures 2023-2024 Premier League Table' στο βιβλίο εργασίας." type="5" refreshedVersion="7" background="1" saveData="1">
    <dbPr connection="Provider=Microsoft.Mashup.OleDb.1;Data Source=$Workbook$;Location=&quot;Scores &amp; Fixtures 2023-2024 Premier League Table&quot;;Extended Properties=&quot;&quot;" command="SELECT * FROM [Scores &amp; Fixtures 2023-2024 Premier League Table]"/>
  </connection>
  <connection id="5" xr16:uid="{F0C5D52E-63D5-43D7-A14D-D58711792569}" keepAlive="1" name="Ερώτημα - Scores &amp; Fixtures 2023-2024 Premier League Table (2)" description="Σύνδεση με το ερώτημα 'Scores &amp; Fixtures 2023-2024 Premier League Table (2)' στο βιβλίο εργασίας." type="5" refreshedVersion="7" background="1" saveData="1">
    <dbPr connection="Provider=Microsoft.Mashup.OleDb.1;Data Source=$Workbook$;Location=&quot;Scores &amp; Fixtures 2023-2024 Premier League Table (2)&quot;;Extended Properties=&quot;&quot;" command="SELECT * FROM [Scores &amp; Fixtures 2023-2024 Premier League Table (2)]"/>
  </connection>
  <connection id="6" xr16:uid="{7ABDB297-2C6B-41B7-B329-7AD9435CAEA1}" name="Ερώτημα - Squad Advanced Goalkeeping 2023-2024 Premier League Table" description="Σύνδεση με το ερώτημα 'Squad Advanced Goalkeeping 2023-2024 Premier League Table' στο βιβλίο εργασίας." type="100" refreshedVersion="7" minRefreshableVersion="5">
    <extLst>
      <ext xmlns:x15="http://schemas.microsoft.com/office/spreadsheetml/2010/11/main" uri="{DE250136-89BD-433C-8126-D09CA5730AF9}">
        <x15:connection id="f98cfc8d-31b7-49b4-95dd-6447a38d6953"/>
      </ext>
    </extLst>
  </connection>
  <connection id="7" xr16:uid="{ECB5E065-D56A-44E9-917B-17A754CCF4F3}" name="Ερώτημα - Squad Defensive Actions 2023-2024 Premier League Table" description="Σύνδεση με το ερώτημα 'Squad Defensive Actions 2023-2024 Premier League Table' στο βιβλίο εργασίας." type="100" refreshedVersion="7" minRefreshableVersion="5">
    <extLst>
      <ext xmlns:x15="http://schemas.microsoft.com/office/spreadsheetml/2010/11/main" uri="{DE250136-89BD-433C-8126-D09CA5730AF9}">
        <x15:connection id="f24b14ce-b430-4b46-9178-02dc8375f495"/>
      </ext>
    </extLst>
  </connection>
  <connection id="8" xr16:uid="{7AE38D0F-707F-4AA8-A09E-C2F635A2E1A9}" name="Ερώτημα - Squad Goal and Shot Creation 2023-2024 Premier League Table" description="Σύνδεση με το ερώτημα 'Squad Goal and Shot Creation 2023-2024 Premier League Table' στο βιβλίο εργασίας." type="100" refreshedVersion="7" minRefreshableVersion="5">
    <extLst>
      <ext xmlns:x15="http://schemas.microsoft.com/office/spreadsheetml/2010/11/main" uri="{DE250136-89BD-433C-8126-D09CA5730AF9}">
        <x15:connection id="df998190-5d0b-4cc5-a576-ccf3e4d28b8c"/>
      </ext>
    </extLst>
  </connection>
  <connection id="9" xr16:uid="{98CE105E-79CD-42E6-AD13-51BAB241A80C}" name="Ερώτημα - Squad Goalkeeping 2023-2024 Premier League Table" description="Σύνδεση με το ερώτημα 'Squad Goalkeeping 2023-2024 Premier League Table' στο βιβλίο εργασίας." type="100" refreshedVersion="7" minRefreshableVersion="5">
    <extLst>
      <ext xmlns:x15="http://schemas.microsoft.com/office/spreadsheetml/2010/11/main" uri="{DE250136-89BD-433C-8126-D09CA5730AF9}">
        <x15:connection id="86cf6ef4-bedf-4528-96a7-558276ec264f"/>
      </ext>
    </extLst>
  </connection>
  <connection id="10" xr16:uid="{1C226810-99F5-4F0C-9751-353571A21F54}" name="Ερώτημα - Squad Miscellaneous Stats 2023-2024 Premier League Table" description="Σύνδεση με το ερώτημα 'Squad Miscellaneous Stats 2023-2024 Premier League Table' στο βιβλίο εργασίας." type="100" refreshedVersion="7" minRefreshableVersion="5">
    <extLst>
      <ext xmlns:x15="http://schemas.microsoft.com/office/spreadsheetml/2010/11/main" uri="{DE250136-89BD-433C-8126-D09CA5730AF9}">
        <x15:connection id="3128737c-2b5f-4c36-a02b-d844ae78c960"/>
      </ext>
    </extLst>
  </connection>
  <connection id="11" xr16:uid="{0FF958C0-A5B8-4CE1-9BC3-7956570D4B74}" name="Ερώτημα - Squad Pass Types 2023-2024 Premier League Table" description="Σύνδεση με το ερώτημα 'Squad Pass Types 2023-2024 Premier League Table' στο βιβλίο εργασίας." type="100" refreshedVersion="7" minRefreshableVersion="5">
    <extLst>
      <ext xmlns:x15="http://schemas.microsoft.com/office/spreadsheetml/2010/11/main" uri="{DE250136-89BD-433C-8126-D09CA5730AF9}">
        <x15:connection id="493c08cf-1645-4259-b825-ee67cc0e1a45"/>
      </ext>
    </extLst>
  </connection>
  <connection id="12" xr16:uid="{64371F29-F101-4E77-A66B-72E1762010DB}" name="Ερώτημα - Squad Passing 2023-2024 Premier League Table" description="Σύνδεση με το ερώτημα 'Squad Passing 2023-2024 Premier League Table' στο βιβλίο εργασίας." type="100" refreshedVersion="7" minRefreshableVersion="5">
    <extLst>
      <ext xmlns:x15="http://schemas.microsoft.com/office/spreadsheetml/2010/11/main" uri="{DE250136-89BD-433C-8126-D09CA5730AF9}">
        <x15:connection id="3b36f553-0708-4390-a3a9-284e0bdbc54e"/>
      </ext>
    </extLst>
  </connection>
  <connection id="13" xr16:uid="{6DB32CAB-4EE9-4477-A24A-C5B636E362C5}" name="Ερώτημα - Squad Playing Time 2023-2024 Premier League Table" description="Σύνδεση με το ερώτημα 'Squad Playing Time 2023-2024 Premier League Table' στο βιβλίο εργασίας." type="100" refreshedVersion="7" minRefreshableVersion="5">
    <extLst>
      <ext xmlns:x15="http://schemas.microsoft.com/office/spreadsheetml/2010/11/main" uri="{DE250136-89BD-433C-8126-D09CA5730AF9}">
        <x15:connection id="fc956518-ebcf-480f-aeb3-008bfad9e9ef"/>
      </ext>
    </extLst>
  </connection>
  <connection id="14" xr16:uid="{FCE92869-80EE-4D13-BB52-66B611E1A91C}" name="Ερώτημα - Squad Possession 2023-2024 Premier League Table" description="Σύνδεση με το ερώτημα 'Squad Possession 2023-2024 Premier League Table' στο βιβλίο εργασίας." type="100" refreshedVersion="7" minRefreshableVersion="5">
    <extLst>
      <ext xmlns:x15="http://schemas.microsoft.com/office/spreadsheetml/2010/11/main" uri="{DE250136-89BD-433C-8126-D09CA5730AF9}">
        <x15:connection id="e2ecb652-9cd7-46e4-8f16-72a2ac976613"/>
      </ext>
    </extLst>
  </connection>
  <connection id="15" xr16:uid="{3F1153EE-F045-45F3-A13B-D2E72CC7781E}" name="Ερώτημα - Squad Shooting 2023-2024 Premier League Table" description="Σύνδεση με το ερώτημα 'Squad Shooting 2023-2024 Premier League Table' στο βιβλίο εργασίας." type="100" refreshedVersion="7" minRefreshableVersion="5">
    <extLst>
      <ext xmlns:x15="http://schemas.microsoft.com/office/spreadsheetml/2010/11/main" uri="{DE250136-89BD-433C-8126-D09CA5730AF9}">
        <x15:connection id="c4d00b58-269a-46ed-99dc-3af42e99aa33"/>
      </ext>
    </extLst>
  </connection>
  <connection id="16" xr16:uid="{7D4A7993-3742-42BE-A768-22B1B227226A}" name="Ερώτημα - Squad Standard Stats 2023-2024 Premier League Table" description="Σύνδεση με το ερώτημα 'Squad Standard Stats 2023-2024 Premier League Table' στο βιβλίο εργασίας." type="100" refreshedVersion="7" minRefreshableVersion="5">
    <extLst>
      <ext xmlns:x15="http://schemas.microsoft.com/office/spreadsheetml/2010/11/main" uri="{DE250136-89BD-433C-8126-D09CA5730AF9}">
        <x15:connection id="136fc9fa-afa0-4281-9dbd-818e4b89b0a9"/>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<sst xmlns="http://schemas.openxmlformats.org/spreadsheetml/2006/main" count="2610" uniqueCount="327">
  <si>
    <t>Rk</t>
  </si>
  <si>
    <t>Squad</t>
  </si>
  <si>
    <t>Top Team Scorer</t>
  </si>
  <si>
    <t>Liverpool</t>
  </si>
  <si>
    <t>Mohamed Salah - 14</t>
  </si>
  <si>
    <t>Manchester City</t>
  </si>
  <si>
    <t>Erling Haaland - 14</t>
  </si>
  <si>
    <t>Arsenal</t>
  </si>
  <si>
    <t>Aston Villa</t>
  </si>
  <si>
    <t>Tottenham</t>
  </si>
  <si>
    <t>Son Heung-min - 12</t>
  </si>
  <si>
    <t>West Ham</t>
  </si>
  <si>
    <t>Jarrod Bowen - 11</t>
  </si>
  <si>
    <t>Brighton</t>
  </si>
  <si>
    <t>Manchester Utd</t>
  </si>
  <si>
    <t>Chelsea</t>
  </si>
  <si>
    <t>Newcastle Utd</t>
  </si>
  <si>
    <t>Alexander Isak - 10</t>
  </si>
  <si>
    <t>Wolves</t>
  </si>
  <si>
    <t>Hwang Hee-chan - 10</t>
  </si>
  <si>
    <t>Bournemouth</t>
  </si>
  <si>
    <t>Fulham</t>
  </si>
  <si>
    <t>Raúl Jiménez - 5</t>
  </si>
  <si>
    <t>Brentford</t>
  </si>
  <si>
    <t>Bryan Mbeumo - 7</t>
  </si>
  <si>
    <t>Crystal Palace</t>
  </si>
  <si>
    <t>Nott'ham Forest</t>
  </si>
  <si>
    <t>Chris Wood - 8</t>
  </si>
  <si>
    <t>Everton</t>
  </si>
  <si>
    <t>Abdoulaye Doucouré - 6</t>
  </si>
  <si>
    <t>Luton Town</t>
  </si>
  <si>
    <t>Burnley</t>
  </si>
  <si>
    <t>Lyle Foster, Zeki Amdouni - 4</t>
  </si>
  <si>
    <t>Sheffield Utd</t>
  </si>
  <si>
    <t>Oliver McBurnie - 4</t>
  </si>
  <si>
    <t>Wins</t>
  </si>
  <si>
    <t>Draws</t>
  </si>
  <si>
    <t>Losses</t>
  </si>
  <si>
    <t>Matches Played</t>
  </si>
  <si>
    <t>Goals For</t>
  </si>
  <si>
    <t>Goals Against</t>
  </si>
  <si>
    <t>Goals Difference</t>
  </si>
  <si>
    <t>Points</t>
  </si>
  <si>
    <t>Points/Matches Played</t>
  </si>
  <si>
    <t>xGoals</t>
  </si>
  <si>
    <t>xGoals Allowed</t>
  </si>
  <si>
    <t>xGoals Difference</t>
  </si>
  <si>
    <t>xGoals Difference/90</t>
  </si>
  <si>
    <t>Last 5 Matches</t>
  </si>
  <si>
    <t>Penalty Kicks Allowed</t>
  </si>
  <si>
    <t>Free Kick Goals Against</t>
  </si>
  <si>
    <t>Corner Kick Goals Against</t>
  </si>
  <si>
    <t>Own Goals Scored Against Goalkeeper</t>
  </si>
  <si>
    <t>Post-Shot Expected Goals</t>
  </si>
  <si>
    <t>Post-Shot Expected Goals per Shot on Target</t>
  </si>
  <si>
    <t>Post-Shot Expected Goals +/-</t>
  </si>
  <si>
    <t>Post-Shot Expected Goals - Goals Allowed / 90</t>
  </si>
  <si>
    <t>Passes Completed (Launched)</t>
  </si>
  <si>
    <t>Passes Attempted (Launched)</t>
  </si>
  <si>
    <t>Pass Completion Percentage (Launched)</t>
  </si>
  <si>
    <t>Passes Attemtped (GK)</t>
  </si>
  <si>
    <t>Throws Attempted</t>
  </si>
  <si>
    <t>Percentage of Passes that were Launched</t>
  </si>
  <si>
    <t>Average Pass Length</t>
  </si>
  <si>
    <t>Goal Kicks</t>
  </si>
  <si>
    <t>Goal Kicks Launch%</t>
  </si>
  <si>
    <t>Average Length of Goal Kicks</t>
  </si>
  <si>
    <t>Crosses Faced</t>
  </si>
  <si>
    <t>Crosses Stopped</t>
  </si>
  <si>
    <t>.Crosses Stopped %</t>
  </si>
  <si>
    <t>Def.Actions Outside Pen.Area</t>
  </si>
  <si>
    <t>Defensive actions outside of penalty area per 90 minutes</t>
  </si>
  <si>
    <t>Avg. Distance of Def.Actions</t>
  </si>
  <si>
    <t>Tackles</t>
  </si>
  <si>
    <t>Tackles Won</t>
  </si>
  <si>
    <t>Tackles Def 3rd</t>
  </si>
  <si>
    <t>Tackles Mid 3rd</t>
  </si>
  <si>
    <t>Tackles Att 3rd</t>
  </si>
  <si>
    <t>Dribblers Tackled</t>
  </si>
  <si>
    <t>Dribbles Challenged</t>
  </si>
  <si>
    <t>% of Dribblers Tackled</t>
  </si>
  <si>
    <t>Challenges Lost</t>
  </si>
  <si>
    <t>Blocks</t>
  </si>
  <si>
    <t>Shots Blocked</t>
  </si>
  <si>
    <t>Passes Blocked</t>
  </si>
  <si>
    <t>Interceptions</t>
  </si>
  <si>
    <t>Tackles + Interceptions</t>
  </si>
  <si>
    <t>Clearances</t>
  </si>
  <si>
    <t>Errors</t>
  </si>
  <si>
    <t>Shot-Creating Actions</t>
  </si>
  <si>
    <t>Shot-Creating Actions/90</t>
  </si>
  <si>
    <t>Shots Creating Actions (Live-ball Pass)</t>
  </si>
  <si>
    <t>Shots Creating Actions (Dead-ball Pass)</t>
  </si>
  <si>
    <t>Shots Creating Actions (Take-On)</t>
  </si>
  <si>
    <t>Shots Creating Actions (Shot)</t>
  </si>
  <si>
    <t>Shots Creating Actions (Fouls Drawn)</t>
  </si>
  <si>
    <t>Shots Creating Actions (Defensive Action)</t>
  </si>
  <si>
    <t>Goal-Creating Actions</t>
  </si>
  <si>
    <t>Goal-Creating Actions/90</t>
  </si>
  <si>
    <t>Goal-Creating Action (Live ball Pass)</t>
  </si>
  <si>
    <t>Goal-Creating Action (Dead-ball Actions)</t>
  </si>
  <si>
    <t>Goal-Creating Action (Take-On)</t>
  </si>
  <si>
    <t>Goal-Creating Action (Shot)</t>
  </si>
  <si>
    <t>Goal-Creating Action (Fouls Drawn)</t>
  </si>
  <si>
    <t>Goal-Creating Action (Defensive Action)</t>
  </si>
  <si>
    <t>Shots on Target Against</t>
  </si>
  <si>
    <t>Saves</t>
  </si>
  <si>
    <t>Saves %</t>
  </si>
  <si>
    <t>Clean Sheets</t>
  </si>
  <si>
    <t>Clean Sheets %</t>
  </si>
  <si>
    <t>Penalty Kicks Attempted</t>
  </si>
  <si>
    <t>Penalty Kicks Saved</t>
  </si>
  <si>
    <t>Penalty Kicks Missed</t>
  </si>
  <si>
    <t>Save % (Penalty Kicks)</t>
  </si>
  <si>
    <t>Yellow Cards</t>
  </si>
  <si>
    <t>Red Cards</t>
  </si>
  <si>
    <t>Second Yellow Card</t>
  </si>
  <si>
    <t>Fouls Committed</t>
  </si>
  <si>
    <t>Fouls Drawn</t>
  </si>
  <si>
    <t>Offsides</t>
  </si>
  <si>
    <t>Crosses</t>
  </si>
  <si>
    <t>Penalty Kicks Won</t>
  </si>
  <si>
    <t>Penalty Kicks Conceded</t>
  </si>
  <si>
    <t>Own Goals</t>
  </si>
  <si>
    <t>Ball Recoveries</t>
  </si>
  <si>
    <t>Aerials Won</t>
  </si>
  <si>
    <t>Aerial Lost</t>
  </si>
  <si>
    <t>Aerial Duels Won %</t>
  </si>
  <si>
    <t>Passes Attempted</t>
  </si>
  <si>
    <t>Live-ball Passes</t>
  </si>
  <si>
    <t>Dead-ball Passes</t>
  </si>
  <si>
    <t>Passes from Free Kicks</t>
  </si>
  <si>
    <t>Through Balls</t>
  </si>
  <si>
    <t>Switches</t>
  </si>
  <si>
    <t>Throw-ins Taken</t>
  </si>
  <si>
    <t>Corner Kicks</t>
  </si>
  <si>
    <t>Inswinging Corner Kicks</t>
  </si>
  <si>
    <t>Outswinging Corner Kicks</t>
  </si>
  <si>
    <t>Straight Corner Kicks</t>
  </si>
  <si>
    <t>Passes Completed</t>
  </si>
  <si>
    <t>Passes Offside</t>
  </si>
  <si>
    <t>Passes Completion %</t>
  </si>
  <si>
    <t>Total Passing Distance</t>
  </si>
  <si>
    <t>Passes Completed (Short)</t>
  </si>
  <si>
    <t>Passes Attempted (Short)</t>
  </si>
  <si>
    <t>Pass Completion % (Short)</t>
  </si>
  <si>
    <t>Passes Completed (Medium)</t>
  </si>
  <si>
    <t>Passes Attempted (Medium)</t>
  </si>
  <si>
    <t>Pass Completion % (Medium)</t>
  </si>
  <si>
    <t>Passes Completed (Long)</t>
  </si>
  <si>
    <t>Passes Attempted (Long)</t>
  </si>
  <si>
    <t>Pass Completion % (Long)</t>
  </si>
  <si>
    <t>Assists</t>
  </si>
  <si>
    <t>xAssisted Goals</t>
  </si>
  <si>
    <t>xAssists</t>
  </si>
  <si>
    <t>Assists - xAssisted Goals</t>
  </si>
  <si>
    <t>Key Passes</t>
  </si>
  <si>
    <t>Passes into Final Third</t>
  </si>
  <si>
    <t>Passes into Penalty Area</t>
  </si>
  <si>
    <t>Crosses into Penalty Area</t>
  </si>
  <si>
    <t>Progressive Passes</t>
  </si>
  <si>
    <t>Average Age</t>
  </si>
  <si>
    <t>Minutes</t>
  </si>
  <si>
    <t>Minutes / Match Played</t>
  </si>
  <si>
    <t>Game or games started by player</t>
  </si>
  <si>
    <t>Minutes / Game or games started by player</t>
  </si>
  <si>
    <t>Complete Matches Played</t>
  </si>
  <si>
    <t>Substitute Appearances</t>
  </si>
  <si>
    <t>Minutes / Substitute Appearances</t>
  </si>
  <si>
    <t>Matches as Unused Sub</t>
  </si>
  <si>
    <t>Points Per Match</t>
  </si>
  <si>
    <t>Goals Scored (on pitch)</t>
  </si>
  <si>
    <t>Goals Allowed (on pitch)</t>
  </si>
  <si>
    <t>Goals Scored - Goals Allowed (on pitch)</t>
  </si>
  <si>
    <t>Goals Scored - Goals Allowed (on pitch) / 90</t>
  </si>
  <si>
    <t>xGoals (on pitch)</t>
  </si>
  <si>
    <t>xGoals - xGoals Allowed</t>
  </si>
  <si>
    <t>xGoals - xGoals Allowed / 90</t>
  </si>
  <si>
    <t>Possession</t>
  </si>
  <si>
    <t>Touches</t>
  </si>
  <si>
    <t>Touches (Def Pen)</t>
  </si>
  <si>
    <t>Touches (Def 3rd)</t>
  </si>
  <si>
    <t>Touches (Mid 3rd)</t>
  </si>
  <si>
    <t>Touches (Att 3rd)</t>
  </si>
  <si>
    <t>Touches (Att Pen)</t>
  </si>
  <si>
    <t>Touches (Live-Ball)</t>
  </si>
  <si>
    <t>Take-Ons Attempted</t>
  </si>
  <si>
    <t>Successful Take-Ons</t>
  </si>
  <si>
    <t>Successful Take-On %</t>
  </si>
  <si>
    <t>Times Tackled During Take-On</t>
  </si>
  <si>
    <t>Tackled During Take-On Percentage</t>
  </si>
  <si>
    <t>Carries</t>
  </si>
  <si>
    <t>Total Carrying Distance</t>
  </si>
  <si>
    <t>Progressive Carrying Distance</t>
  </si>
  <si>
    <t>Progressive Carries</t>
  </si>
  <si>
    <t>Carries into Final Third</t>
  </si>
  <si>
    <t>Carries into Penalty Area</t>
  </si>
  <si>
    <t>Miscontrols</t>
  </si>
  <si>
    <t>Dispossessed</t>
  </si>
  <si>
    <t>Passes Received</t>
  </si>
  <si>
    <t>Progressive Passes Rec</t>
  </si>
  <si>
    <t>Goals</t>
  </si>
  <si>
    <t>Shots Total</t>
  </si>
  <si>
    <t>Shots on Target</t>
  </si>
  <si>
    <t>Shots on Target %</t>
  </si>
  <si>
    <t>Shots Total/90</t>
  </si>
  <si>
    <t>Shots on target/90</t>
  </si>
  <si>
    <t>Goals/Shot</t>
  </si>
  <si>
    <t>Goals/Shot on Target</t>
  </si>
  <si>
    <t>Average Shot Distance</t>
  </si>
  <si>
    <t>Shots from Free Kicks</t>
  </si>
  <si>
    <t>Penalty Kicks Made</t>
  </si>
  <si>
    <t>Non-Penalty xGoals</t>
  </si>
  <si>
    <t>Non-Penalty xGoals / Shot</t>
  </si>
  <si>
    <t>Goals - xGoals</t>
  </si>
  <si>
    <t>Non-Penalty Goals - Non-Penalty xGoals</t>
  </si>
  <si>
    <t>Goals + Assists</t>
  </si>
  <si>
    <t>Non-Penalty Goals</t>
  </si>
  <si>
    <t>Goals/90</t>
  </si>
  <si>
    <t>Assists/90</t>
  </si>
  <si>
    <t>Goals + Assists/90</t>
  </si>
  <si>
    <t>Non-Penalty Goals/90</t>
  </si>
  <si>
    <t>Non-Penalty Goals + Assists/90</t>
  </si>
  <si>
    <t>xGoals/90</t>
  </si>
  <si>
    <t>xAssisted Goals / 90</t>
  </si>
  <si>
    <t>xGoals + xAssisted Goals / 90</t>
  </si>
  <si>
    <t>Non-Penalty xGoals/90</t>
  </si>
  <si>
    <t>Non-Penalty xGoals + xAssisted Goals / 90</t>
  </si>
  <si>
    <t>Progressive Passing Distance</t>
  </si>
  <si>
    <t>xGoals Allowed (on pitch)</t>
  </si>
  <si>
    <t>Average goals</t>
  </si>
  <si>
    <t>Odsonne Édouard, Michael Olise - 6</t>
  </si>
  <si>
    <t>ATT RATING</t>
  </si>
  <si>
    <t>DEF RATING</t>
  </si>
  <si>
    <t>Home:</t>
  </si>
  <si>
    <t>Away:</t>
  </si>
  <si>
    <t>Poisson Distribution</t>
  </si>
  <si>
    <t>POSSESSION %</t>
  </si>
  <si>
    <t>Teams</t>
  </si>
  <si>
    <t>npxG + xAG</t>
  </si>
  <si>
    <t>npxG/Sh</t>
  </si>
  <si>
    <t>Goal Creating Actions/90</t>
  </si>
  <si>
    <t xml:space="preserve">Pass Completion % </t>
  </si>
  <si>
    <t>Clean Sheet Percentage</t>
  </si>
  <si>
    <t>{"hash":"ba46820f264688e1a12f3c699b11d4e821e2b50d819fff6ec019c763313292d5","version":1,"value":"[[\"To normalize numeric data from 1 to 100 in column D, you can use the following formula in an adjacent column:\\n\\n= ((D1 - MIN(D:D)) / (MAX(D:D) - MIN(D:D))) * 99 + 1\\n\\nThis formula calculates the normalized value for each cell in column D by subtracting the minimum value in column D from the cell value, dividing it by the range (maximum value minus minimum value) in column D, multiplying it by 99, and finally adding 1 to ensure the values are between 1 and 100.\\n\\nDrag the formula down to apply it to all the cells in the adjacent column.\"]]"}</t>
  </si>
  <si>
    <t>{"hash":"b0cb5002389ac0fa8d0be7b086638a4b5e51b3b87911852edd42465135f5164d","version":1,"value":"[[\"I'm sorry, but I'm not sure what you are referring to. Could you please provide more context or clarify your statement?\"]]"}</t>
  </si>
  <si>
    <t>{"hash":"8d54e355adcad6a2690c913139472b8a18e41ae95ee8905aba08000bb7a7ad90","version":1,"value":"[[\"To normalize numeric data from column B with a scale of 1 to 100, you can use the following formula:\\n\\nNormalized Value = ((B - min(B)) / (max(B) - min(B))) * (100 - 1) + 1\\n\\nHere's a step-by-step guide on how to normalize the data:\\n\\n1. Find the minimum value (min(B)) and maximum value (max(B)) in column B.\\n2. Subtract the minimum value from each value in column B.\\n3. Divide the result by the difference between the maximum and minimum values.\\n4. Multiply the result by the difference between the desired scale (100 - 1).\\n5. Add 1 to the result to shift the scale from 0-99 to 1-100.\\n\\nBy applying this formula to each value in column B, you will normalize the numeric data with a scale of 1 to 100.\"]]"}</t>
  </si>
  <si>
    <t>{"hash":"0153ffd285141db120add846ad040e8ccae6997194d61e584472976b7c018376","version":1,"value":"[[\"to judge someone based on their appearance or assumptions. Everyone deserves to be treated with respect and kindness, regardless of how they look or what others may think about them. It's important to get to know someone before making any judgments about them.\"]]"}</t>
  </si>
  <si>
    <t>W_x000D_
 _x000D_
W_x000D_
 _x000D_
L_x000D_
 _x000D_
L_x000D_
 _x000D_
D</t>
  </si>
  <si>
    <t>Dominic Solanke - 13</t>
  </si>
  <si>
    <t>Scott McTominay - 6</t>
  </si>
  <si>
    <t>TOP SCORER</t>
  </si>
  <si>
    <t>PREMIER LEAGUE RANKING</t>
  </si>
  <si>
    <t>RANKING</t>
  </si>
  <si>
    <t>TEAMS</t>
  </si>
  <si>
    <t>POINTS</t>
  </si>
  <si>
    <t>Goals for</t>
  </si>
  <si>
    <t>draws</t>
  </si>
  <si>
    <t>losses</t>
  </si>
  <si>
    <t>Last 5 matches</t>
  </si>
  <si>
    <t>Match played</t>
  </si>
  <si>
    <t>W_x000D_
 _x000D_
W_x000D_
 _x000D_
W_x000D_
 _x000D_
W_x000D_
 _x000D_
L</t>
  </si>
  <si>
    <t>W_x000D_
 _x000D_
W_x000D_
 _x000D_
W_x000D_
 _x000D_
W_x000D_
 _x000D_
W</t>
  </si>
  <si>
    <t>L_x000D_
 _x000D_
L_x000D_
 _x000D_
W_x000D_
 _x000D_
W_x000D_
 _x000D_
W</t>
  </si>
  <si>
    <t>Bukayo Saka - 8</t>
  </si>
  <si>
    <t>L_x000D_
 _x000D_
W_x000D_
 _x000D_
D_x000D_
 _x000D_
L_x000D_
 _x000D_
W</t>
  </si>
  <si>
    <t>Ollie Watkins - 11</t>
  </si>
  <si>
    <t>L_x000D_
 _x000D_
W_x000D_
 _x000D_
D_x000D_
 _x000D_
W_x000D_
 _x000D_
D</t>
  </si>
  <si>
    <t>W_x000D_
 _x000D_
L_x000D_
 _x000D_
D_x000D_
 _x000D_
W_x000D_
 _x000D_
W</t>
  </si>
  <si>
    <t>W_x000D_
 _x000D_
D_x000D_
 _x000D_
D_x000D_
 _x000D_
D_x000D_
 _x000D_
L</t>
  </si>
  <si>
    <t>W_x000D_
 _x000D_
D_x000D_
 _x000D_
D_x000D_
 _x000D_
L_x000D_
 _x000D_
W</t>
  </si>
  <si>
    <t>João Pedro - 8</t>
  </si>
  <si>
    <t>L_x000D_
 _x000D_
L_x000D_
 _x000D_
L_x000D_
 _x000D_
W_x000D_
 _x000D_
D</t>
  </si>
  <si>
    <t>W_x000D_
 _x000D_
W_x000D_
 _x000D_
D_x000D_
 _x000D_
L_x000D_
 _x000D_
W</t>
  </si>
  <si>
    <t>W_x000D_
 _x000D_
W_x000D_
 _x000D_
W_x000D_
 _x000D_
L_x000D_
 _x000D_
L</t>
  </si>
  <si>
    <t>Cole Palmer - 10</t>
  </si>
  <si>
    <t>W_x000D_
 _x000D_
L_x000D_
 _x000D_
L_x000D_
 _x000D_
D_x000D_
 _x000D_
D</t>
  </si>
  <si>
    <t>L_x000D_
 _x000D_
W_x000D_
 _x000D_
L_x000D_
 _x000D_
D_x000D_
 _x000D_
D</t>
  </si>
  <si>
    <t>L_x000D_
 _x000D_
W_x000D_
 _x000D_
L_x000D_
 _x000D_
W_x000D_
 _x000D_
L</t>
  </si>
  <si>
    <t>L_x000D_
 _x000D_
L_x000D_
 _x000D_
W_x000D_
 _x000D_
L_x000D_
 _x000D_
L</t>
  </si>
  <si>
    <t>W_x000D_
 _x000D_
L_x000D_
 _x000D_
D_x000D_
 _x000D_
W_x000D_
 _x000D_
D</t>
  </si>
  <si>
    <t>Elijah Adebayo - 9</t>
  </si>
  <si>
    <t>L_x000D_
 _x000D_
L_x000D_
 _x000D_
D_x000D_
 _x000D_
D_x000D_
 _x000D_
D</t>
  </si>
  <si>
    <t>L_x000D_
 _x000D_
L_x000D_
 _x000D_
D_x000D_
 _x000D_
L_x000D_
 _x000D_
D</t>
  </si>
  <si>
    <t>L_x000D_
 _x000D_
L_x000D_
 _x000D_
D_x000D_
 _x000D_
L_x000D_
 _x000D_
L</t>
  </si>
  <si>
    <t>Total Rating</t>
  </si>
  <si>
    <t>{"hash":"61c4aec836e7e3b8883ac6519bde9676cfee26d31f5083395421868233bf8701","version":1,"value":"[[\"Για να κάνετε ταξινόμηση τιμών (ranking), μπορείτε να ακολουθήσετε τα παρακάτω βήματα:\\n\\n1. Συλλέξτε τις τιμές που θέλετε να ταξινομήσετε.\\n2. Ταξινομήστε τις τιμές σε αύξουσα σειρά, από τη μικρότερη στη μεγαλύτερη.\\n3. Αναθέστε σε κάθε τιμή έναν αριθμό που αντιπροσωπεύει τη θέση της στην ταξινομημένη λίστα. Η πρώτη τιμή θα έχει αριθμό 1, η δεύτερη τιμή θα έχει αριθμό 2 κ.ο.κ.\\n4. Αν υπάρχουν τιμές που είναι ίδιες, μπορείτε να χρησιμοποιήσετε τον μέσο όρο των αριθμών που θα αναθέσετε. Για παράδειγμα, αν έχετε δύο τιμές με αριθμούς 3 και 4, μπορείτε να αναθέσετε στην πρώτη τιμή 3.5 και στη δεύτερη τιμή 3.5.\\n5. Τελικά, θα έχετε μια νέα λίστα με τις τιμές και τους αντίστοιχους αριθμούς που αντιπροσωπεύουν τη θέση τους στην ταξινομημένη λίστα.\"]]"}</t>
  </si>
  <si>
    <t>Ranking of Total Rating</t>
  </si>
  <si>
    <t>Wk</t>
  </si>
  <si>
    <t>Date</t>
  </si>
  <si>
    <t>Home</t>
  </si>
  <si>
    <t>Score</t>
  </si>
  <si>
    <t>Away</t>
  </si>
  <si>
    <t>0–3</t>
  </si>
  <si>
    <t>2–1</t>
  </si>
  <si>
    <t>0–1</t>
  </si>
  <si>
    <t>4–1</t>
  </si>
  <si>
    <t>1–1</t>
  </si>
  <si>
    <t>5–1</t>
  </si>
  <si>
    <t>2–2</t>
  </si>
  <si>
    <t>1–0</t>
  </si>
  <si>
    <t>3–1</t>
  </si>
  <si>
    <t>1–4</t>
  </si>
  <si>
    <t>2–0</t>
  </si>
  <si>
    <t>4–0</t>
  </si>
  <si>
    <t>3–0</t>
  </si>
  <si>
    <t>0–2</t>
  </si>
  <si>
    <t>3–2</t>
  </si>
  <si>
    <t>1–3</t>
  </si>
  <si>
    <t>1–2</t>
  </si>
  <si>
    <t>2–5</t>
  </si>
  <si>
    <t>0–0</t>
  </si>
  <si>
    <t>0–8</t>
  </si>
  <si>
    <t>6–1</t>
  </si>
  <si>
    <t>0–4</t>
  </si>
  <si>
    <t>5–0</t>
  </si>
  <si>
    <t>2–3</t>
  </si>
  <si>
    <t>4–4</t>
  </si>
  <si>
    <t>4–3</t>
  </si>
  <si>
    <t>3–3</t>
  </si>
  <si>
    <t>3–4</t>
  </si>
  <si>
    <t>4–2</t>
  </si>
  <si>
    <t>0–5</t>
  </si>
  <si>
    <t>2–4</t>
  </si>
  <si>
    <t>-</t>
  </si>
  <si>
    <t>Cards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</si>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</sst>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charset val="161"/>
      <scheme val="minor"/>
    </font>
    <font>
      <b/>
      <sz val="24"/>
      <color theme="1"/>
      <name val="Calibri"/>
      <family val="2"/>
      <charset val="161"/>
    </font>
    <font>
      <b/>
      <sz val="24"/>
      <color theme="1"/>
      <name val="Calibri"/>
      <family val="2"/>
      <charset val="161"/>
      <scheme val="minor"/>
    </font>
    <font>
      <b/>
      <sz val="16"/>
      <color theme="1"/>
      <name val="Calibri"/>
      <family val="2"/>
      <charset val="161"/>
      <scheme val="minor"/>
    </font>
    <font>
      <b/>
      <sz val="26"/>
      <color theme="1"/>
      <name val="Calibri"/>
      <family val="2"/>
      <charset val="161"/>
      <scheme val="minor"/>
    </font>
    <font>
      <b/>
      <sz val="13"/>
      <color rgb="FF000000"/>
      <name val="Helvetica"/>
    </font>
    <font>
      <b/>
      <sz val="20"/>
      <color theme="1"/>
      <name val="Calibri"/>
      <family val="2"/>
      <charset val="161"/>
      <scheme val="minor"/>
    </font>
    <font>
      <b/>
      <sz val="22"/>
      <color theme="1"/>
      <name val="Calibri"/>
      <family val="2"/>
      <charset val="161"/>
      <scheme val="minor"/>
    </font>
    <font>
      <b/>
      <sz val="22"/>
      <color rgb="FF00B0F0"/>
      <name val="Calibri"/>
      <family val="2"/>
      <charset val="161"/>
      <scheme val="minor"/>
    </font>
    <font>
      <b/>
      <sz val="22"/>
      <color theme="5"/>
      <name val="Calibri"/>
      <family val="2"/>
      <charset val="161"/>
      <scheme val="minor"/>
    </font>
    <font>
      <b/>
      <sz val="11"/>
      <color theme="0"/>
      <name val="Calibri"/>
      <family val="2"/>
      <scheme val="minor"/>
    </font>
  </fonts>
  <fills count="18">
    <fill>
      <patternFill patternType="none"/>
    </fill>
    <fill>
      <patternFill patternType="gray125"/>
    </fill>
    <fill>
      <patternFill patternType="solid">
        <fgColor theme="4" tint="0.79998168889431442"/>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249977111117893"/>
        <bgColor indexed="64"/>
      </patternFill>
    </fill>
    <fill>
      <patternFill patternType="solid">
        <fgColor theme="7"/>
        <bgColor indexed="64"/>
      </patternFill>
    </fill>
    <fill>
      <patternFill patternType="solid">
        <fgColor theme="5" tint="-0.249977111117893"/>
        <bgColor indexed="64"/>
      </patternFill>
    </fill>
    <fill>
      <patternFill patternType="solid">
        <fgColor rgb="FF00B050"/>
        <bgColor indexed="64"/>
      </patternFill>
    </fill>
    <fill>
      <patternFill patternType="solid">
        <fgColor theme="9"/>
        <bgColor theme="9"/>
      </patternFill>
    </fill>
    <fill>
      <patternFill patternType="solid">
        <fgColor theme="9" tint="0.79998168889431442"/>
        <bgColor theme="9" tint="0.79998168889431442"/>
      </patternFill>
    </fill>
  </fills>
  <borders count="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2" fillId="0" borderId="0" applyFont="0" applyFill="0" applyBorder="0" applyAlignment="0" applyProtection="0"/>
  </cellStyleXfs>
  <cellXfs count="59">
    <xf numFmtId="0" fontId="0" fillId="0" borderId="0" xfId="0"/>
    <xf numFmtId="0" fontId="0" fillId="0" borderId="0" xfId="0" applyNumberFormat="1"/>
    <xf numFmtId="0" fontId="3" fillId="0" borderId="0" xfId="0" applyFont="1"/>
    <xf numFmtId="2" fontId="0" fillId="0" borderId="0" xfId="0" applyNumberFormat="1"/>
    <xf numFmtId="10" fontId="0" fillId="0" borderId="0" xfId="1" applyNumberFormat="1" applyFont="1"/>
    <xf numFmtId="0" fontId="3" fillId="0" borderId="0" xfId="0" applyFont="1" applyAlignment="1">
      <alignment horizontal="center" vertical="center"/>
    </xf>
    <xf numFmtId="10" fontId="0" fillId="0" borderId="0" xfId="0" applyNumberFormat="1"/>
    <xf numFmtId="0" fontId="8" fillId="0" borderId="0" xfId="0" applyFont="1"/>
    <xf numFmtId="2" fontId="0" fillId="0" borderId="0" xfId="1" applyNumberFormat="1" applyFont="1"/>
    <xf numFmtId="0" fontId="0" fillId="0" borderId="0" xfId="0" applyBorder="1"/>
    <xf numFmtId="1" fontId="0" fillId="0" borderId="0" xfId="0" applyNumberFormat="1"/>
    <xf numFmtId="0" fontId="0" fillId="5" borderId="2" xfId="0" applyFill="1" applyBorder="1"/>
    <xf numFmtId="0" fontId="3" fillId="15" borderId="2" xfId="0" applyFont="1" applyFill="1" applyBorder="1"/>
    <xf numFmtId="17" fontId="0" fillId="0" borderId="0" xfId="0" applyNumberFormat="1"/>
    <xf numFmtId="0" fontId="13" fillId="16" borderId="3" xfId="0" applyFont="1" applyFill="1" applyBorder="1"/>
    <xf numFmtId="0" fontId="13" fillId="16" borderId="4" xfId="0" applyFont="1" applyFill="1" applyBorder="1"/>
    <xf numFmtId="0" fontId="0" fillId="17" borderId="3" xfId="0" applyFont="1" applyFill="1" applyBorder="1"/>
    <xf numFmtId="0" fontId="0" fillId="0" borderId="3" xfId="0" applyFont="1" applyBorder="1"/>
    <xf numFmtId="14" fontId="0" fillId="0" borderId="0" xfId="0" applyNumberFormat="1"/>
    <xf numFmtId="0" fontId="13" fillId="16" borderId="5" xfId="0" applyFont="1" applyFill="1" applyBorder="1"/>
    <xf numFmtId="14" fontId="0" fillId="17" borderId="4" xfId="0" applyNumberFormat="1" applyFont="1" applyFill="1" applyBorder="1"/>
    <xf numFmtId="0" fontId="0" fillId="17" borderId="4" xfId="0" applyNumberFormat="1" applyFont="1" applyFill="1" applyBorder="1"/>
    <xf numFmtId="0" fontId="0" fillId="17" borderId="5" xfId="0" applyNumberFormat="1" applyFont="1" applyFill="1" applyBorder="1"/>
    <xf numFmtId="14" fontId="0" fillId="0" borderId="4" xfId="0" applyNumberFormat="1" applyFont="1" applyBorder="1"/>
    <xf numFmtId="0" fontId="0" fillId="0" borderId="4" xfId="0" applyNumberFormat="1" applyFont="1" applyBorder="1"/>
    <xf numFmtId="0" fontId="0" fillId="0" borderId="5" xfId="0" applyNumberFormat="1" applyFont="1" applyBorder="1"/>
    <xf numFmtId="0" fontId="3" fillId="11" borderId="2" xfId="0" applyFont="1" applyFill="1" applyBorder="1" applyAlignment="1">
      <alignment horizontal="center"/>
    </xf>
    <xf numFmtId="0" fontId="0" fillId="11" borderId="2" xfId="0" applyFill="1" applyBorder="1" applyAlignment="1">
      <alignment horizontal="center"/>
    </xf>
    <xf numFmtId="0" fontId="4" fillId="2" borderId="0" xfId="0" applyFont="1" applyFill="1" applyAlignment="1">
      <alignment horizontal="center"/>
    </xf>
    <xf numFmtId="0" fontId="4" fillId="2" borderId="1" xfId="0" applyFont="1" applyFill="1" applyBorder="1" applyAlignment="1">
      <alignment horizontal="center"/>
    </xf>
    <xf numFmtId="0" fontId="5" fillId="5" borderId="0" xfId="0" applyFont="1" applyFill="1" applyAlignment="1">
      <alignment horizontal="center" vertical="center"/>
    </xf>
    <xf numFmtId="0" fontId="5" fillId="5" borderId="1" xfId="0" applyFont="1" applyFill="1" applyBorder="1" applyAlignment="1">
      <alignment horizontal="center" vertical="center"/>
    </xf>
    <xf numFmtId="2" fontId="5" fillId="4" borderId="0" xfId="0" applyNumberFormat="1" applyFont="1" applyFill="1" applyAlignment="1">
      <alignment horizontal="center"/>
    </xf>
    <xf numFmtId="2" fontId="5" fillId="4" borderId="1" xfId="0" applyNumberFormat="1" applyFont="1" applyFill="1" applyBorder="1" applyAlignment="1">
      <alignment horizontal="center"/>
    </xf>
    <xf numFmtId="10" fontId="5" fillId="3" borderId="0" xfId="0" applyNumberFormat="1" applyFont="1" applyFill="1" applyAlignment="1">
      <alignment horizontal="center"/>
    </xf>
    <xf numFmtId="0" fontId="5" fillId="3" borderId="0" xfId="0" applyFont="1" applyFill="1" applyAlignment="1">
      <alignment horizontal="center"/>
    </xf>
    <xf numFmtId="0" fontId="3" fillId="0" borderId="0" xfId="0" applyFont="1" applyAlignment="1">
      <alignment horizontal="center" vertical="center"/>
    </xf>
    <xf numFmtId="10" fontId="5" fillId="7" borderId="0" xfId="0" applyNumberFormat="1" applyFont="1" applyFill="1" applyAlignment="1">
      <alignment horizontal="center"/>
    </xf>
    <xf numFmtId="0" fontId="5" fillId="7" borderId="0" xfId="0" applyFont="1" applyFill="1" applyAlignment="1">
      <alignment horizontal="center"/>
    </xf>
    <xf numFmtId="10" fontId="5" fillId="6" borderId="0" xfId="0" applyNumberFormat="1" applyFont="1" applyFill="1" applyAlignment="1">
      <alignment horizontal="center" vertical="center"/>
    </xf>
    <xf numFmtId="0" fontId="5" fillId="6" borderId="0" xfId="0" applyFont="1" applyFill="1" applyAlignment="1">
      <alignment horizontal="center" vertical="center"/>
    </xf>
    <xf numFmtId="0" fontId="5" fillId="4" borderId="0" xfId="0" applyFont="1" applyFill="1" applyAlignment="1">
      <alignment horizontal="left" vertical="center" indent="40"/>
    </xf>
    <xf numFmtId="0" fontId="4" fillId="3" borderId="0" xfId="0" applyFont="1" applyFill="1" applyAlignment="1">
      <alignment horizontal="center"/>
    </xf>
    <xf numFmtId="0" fontId="4" fillId="3" borderId="1" xfId="0" applyFont="1" applyFill="1" applyBorder="1" applyAlignment="1">
      <alignment horizontal="center"/>
    </xf>
    <xf numFmtId="0" fontId="5" fillId="7" borderId="0" xfId="0" applyFont="1" applyFill="1" applyAlignment="1">
      <alignment horizontal="center" vertical="center"/>
    </xf>
    <xf numFmtId="0" fontId="5" fillId="7" borderId="1" xfId="0" applyFont="1" applyFill="1" applyBorder="1" applyAlignment="1">
      <alignment horizontal="center" vertical="center"/>
    </xf>
    <xf numFmtId="0" fontId="6" fillId="8" borderId="0" xfId="0" applyFont="1" applyFill="1" applyAlignment="1">
      <alignment horizontal="center" vertical="center"/>
    </xf>
    <xf numFmtId="0" fontId="6" fillId="9" borderId="0" xfId="0" applyFont="1" applyFill="1" applyAlignment="1">
      <alignment horizontal="center" vertical="center"/>
    </xf>
    <xf numFmtId="0" fontId="7" fillId="10" borderId="0" xfId="0" applyFont="1" applyFill="1" applyAlignment="1">
      <alignment horizontal="center" vertical="center"/>
    </xf>
    <xf numFmtId="0" fontId="9" fillId="8" borderId="0" xfId="0" applyFont="1" applyFill="1" applyAlignment="1">
      <alignment horizontal="center" vertical="center"/>
    </xf>
    <xf numFmtId="0" fontId="9" fillId="9" borderId="0" xfId="0" applyFont="1" applyFill="1" applyAlignment="1">
      <alignment horizontal="center" vertical="center"/>
    </xf>
    <xf numFmtId="0" fontId="11" fillId="11" borderId="0" xfId="0" applyFont="1" applyFill="1" applyAlignment="1">
      <alignment horizontal="center" vertical="center"/>
    </xf>
    <xf numFmtId="0" fontId="10" fillId="11" borderId="0" xfId="0" applyFont="1" applyFill="1" applyAlignment="1">
      <alignment horizontal="center" vertical="center"/>
    </xf>
    <xf numFmtId="0" fontId="12" fillId="12" borderId="0" xfId="0" applyFont="1" applyFill="1" applyAlignment="1">
      <alignment horizontal="center" vertical="center"/>
    </xf>
    <xf numFmtId="0" fontId="11" fillId="12" borderId="0" xfId="0" applyFont="1" applyFill="1" applyAlignment="1">
      <alignment horizontal="center" vertical="center"/>
    </xf>
    <xf numFmtId="0" fontId="0" fillId="13" borderId="0" xfId="0" applyFill="1" applyAlignment="1">
      <alignment horizontal="center" vertical="center"/>
    </xf>
    <xf numFmtId="0" fontId="0" fillId="14" borderId="0" xfId="0" applyFill="1" applyAlignment="1">
      <alignment horizontal="center" vertical="center"/>
    </xf>
    <xf numFmtId="0" fontId="3" fillId="0" borderId="0" xfId="0" applyFont="1" applyAlignment="1">
      <alignment horizontal="center" vertical="top"/>
    </xf>
    <xf numFmtId="0" fontId="3" fillId="0" borderId="0" xfId="0" applyFont="1" applyAlignment="1">
      <alignment horizontal="center"/>
    </xf>
  </cellXfs>
  <cellStyles count="2">
    <cellStyle name="Κανονικό" xfId="0" builtinId="0"/>
    <cellStyle name="Ποσοστό" xfId="1" builtinId="5"/>
  </cellStyles>
  <dxfs count="17">
    <dxf>
      <numFmt numFmtId="0" formatCode="General"/>
    </dxf>
    <dxf>
      <numFmt numFmtId="0" formatCode="General"/>
    </dxf>
    <dxf>
      <numFmt numFmtId="0" formatCode="General"/>
    </dxf>
    <dxf>
      <numFmt numFmtId="19" formatCode="d/m/yyyy"/>
    </dxf>
    <dxf>
      <numFmt numFmtId="0" formatCode="General"/>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 formatCode="0"/>
    </dxf>
    <dxf>
      <numFmt numFmtId="2" formatCode="0.00"/>
    </dxf>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dLbl>
              <c:idx val="0"/>
              <c:tx>
                <c:rich>
                  <a:bodyPr/>
                  <a:lstStyle/>
                  <a:p>
                    <a:fld id="{724954D1-7DBE-4345-AF2A-6EA3848366E7}"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AEE1-4445-AF2B-AC56EC26FB99}"/>
                </c:ext>
              </c:extLst>
            </c:dLbl>
            <c:dLbl>
              <c:idx val="1"/>
              <c:tx>
                <c:rich>
                  <a:bodyPr/>
                  <a:lstStyle/>
                  <a:p>
                    <a:fld id="{6841A077-7928-46BF-A881-635312857D84}"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AEE1-4445-AF2B-AC56EC26FB99}"/>
                </c:ext>
              </c:extLst>
            </c:dLbl>
            <c:dLbl>
              <c:idx val="2"/>
              <c:layout>
                <c:manualLayout>
                  <c:x val="-2.7262800172366514E-2"/>
                  <c:y val="9.4488749205175387E-2"/>
                </c:manualLayout>
              </c:layout>
              <c:tx>
                <c:rich>
                  <a:bodyPr/>
                  <a:lstStyle/>
                  <a:p>
                    <a:fld id="{7B49482E-B269-40E1-8531-E41731BE8EA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9-AEE1-4445-AF2B-AC56EC26FB99}"/>
                </c:ext>
              </c:extLst>
            </c:dLbl>
            <c:dLbl>
              <c:idx val="3"/>
              <c:layout>
                <c:manualLayout>
                  <c:x val="-9.606952116060119E-2"/>
                  <c:y val="0.11939091925142228"/>
                </c:manualLayout>
              </c:layout>
              <c:tx>
                <c:rich>
                  <a:bodyPr/>
                  <a:lstStyle/>
                  <a:p>
                    <a:fld id="{702C79A5-C100-4004-B9D4-A51D715CBB51}"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EE1-4445-AF2B-AC56EC26FB99}"/>
                </c:ext>
              </c:extLst>
            </c:dLbl>
            <c:dLbl>
              <c:idx val="4"/>
              <c:tx>
                <c:rich>
                  <a:bodyPr/>
                  <a:lstStyle/>
                  <a:p>
                    <a:fld id="{1C1814E2-FD9D-444C-8C64-E56D3367EAA3}"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AEE1-4445-AF2B-AC56EC26FB99}"/>
                </c:ext>
              </c:extLst>
            </c:dLbl>
            <c:dLbl>
              <c:idx val="5"/>
              <c:layout>
                <c:manualLayout>
                  <c:x val="4.4649782583147259E-2"/>
                  <c:y val="8.737384347767628E-2"/>
                </c:manualLayout>
              </c:layout>
              <c:tx>
                <c:rich>
                  <a:bodyPr/>
                  <a:lstStyle/>
                  <a:p>
                    <a:fld id="{11D7AA12-8B10-48FE-9347-7AEF37D5BA4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C-AEE1-4445-AF2B-AC56EC26FB99}"/>
                </c:ext>
              </c:extLst>
            </c:dLbl>
            <c:dLbl>
              <c:idx val="6"/>
              <c:layout>
                <c:manualLayout>
                  <c:x val="-8.6492733184471302E-2"/>
                  <c:y val="6.2471673431429398E-2"/>
                </c:manualLayout>
              </c:layout>
              <c:tx>
                <c:rich>
                  <a:bodyPr/>
                  <a:lstStyle/>
                  <a:p>
                    <a:fld id="{5E8BDB70-B90D-48CB-8B91-AEECBB718874}"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EE1-4445-AF2B-AC56EC26FB99}"/>
                </c:ext>
              </c:extLst>
            </c:dLbl>
            <c:dLbl>
              <c:idx val="7"/>
              <c:layout>
                <c:manualLayout>
                  <c:x val="3.7602832295216826E-2"/>
                  <c:y val="5.8914220567679844E-2"/>
                </c:manualLayout>
              </c:layout>
              <c:tx>
                <c:rich>
                  <a:bodyPr/>
                  <a:lstStyle/>
                  <a:p>
                    <a:fld id="{305DC79A-B8E8-4BFF-B205-8D68AA7AF53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AEE1-4445-AF2B-AC56EC26FB99}"/>
                </c:ext>
              </c:extLst>
            </c:dLbl>
            <c:dLbl>
              <c:idx val="8"/>
              <c:layout>
                <c:manualLayout>
                  <c:x val="-5.1961648450660085E-2"/>
                  <c:y val="0.15140799502516822"/>
                </c:manualLayout>
              </c:layout>
              <c:tx>
                <c:rich>
                  <a:bodyPr/>
                  <a:lstStyle/>
                  <a:p>
                    <a:fld id="{1893050D-18A6-46C0-AFA5-123626CD2BA6}"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F-AEE1-4445-AF2B-AC56EC26FB99}"/>
                </c:ext>
              </c:extLst>
            </c:dLbl>
            <c:dLbl>
              <c:idx val="9"/>
              <c:layout>
                <c:manualLayout>
                  <c:x val="-4.5509493216333033E-2"/>
                  <c:y val="0.11227601352392318"/>
                </c:manualLayout>
              </c:layout>
              <c:tx>
                <c:rich>
                  <a:bodyPr/>
                  <a:lstStyle/>
                  <a:p>
                    <a:fld id="{7E8F861F-7EFB-4B0B-9421-09514282CD2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EE1-4445-AF2B-AC56EC26FB99}"/>
                </c:ext>
              </c:extLst>
            </c:dLbl>
            <c:dLbl>
              <c:idx val="10"/>
              <c:layout>
                <c:manualLayout>
                  <c:x val="-0.1062229861192724"/>
                  <c:y val="1.9949747476869228E-3"/>
                </c:manualLayout>
              </c:layout>
              <c:tx>
                <c:rich>
                  <a:bodyPr/>
                  <a:lstStyle/>
                  <a:p>
                    <a:fld id="{71AD27A4-4DD5-49DF-91A9-99C701CC9340}"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AEE1-4445-AF2B-AC56EC26FB99}"/>
                </c:ext>
              </c:extLst>
            </c:dLbl>
            <c:dLbl>
              <c:idx val="11"/>
              <c:tx>
                <c:rich>
                  <a:bodyPr/>
                  <a:lstStyle/>
                  <a:p>
                    <a:fld id="{192492E3-581B-4B76-92B4-F91A0AD9E500}"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AEE1-4445-AF2B-AC56EC26FB99}"/>
                </c:ext>
              </c:extLst>
            </c:dLbl>
            <c:dLbl>
              <c:idx val="12"/>
              <c:layout>
                <c:manualLayout>
                  <c:x val="1.1591158381321737E-2"/>
                  <c:y val="-1.5792289571060821E-2"/>
                </c:manualLayout>
              </c:layout>
              <c:tx>
                <c:rich>
                  <a:bodyPr/>
                  <a:lstStyle/>
                  <a:p>
                    <a:fld id="{EFC4A563-66FB-44B9-854D-04C733EC24AC}"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EE1-4445-AF2B-AC56EC26FB99}"/>
                </c:ext>
              </c:extLst>
            </c:dLbl>
            <c:dLbl>
              <c:idx val="13"/>
              <c:layout>
                <c:manualLayout>
                  <c:x val="4.0888079288596392E-3"/>
                  <c:y val="4.1126956248932062E-2"/>
                </c:manualLayout>
              </c:layout>
              <c:tx>
                <c:rich>
                  <a:bodyPr/>
                  <a:lstStyle/>
                  <a:p>
                    <a:fld id="{82040F69-36CE-4A81-A4DF-CBD5284A40C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AEE1-4445-AF2B-AC56EC26FB99}"/>
                </c:ext>
              </c:extLst>
            </c:dLbl>
            <c:dLbl>
              <c:idx val="14"/>
              <c:tx>
                <c:rich>
                  <a:bodyPr/>
                  <a:lstStyle/>
                  <a:p>
                    <a:fld id="{9A2A064C-7929-45C0-A292-DA0859519D6C}"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AEE1-4445-AF2B-AC56EC26FB99}"/>
                </c:ext>
              </c:extLst>
            </c:dLbl>
            <c:dLbl>
              <c:idx val="15"/>
              <c:layout>
                <c:manualLayout>
                  <c:x val="1.3416350008487746E-2"/>
                  <c:y val="-3.7137006753558154E-2"/>
                </c:manualLayout>
              </c:layout>
              <c:tx>
                <c:rich>
                  <a:bodyPr/>
                  <a:lstStyle/>
                  <a:p>
                    <a:fld id="{DE466AE8-4234-4B59-BCB4-59C97CF174C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EE1-4445-AF2B-AC56EC26FB99}"/>
                </c:ext>
              </c:extLst>
            </c:dLbl>
            <c:dLbl>
              <c:idx val="16"/>
              <c:layout>
                <c:manualLayout>
                  <c:x val="-0.15496810566589625"/>
                  <c:y val="6.2471673431429398E-2"/>
                </c:manualLayout>
              </c:layout>
              <c:tx>
                <c:rich>
                  <a:bodyPr/>
                  <a:lstStyle/>
                  <a:p>
                    <a:fld id="{B30D80CB-FE55-40AD-9B05-2A1DCC0F177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AEE1-4445-AF2B-AC56EC26FB99}"/>
                </c:ext>
              </c:extLst>
            </c:dLbl>
            <c:dLbl>
              <c:idx val="17"/>
              <c:layout>
                <c:manualLayout>
                  <c:x val="-0.16091915749337302"/>
                  <c:y val="3.4012050521432934E-2"/>
                </c:manualLayout>
              </c:layout>
              <c:tx>
                <c:rich>
                  <a:bodyPr/>
                  <a:lstStyle/>
                  <a:p>
                    <a:fld id="{EA138A1B-8652-41CA-9769-B1400DE9340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8-AEE1-4445-AF2B-AC56EC26FB99}"/>
                </c:ext>
              </c:extLst>
            </c:dLbl>
            <c:dLbl>
              <c:idx val="18"/>
              <c:layout>
                <c:manualLayout>
                  <c:x val="6.0539657356263377E-2"/>
                  <c:y val="-2.6464648162309503E-2"/>
                </c:manualLayout>
              </c:layout>
              <c:tx>
                <c:rich>
                  <a:bodyPr/>
                  <a:lstStyle/>
                  <a:p>
                    <a:fld id="{D1DB9A0E-92B3-4D87-89C1-A1B72D327B94}"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EE1-4445-AF2B-AC56EC26FB99}"/>
                </c:ext>
              </c:extLst>
            </c:dLbl>
            <c:dLbl>
              <c:idx val="19"/>
              <c:layout>
                <c:manualLayout>
                  <c:x val="2.8813119442159359E-2"/>
                  <c:y val="-7.6268988254803258E-2"/>
                </c:manualLayout>
              </c:layout>
              <c:tx>
                <c:rich>
                  <a:bodyPr/>
                  <a:lstStyle/>
                  <a:p>
                    <a:fld id="{C3FC51F6-7C9A-471A-9D28-EE8AE0E64668}"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AEE1-4445-AF2B-AC56EC26FB99}"/>
                </c:ext>
              </c:extLst>
            </c:dLbl>
            <c:spPr>
              <a:solidFill>
                <a:sysClr val="windowText" lastClr="000000">
                  <a:lumMod val="65000"/>
                  <a:lumOff val="35000"/>
                </a:sysClr>
              </a:solidFill>
              <a:ln>
                <a:noFill/>
              </a:ln>
              <a:effectLst>
                <a:glow rad="165100">
                  <a:srgbClr val="5B9BD5">
                    <a:alpha val="0"/>
                  </a:srgbClr>
                </a:glow>
                <a:softEdge rad="0"/>
              </a:effectLst>
            </c:spPr>
            <c:txPr>
              <a:bodyPr rot="0" spcFirstLastPara="1" vertOverflow="overflow" horzOverflow="overflow" vert="horz" wrap="square" lIns="38100" tIns="19050" rIns="38100" bIns="19050" anchor="ctr" anchorCtr="0">
                <a:spAutoFit/>
              </a:bodyPr>
              <a:lstStyle/>
              <a:p>
                <a:pPr>
                  <a:defRPr sz="900" b="0" i="0" u="none" strike="noStrike" kern="1200" baseline="0">
                    <a:ln>
                      <a:noFill/>
                    </a:ln>
                    <a:solidFill>
                      <a:schemeClr val="lt1">
                        <a:lumMod val="15000"/>
                        <a:lumOff val="8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Ref>
              <c:f>DATA!$C$26:$C$45</c:f>
              <c:numCache>
                <c:formatCode>0.00</c:formatCode>
                <c:ptCount val="20"/>
                <c:pt idx="0">
                  <c:v>1.392953523238381</c:v>
                </c:pt>
                <c:pt idx="1">
                  <c:v>1.2984326018808778</c:v>
                </c:pt>
                <c:pt idx="2">
                  <c:v>1.2619190404797602</c:v>
                </c:pt>
                <c:pt idx="3">
                  <c:v>1.1622188905547228</c:v>
                </c:pt>
                <c:pt idx="4">
                  <c:v>1.147976011994003</c:v>
                </c:pt>
                <c:pt idx="5">
                  <c:v>0.96566716641679162</c:v>
                </c:pt>
                <c:pt idx="6">
                  <c:v>0.9314842578710647</c:v>
                </c:pt>
                <c:pt idx="7">
                  <c:v>1.0881559220389807</c:v>
                </c:pt>
                <c:pt idx="8">
                  <c:v>1.2961019490254873</c:v>
                </c:pt>
                <c:pt idx="9">
                  <c:v>0.90869565217391313</c:v>
                </c:pt>
                <c:pt idx="10">
                  <c:v>1.2505247376311843</c:v>
                </c:pt>
                <c:pt idx="11">
                  <c:v>0.92021943573667719</c:v>
                </c:pt>
                <c:pt idx="12">
                  <c:v>0.80899550224887562</c:v>
                </c:pt>
                <c:pt idx="13">
                  <c:v>0.75202398800599712</c:v>
                </c:pt>
                <c:pt idx="14">
                  <c:v>1.0840125391849531</c:v>
                </c:pt>
                <c:pt idx="15">
                  <c:v>0.74062968515742134</c:v>
                </c:pt>
                <c:pt idx="16">
                  <c:v>0.76238244514106601</c:v>
                </c:pt>
                <c:pt idx="17">
                  <c:v>1.0169415292353825</c:v>
                </c:pt>
                <c:pt idx="18">
                  <c:v>0.62098950524737639</c:v>
                </c:pt>
                <c:pt idx="19">
                  <c:v>0.59250374812593709</c:v>
                </c:pt>
              </c:numCache>
            </c:numRef>
          </c:xVal>
          <c:yVal>
            <c:numRef>
              <c:f>DATA!$D$26:$D$45</c:f>
              <c:numCache>
                <c:formatCode>0.00</c:formatCode>
                <c:ptCount val="20"/>
                <c:pt idx="0">
                  <c:v>0.80044977511244386</c:v>
                </c:pt>
                <c:pt idx="1">
                  <c:v>0.64326018808777441</c:v>
                </c:pt>
                <c:pt idx="2">
                  <c:v>0.49850074962518748</c:v>
                </c:pt>
                <c:pt idx="3">
                  <c:v>0.87451274362818598</c:v>
                </c:pt>
                <c:pt idx="4">
                  <c:v>1.1308845577211395</c:v>
                </c:pt>
                <c:pt idx="5">
                  <c:v>1.0596701649175415</c:v>
                </c:pt>
                <c:pt idx="6">
                  <c:v>1.1280359820089956</c:v>
                </c:pt>
                <c:pt idx="7">
                  <c:v>0.97421289355322349</c:v>
                </c:pt>
                <c:pt idx="8">
                  <c:v>1.147976011994003</c:v>
                </c:pt>
                <c:pt idx="9">
                  <c:v>1.113793103448276</c:v>
                </c:pt>
                <c:pt idx="10">
                  <c:v>0.98275862068965525</c:v>
                </c:pt>
                <c:pt idx="11">
                  <c:v>1.0363636363636364</c:v>
                </c:pt>
                <c:pt idx="12">
                  <c:v>1.1451274362818593</c:v>
                </c:pt>
                <c:pt idx="13">
                  <c:v>0.96851574212893554</c:v>
                </c:pt>
                <c:pt idx="14">
                  <c:v>0.93510971786833863</c:v>
                </c:pt>
                <c:pt idx="15">
                  <c:v>0.9770614692653673</c:v>
                </c:pt>
                <c:pt idx="16">
                  <c:v>1.2775862068965518</c:v>
                </c:pt>
                <c:pt idx="17">
                  <c:v>0.89730134932533745</c:v>
                </c:pt>
                <c:pt idx="18">
                  <c:v>1.1023988005997003</c:v>
                </c:pt>
                <c:pt idx="19">
                  <c:v>1.2961019490254873</c:v>
                </c:pt>
              </c:numCache>
            </c:numRef>
          </c:yVal>
          <c:smooth val="0"/>
          <c:extLst>
            <c:ext xmlns:c15="http://schemas.microsoft.com/office/drawing/2012/chart" uri="{02D57815-91ED-43cb-92C2-25804820EDAC}">
              <c15:datalabelsRange>
                <c15:f>DATA!$B$26:$B$45</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00-3F46-43F4-8F13-4B74C8BF1C33}"/>
            </c:ext>
          </c:extLst>
        </c:ser>
        <c:dLbls>
          <c:showLegendKey val="0"/>
          <c:showVal val="0"/>
          <c:showCatName val="0"/>
          <c:showSerName val="0"/>
          <c:showPercent val="0"/>
          <c:showBubbleSize val="0"/>
        </c:dLbls>
        <c:axId val="439833327"/>
        <c:axId val="439831663"/>
      </c:scatterChart>
      <c:valAx>
        <c:axId val="439833327"/>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9831663"/>
        <c:crosses val="autoZero"/>
        <c:crossBetween val="midCat"/>
      </c:valAx>
      <c:valAx>
        <c:axId val="439831663"/>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9833327"/>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RANKING</a:t>
            </a:r>
            <a:r>
              <a:rPr lang="en-US" baseline="0"/>
              <a:t> VS TOTAL PERFORMANCE RANKING</a:t>
            </a:r>
            <a:endParaRPr lang="el-G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4.7619047619047616E-2"/>
                  <c:y val="2.0554984583761562E-2"/>
                </c:manualLayout>
              </c:layout>
              <c:tx>
                <c:rich>
                  <a:bodyPr/>
                  <a:lstStyle/>
                  <a:p>
                    <a:fld id="{BC6F3D39-67E3-48A6-BC9A-8248E456B5F1}"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9CB-495C-BF7C-E667A48948AE}"/>
                </c:ext>
              </c:extLst>
            </c:dLbl>
            <c:dLbl>
              <c:idx val="1"/>
              <c:layout>
                <c:manualLayout>
                  <c:x val="-0.14285714285714277"/>
                  <c:y val="0"/>
                </c:manualLayout>
              </c:layout>
              <c:tx>
                <c:rich>
                  <a:bodyPr/>
                  <a:lstStyle/>
                  <a:p>
                    <a:fld id="{213F3E25-1795-464F-B25B-3FBF7B912ADF}"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9CB-495C-BF7C-E667A48948AE}"/>
                </c:ext>
              </c:extLst>
            </c:dLbl>
            <c:dLbl>
              <c:idx val="2"/>
              <c:tx>
                <c:rich>
                  <a:bodyPr/>
                  <a:lstStyle/>
                  <a:p>
                    <a:fld id="{CAA142F1-DECB-4BCC-A118-3CB8AB01E61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9CB-495C-BF7C-E667A48948AE}"/>
                </c:ext>
              </c:extLst>
            </c:dLbl>
            <c:dLbl>
              <c:idx val="3"/>
              <c:layout>
                <c:manualLayout>
                  <c:x val="-1.3605442176870748E-2"/>
                  <c:y val="6.1664953751284689E-2"/>
                </c:manualLayout>
              </c:layout>
              <c:tx>
                <c:rich>
                  <a:bodyPr/>
                  <a:lstStyle/>
                  <a:p>
                    <a:fld id="{7FA943B2-A139-44E9-8DA8-61DC45A224F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9CB-495C-BF7C-E667A48948AE}"/>
                </c:ext>
              </c:extLst>
            </c:dLbl>
            <c:dLbl>
              <c:idx val="4"/>
              <c:tx>
                <c:rich>
                  <a:bodyPr/>
                  <a:lstStyle/>
                  <a:p>
                    <a:fld id="{6682E187-0BC9-4A2B-93E5-EB1FB6639AB7}"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9CB-495C-BF7C-E667A48948AE}"/>
                </c:ext>
              </c:extLst>
            </c:dLbl>
            <c:dLbl>
              <c:idx val="5"/>
              <c:tx>
                <c:rich>
                  <a:bodyPr/>
                  <a:lstStyle/>
                  <a:p>
                    <a:fld id="{0A9BC4B4-8BEB-477A-9415-31AB319CBA3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9CB-495C-BF7C-E667A48948AE}"/>
                </c:ext>
              </c:extLst>
            </c:dLbl>
            <c:dLbl>
              <c:idx val="6"/>
              <c:tx>
                <c:rich>
                  <a:bodyPr/>
                  <a:lstStyle/>
                  <a:p>
                    <a:fld id="{DDE8F4EA-113A-4E22-A8FB-93B447DEB050}"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9CB-495C-BF7C-E667A48948AE}"/>
                </c:ext>
              </c:extLst>
            </c:dLbl>
            <c:dLbl>
              <c:idx val="7"/>
              <c:tx>
                <c:rich>
                  <a:bodyPr/>
                  <a:lstStyle/>
                  <a:p>
                    <a:fld id="{C1ED6D55-5E19-4FF2-A24F-99E48277DF89}"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9CB-495C-BF7C-E667A48948AE}"/>
                </c:ext>
              </c:extLst>
            </c:dLbl>
            <c:dLbl>
              <c:idx val="8"/>
              <c:tx>
                <c:rich>
                  <a:bodyPr/>
                  <a:lstStyle/>
                  <a:p>
                    <a:fld id="{867D9F56-A72D-4C29-8422-40792B800BA2}"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9CB-495C-BF7C-E667A48948AE}"/>
                </c:ext>
              </c:extLst>
            </c:dLbl>
            <c:dLbl>
              <c:idx val="9"/>
              <c:tx>
                <c:rich>
                  <a:bodyPr/>
                  <a:lstStyle/>
                  <a:p>
                    <a:fld id="{8E9FEC24-D7E3-48F3-8931-C32173234400}"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9CB-495C-BF7C-E667A48948AE}"/>
                </c:ext>
              </c:extLst>
            </c:dLbl>
            <c:dLbl>
              <c:idx val="10"/>
              <c:tx>
                <c:rich>
                  <a:bodyPr/>
                  <a:lstStyle/>
                  <a:p>
                    <a:fld id="{5A7AE085-861D-4933-B4DA-AE4133316A0F}"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9CB-495C-BF7C-E667A48948AE}"/>
                </c:ext>
              </c:extLst>
            </c:dLbl>
            <c:dLbl>
              <c:idx val="11"/>
              <c:tx>
                <c:rich>
                  <a:bodyPr/>
                  <a:lstStyle/>
                  <a:p>
                    <a:fld id="{7D72D7C2-8552-4DC7-973A-23DD4FCCA9F7}"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9CB-495C-BF7C-E667A48948AE}"/>
                </c:ext>
              </c:extLst>
            </c:dLbl>
            <c:dLbl>
              <c:idx val="12"/>
              <c:tx>
                <c:rich>
                  <a:bodyPr/>
                  <a:lstStyle/>
                  <a:p>
                    <a:fld id="{B47E0152-6D61-421D-8425-32F230E136E6}"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9CB-495C-BF7C-E667A48948AE}"/>
                </c:ext>
              </c:extLst>
            </c:dLbl>
            <c:dLbl>
              <c:idx val="13"/>
              <c:tx>
                <c:rich>
                  <a:bodyPr/>
                  <a:lstStyle/>
                  <a:p>
                    <a:fld id="{5E2404AE-E1F4-4E7A-B34E-816FDBAB725C}"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9CB-495C-BF7C-E667A48948AE}"/>
                </c:ext>
              </c:extLst>
            </c:dLbl>
            <c:dLbl>
              <c:idx val="14"/>
              <c:tx>
                <c:rich>
                  <a:bodyPr/>
                  <a:lstStyle/>
                  <a:p>
                    <a:fld id="{DB742672-46C1-44F5-BE0B-F6958611CE2E}"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C9CB-495C-BF7C-E667A48948AE}"/>
                </c:ext>
              </c:extLst>
            </c:dLbl>
            <c:dLbl>
              <c:idx val="15"/>
              <c:tx>
                <c:rich>
                  <a:bodyPr/>
                  <a:lstStyle/>
                  <a:p>
                    <a:fld id="{45E113FA-897A-486E-94A8-E7CB624DF381}"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C9CB-495C-BF7C-E667A48948AE}"/>
                </c:ext>
              </c:extLst>
            </c:dLbl>
            <c:dLbl>
              <c:idx val="16"/>
              <c:tx>
                <c:rich>
                  <a:bodyPr/>
                  <a:lstStyle/>
                  <a:p>
                    <a:fld id="{B7626EDF-2962-411A-B05C-AE893206E8CE}"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C9CB-495C-BF7C-E667A48948AE}"/>
                </c:ext>
              </c:extLst>
            </c:dLbl>
            <c:dLbl>
              <c:idx val="17"/>
              <c:tx>
                <c:rich>
                  <a:bodyPr/>
                  <a:lstStyle/>
                  <a:p>
                    <a:fld id="{59E91BD9-EBD5-4B16-95EA-A97D7DF311C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C9CB-495C-BF7C-E667A48948AE}"/>
                </c:ext>
              </c:extLst>
            </c:dLbl>
            <c:dLbl>
              <c:idx val="18"/>
              <c:tx>
                <c:rich>
                  <a:bodyPr/>
                  <a:lstStyle/>
                  <a:p>
                    <a:fld id="{E161F8EF-F930-49D8-B784-C57C515850F8}"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C9CB-495C-BF7C-E667A48948AE}"/>
                </c:ext>
              </c:extLst>
            </c:dLbl>
            <c:dLbl>
              <c:idx val="19"/>
              <c:tx>
                <c:rich>
                  <a:bodyPr/>
                  <a:lstStyle/>
                  <a:p>
                    <a:fld id="{15BA3DF0-7CAE-4B40-B8EB-13B834B2B4F9}"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C9CB-495C-BF7C-E667A48948AE}"/>
                </c:ext>
              </c:extLst>
            </c:dLbl>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DATA!$C$51:$C$70</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DATA!$D$51:$D$70</c:f>
              <c:numCache>
                <c:formatCode>General</c:formatCode>
                <c:ptCount val="20"/>
                <c:pt idx="0">
                  <c:v>3</c:v>
                </c:pt>
                <c:pt idx="1">
                  <c:v>2</c:v>
                </c:pt>
                <c:pt idx="2">
                  <c:v>1</c:v>
                </c:pt>
                <c:pt idx="3">
                  <c:v>4</c:v>
                </c:pt>
                <c:pt idx="4">
                  <c:v>10</c:v>
                </c:pt>
                <c:pt idx="5">
                  <c:v>11</c:v>
                </c:pt>
                <c:pt idx="6">
                  <c:v>13</c:v>
                </c:pt>
                <c:pt idx="7">
                  <c:v>9</c:v>
                </c:pt>
                <c:pt idx="8">
                  <c:v>7</c:v>
                </c:pt>
                <c:pt idx="9">
                  <c:v>14</c:v>
                </c:pt>
                <c:pt idx="10">
                  <c:v>5</c:v>
                </c:pt>
                <c:pt idx="11">
                  <c:v>12</c:v>
                </c:pt>
                <c:pt idx="12">
                  <c:v>17</c:v>
                </c:pt>
                <c:pt idx="13">
                  <c:v>15</c:v>
                </c:pt>
                <c:pt idx="14">
                  <c:v>6</c:v>
                </c:pt>
                <c:pt idx="15">
                  <c:v>16</c:v>
                </c:pt>
                <c:pt idx="16">
                  <c:v>19</c:v>
                </c:pt>
                <c:pt idx="17">
                  <c:v>8</c:v>
                </c:pt>
                <c:pt idx="18">
                  <c:v>18</c:v>
                </c:pt>
                <c:pt idx="19">
                  <c:v>20</c:v>
                </c:pt>
              </c:numCache>
            </c:numRef>
          </c:yVal>
          <c:smooth val="0"/>
          <c:extLst>
            <c:ext xmlns:c15="http://schemas.microsoft.com/office/drawing/2012/chart" uri="{02D57815-91ED-43cb-92C2-25804820EDAC}">
              <c15:datalabelsRange>
                <c15:f>DATA!$B$51:$B$70</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00-C9CB-495C-BF7C-E667A48948AE}"/>
            </c:ext>
          </c:extLst>
        </c:ser>
        <c:dLbls>
          <c:showLegendKey val="0"/>
          <c:showVal val="0"/>
          <c:showCatName val="0"/>
          <c:showSerName val="0"/>
          <c:showPercent val="0"/>
          <c:showBubbleSize val="0"/>
        </c:dLbls>
        <c:axId val="502574832"/>
        <c:axId val="502574000"/>
      </c:scatterChart>
      <c:valAx>
        <c:axId val="502574832"/>
        <c:scaling>
          <c:orientation val="maxMin"/>
          <c:max val="20"/>
          <c:min val="1"/>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baseline="0"/>
                  <a:t>ranking</a:t>
                </a:r>
                <a:endParaRPr lang="el-G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2574000"/>
        <c:crosses val="max"/>
        <c:crossBetween val="midCat"/>
        <c:majorUnit val="1"/>
      </c:valAx>
      <c:valAx>
        <c:axId val="502574000"/>
        <c:scaling>
          <c:orientation val="maxMin"/>
          <c:max val="20"/>
          <c:min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TOTAL PERFORMANCE RANKING</a:t>
                </a:r>
              </a:p>
              <a:p>
                <a:pPr>
                  <a:defRPr/>
                </a:pPr>
                <a:endParaRPr lang="el-G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2574832"/>
        <c:crosses val="max"/>
        <c:crossBetween val="midCat"/>
        <c:majorUnit val="1"/>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alpha val="91000"/>
        </a:schemeClr>
      </a:solid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CARDS</a:t>
            </a:r>
            <a:r>
              <a:rPr lang="en-US" baseline="0"/>
              <a:t> - FOULS</a:t>
            </a:r>
            <a:endParaRPr lang="el-G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86D57F87-F393-4195-8557-BB4826EF4D1E}"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9C-4C64-866B-7A28C7F0DD49}"/>
                </c:ext>
              </c:extLst>
            </c:dLbl>
            <c:dLbl>
              <c:idx val="1"/>
              <c:tx>
                <c:rich>
                  <a:bodyPr/>
                  <a:lstStyle/>
                  <a:p>
                    <a:fld id="{FAA7E1B0-37FD-4756-BC11-75A4C54BF16C}"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9C-4C64-866B-7A28C7F0DD49}"/>
                </c:ext>
              </c:extLst>
            </c:dLbl>
            <c:dLbl>
              <c:idx val="2"/>
              <c:tx>
                <c:rich>
                  <a:bodyPr/>
                  <a:lstStyle/>
                  <a:p>
                    <a:fld id="{14B6AA1B-09D1-4193-8E99-3845B76A186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9C-4C64-866B-7A28C7F0DD49}"/>
                </c:ext>
              </c:extLst>
            </c:dLbl>
            <c:dLbl>
              <c:idx val="3"/>
              <c:tx>
                <c:rich>
                  <a:bodyPr/>
                  <a:lstStyle/>
                  <a:p>
                    <a:fld id="{0CECE814-A854-486A-91A9-3713A5B5B1D8}"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9C-4C64-866B-7A28C7F0DD49}"/>
                </c:ext>
              </c:extLst>
            </c:dLbl>
            <c:dLbl>
              <c:idx val="4"/>
              <c:layout>
                <c:manualLayout>
                  <c:x val="7.0846617074034716E-3"/>
                  <c:y val="-6.1728395061728343E-2"/>
                </c:manualLayout>
              </c:layout>
              <c:tx>
                <c:rich>
                  <a:bodyPr/>
                  <a:lstStyle/>
                  <a:p>
                    <a:fld id="{2DC89230-F7B1-4026-8C35-941AF8E520E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09C-4C64-866B-7A28C7F0DD49}"/>
                </c:ext>
              </c:extLst>
            </c:dLbl>
            <c:dLbl>
              <c:idx val="5"/>
              <c:layout>
                <c:manualLayout>
                  <c:x val="-8.6787105915692456E-2"/>
                  <c:y val="-8.2304526748971249E-2"/>
                </c:manualLayout>
              </c:layout>
              <c:tx>
                <c:rich>
                  <a:bodyPr/>
                  <a:lstStyle/>
                  <a:p>
                    <a:fld id="{E59277BB-113F-4E3D-902B-460D41A4847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09C-4C64-866B-7A28C7F0DD49}"/>
                </c:ext>
              </c:extLst>
            </c:dLbl>
            <c:dLbl>
              <c:idx val="6"/>
              <c:tx>
                <c:rich>
                  <a:bodyPr/>
                  <a:lstStyle/>
                  <a:p>
                    <a:fld id="{B194195B-018C-4AD1-B122-6AF6707B111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09C-4C64-866B-7A28C7F0DD49}"/>
                </c:ext>
              </c:extLst>
            </c:dLbl>
            <c:dLbl>
              <c:idx val="7"/>
              <c:tx>
                <c:rich>
                  <a:bodyPr/>
                  <a:lstStyle/>
                  <a:p>
                    <a:fld id="{051051E5-72A6-4A48-AE5C-10011FDF8B40}"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09C-4C64-866B-7A28C7F0DD49}"/>
                </c:ext>
              </c:extLst>
            </c:dLbl>
            <c:dLbl>
              <c:idx val="8"/>
              <c:layout>
                <c:manualLayout>
                  <c:x val="2.6567481402762889E-2"/>
                  <c:y val="5.2910052910052803E-2"/>
                </c:manualLayout>
              </c:layout>
              <c:tx>
                <c:rich>
                  <a:bodyPr/>
                  <a:lstStyle/>
                  <a:p>
                    <a:fld id="{CFD8ED83-77E9-454F-96EC-F4A4057BCDDE}"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09C-4C64-866B-7A28C7F0DD49}"/>
                </c:ext>
              </c:extLst>
            </c:dLbl>
            <c:dLbl>
              <c:idx val="9"/>
              <c:tx>
                <c:rich>
                  <a:bodyPr/>
                  <a:lstStyle/>
                  <a:p>
                    <a:fld id="{C5729719-E35F-4246-ADDF-416B8A618D7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09C-4C64-866B-7A28C7F0DD49}"/>
                </c:ext>
              </c:extLst>
            </c:dLbl>
            <c:dLbl>
              <c:idx val="10"/>
              <c:tx>
                <c:rich>
                  <a:bodyPr/>
                  <a:lstStyle/>
                  <a:p>
                    <a:fld id="{DD1474D2-9172-42E4-BC3E-FD104D771C6D}"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09C-4C64-866B-7A28C7F0DD49}"/>
                </c:ext>
              </c:extLst>
            </c:dLbl>
            <c:dLbl>
              <c:idx val="11"/>
              <c:layout>
                <c:manualLayout>
                  <c:x val="3.3652143110166489E-2"/>
                  <c:y val="3.2333921222810112E-2"/>
                </c:manualLayout>
              </c:layout>
              <c:tx>
                <c:rich>
                  <a:bodyPr/>
                  <a:lstStyle/>
                  <a:p>
                    <a:fld id="{4A314D21-6796-4B24-ACEF-61BB7725E708}"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09C-4C64-866B-7A28C7F0DD49}"/>
                </c:ext>
              </c:extLst>
            </c:dLbl>
            <c:dLbl>
              <c:idx val="12"/>
              <c:tx>
                <c:rich>
                  <a:bodyPr/>
                  <a:lstStyle/>
                  <a:p>
                    <a:fld id="{60796226-8F6F-406B-ABB1-05694FB9C59E}"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09C-4C64-866B-7A28C7F0DD49}"/>
                </c:ext>
              </c:extLst>
            </c:dLbl>
            <c:dLbl>
              <c:idx val="13"/>
              <c:tx>
                <c:rich>
                  <a:bodyPr/>
                  <a:lstStyle/>
                  <a:p>
                    <a:fld id="{C9FD422E-868E-47D2-A036-A581D6B3E4A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09C-4C64-866B-7A28C7F0DD49}"/>
                </c:ext>
              </c:extLst>
            </c:dLbl>
            <c:dLbl>
              <c:idx val="14"/>
              <c:tx>
                <c:rich>
                  <a:bodyPr/>
                  <a:lstStyle/>
                  <a:p>
                    <a:fld id="{659C0371-21BE-4A55-B26F-EEB9690A0C8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09C-4C64-866B-7A28C7F0DD49}"/>
                </c:ext>
              </c:extLst>
            </c:dLbl>
            <c:dLbl>
              <c:idx val="15"/>
              <c:layout>
                <c:manualLayout>
                  <c:x val="2.8338646829613887E-2"/>
                  <c:y val="-5.5849500293944795E-2"/>
                </c:manualLayout>
              </c:layout>
              <c:tx>
                <c:rich>
                  <a:bodyPr/>
                  <a:lstStyle/>
                  <a:p>
                    <a:fld id="{B1E4909C-B8EF-4F8B-BB0D-D6C25E74881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09C-4C64-866B-7A28C7F0DD49}"/>
                </c:ext>
              </c:extLst>
            </c:dLbl>
            <c:dLbl>
              <c:idx val="16"/>
              <c:tx>
                <c:rich>
                  <a:bodyPr/>
                  <a:lstStyle/>
                  <a:p>
                    <a:fld id="{D61296ED-BF95-4145-B4A8-6B450D6D0B3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09C-4C64-866B-7A28C7F0DD49}"/>
                </c:ext>
              </c:extLst>
            </c:dLbl>
            <c:dLbl>
              <c:idx val="17"/>
              <c:tx>
                <c:rich>
                  <a:bodyPr/>
                  <a:lstStyle/>
                  <a:p>
                    <a:fld id="{90719032-87D0-4124-99B7-997454B18D13}"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09C-4C64-866B-7A28C7F0DD49}"/>
                </c:ext>
              </c:extLst>
            </c:dLbl>
            <c:dLbl>
              <c:idx val="18"/>
              <c:layout>
                <c:manualLayout>
                  <c:x val="-1.7711654268508679E-3"/>
                  <c:y val="9.1122868900646678E-2"/>
                </c:manualLayout>
              </c:layout>
              <c:tx>
                <c:rich>
                  <a:bodyPr/>
                  <a:lstStyle/>
                  <a:p>
                    <a:fld id="{1A5ADA51-D907-4736-9688-E155AAF00B6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09C-4C64-866B-7A28C7F0DD49}"/>
                </c:ext>
              </c:extLst>
            </c:dLbl>
            <c:dLbl>
              <c:idx val="19"/>
              <c:tx>
                <c:rich>
                  <a:bodyPr/>
                  <a:lstStyle/>
                  <a:p>
                    <a:fld id="{5648DC80-A6F7-4D68-BE8D-9C036404BF8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09C-4C64-866B-7A28C7F0DD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DATA!$C$73:$C$92</c:f>
              <c:numCache>
                <c:formatCode>General</c:formatCode>
                <c:ptCount val="20"/>
                <c:pt idx="0">
                  <c:v>278</c:v>
                </c:pt>
                <c:pt idx="1">
                  <c:v>185</c:v>
                </c:pt>
                <c:pt idx="2">
                  <c:v>220</c:v>
                </c:pt>
                <c:pt idx="3">
                  <c:v>252</c:v>
                </c:pt>
                <c:pt idx="4">
                  <c:v>250</c:v>
                </c:pt>
                <c:pt idx="5">
                  <c:v>239</c:v>
                </c:pt>
                <c:pt idx="6">
                  <c:v>241</c:v>
                </c:pt>
                <c:pt idx="7">
                  <c:v>251</c:v>
                </c:pt>
                <c:pt idx="8">
                  <c:v>246</c:v>
                </c:pt>
                <c:pt idx="9">
                  <c:v>292</c:v>
                </c:pt>
                <c:pt idx="10">
                  <c:v>296</c:v>
                </c:pt>
                <c:pt idx="11">
                  <c:v>282</c:v>
                </c:pt>
                <c:pt idx="12">
                  <c:v>220</c:v>
                </c:pt>
                <c:pt idx="13">
                  <c:v>269</c:v>
                </c:pt>
                <c:pt idx="14">
                  <c:v>233</c:v>
                </c:pt>
                <c:pt idx="15">
                  <c:v>257</c:v>
                </c:pt>
                <c:pt idx="16">
                  <c:v>269</c:v>
                </c:pt>
                <c:pt idx="17">
                  <c:v>287</c:v>
                </c:pt>
                <c:pt idx="18">
                  <c:v>250</c:v>
                </c:pt>
                <c:pt idx="19">
                  <c:v>280</c:v>
                </c:pt>
              </c:numCache>
            </c:numRef>
          </c:xVal>
          <c:yVal>
            <c:numRef>
              <c:f>DATA!$D$73:$D$92</c:f>
              <c:numCache>
                <c:formatCode>General</c:formatCode>
                <c:ptCount val="20"/>
                <c:pt idx="0">
                  <c:v>51</c:v>
                </c:pt>
                <c:pt idx="1">
                  <c:v>41</c:v>
                </c:pt>
                <c:pt idx="2">
                  <c:v>41</c:v>
                </c:pt>
                <c:pt idx="3">
                  <c:v>64</c:v>
                </c:pt>
                <c:pt idx="4">
                  <c:v>63</c:v>
                </c:pt>
                <c:pt idx="5">
                  <c:v>57</c:v>
                </c:pt>
                <c:pt idx="6">
                  <c:v>54</c:v>
                </c:pt>
                <c:pt idx="7">
                  <c:v>57</c:v>
                </c:pt>
                <c:pt idx="8">
                  <c:v>54</c:v>
                </c:pt>
                <c:pt idx="9">
                  <c:v>65</c:v>
                </c:pt>
                <c:pt idx="10">
                  <c:v>80</c:v>
                </c:pt>
                <c:pt idx="11">
                  <c:v>44</c:v>
                </c:pt>
                <c:pt idx="12">
                  <c:v>56</c:v>
                </c:pt>
                <c:pt idx="13">
                  <c:v>44</c:v>
                </c:pt>
                <c:pt idx="14">
                  <c:v>48</c:v>
                </c:pt>
                <c:pt idx="15">
                  <c:v>56</c:v>
                </c:pt>
                <c:pt idx="16">
                  <c:v>40</c:v>
                </c:pt>
                <c:pt idx="17">
                  <c:v>52</c:v>
                </c:pt>
                <c:pt idx="18">
                  <c:v>51</c:v>
                </c:pt>
                <c:pt idx="19">
                  <c:v>76</c:v>
                </c:pt>
              </c:numCache>
            </c:numRef>
          </c:yVal>
          <c:smooth val="0"/>
          <c:extLst>
            <c:ext xmlns:c15="http://schemas.microsoft.com/office/drawing/2012/chart" uri="{02D57815-91ED-43cb-92C2-25804820EDAC}">
              <c15:datalabelsRange>
                <c15:f>DATA!$B$73:$B$92</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00-609C-4C64-866B-7A28C7F0DD49}"/>
            </c:ext>
          </c:extLst>
        </c:ser>
        <c:dLbls>
          <c:showLegendKey val="0"/>
          <c:showVal val="0"/>
          <c:showCatName val="0"/>
          <c:showSerName val="0"/>
          <c:showPercent val="0"/>
          <c:showBubbleSize val="0"/>
        </c:dLbls>
        <c:axId val="693398000"/>
        <c:axId val="693390928"/>
      </c:scatterChart>
      <c:valAx>
        <c:axId val="693398000"/>
        <c:scaling>
          <c:orientation val="minMax"/>
          <c:min val="15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r>
                  <a:rPr lang="en-US" sz="1050"/>
                  <a:t>FOULS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3390928"/>
        <c:crosses val="autoZero"/>
        <c:crossBetween val="midCat"/>
        <c:majorUnit val="20"/>
      </c:valAx>
      <c:valAx>
        <c:axId val="693390928"/>
        <c:scaling>
          <c:orientation val="minMax"/>
          <c:min val="3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r>
                  <a:rPr lang="en-US" sz="1050"/>
                  <a:t>CARDS</a:t>
                </a:r>
                <a:endParaRPr lang="el-GR" sz="1050"/>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339800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VS</a:t>
            </a:r>
            <a:endParaRPr lang="el-GR"/>
          </a:p>
        </c:rich>
      </c:tx>
      <c:layout>
        <c:manualLayout>
          <c:xMode val="edge"/>
          <c:yMode val="edge"/>
          <c:x val="0.48454873671567145"/>
          <c:y val="6.43974241030358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tx>
            <c:strRef>
              <c:f>DASHBOARD!$L$558</c:f>
              <c:strCache>
                <c:ptCount val="1"/>
                <c:pt idx="0">
                  <c:v>Manchester City</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DASHBOARD!$M$557:$U$557</c:f>
              <c:strCache>
                <c:ptCount val="9"/>
                <c:pt idx="0">
                  <c:v>npxG + xAG</c:v>
                </c:pt>
                <c:pt idx="1">
                  <c:v>npxG/Sh</c:v>
                </c:pt>
                <c:pt idx="2">
                  <c:v>xGoals Difference/90</c:v>
                </c:pt>
                <c:pt idx="3">
                  <c:v>Goal Creating Actions/90</c:v>
                </c:pt>
                <c:pt idx="4">
                  <c:v>Pass Completion % </c:v>
                </c:pt>
                <c:pt idx="5">
                  <c:v>Progressive Passing Distance</c:v>
                </c:pt>
                <c:pt idx="6">
                  <c:v>Passes into Final Third</c:v>
                </c:pt>
                <c:pt idx="7">
                  <c:v>Progressive Carrying Distance</c:v>
                </c:pt>
                <c:pt idx="8">
                  <c:v>Clean Sheet Percentage</c:v>
                </c:pt>
              </c:strCache>
            </c:strRef>
          </c:cat>
          <c:val>
            <c:numRef>
              <c:f>DASHBOARD!$M$558:$U$558</c:f>
              <c:numCache>
                <c:formatCode>General</c:formatCode>
                <c:ptCount val="9"/>
                <c:pt idx="0">
                  <c:v>40</c:v>
                </c:pt>
                <c:pt idx="1">
                  <c:v>40</c:v>
                </c:pt>
                <c:pt idx="2">
                  <c:v>92.825112107623326</c:v>
                </c:pt>
                <c:pt idx="3">
                  <c:v>100</c:v>
                </c:pt>
                <c:pt idx="4">
                  <c:v>100</c:v>
                </c:pt>
                <c:pt idx="5">
                  <c:v>71.88614717022763</c:v>
                </c:pt>
                <c:pt idx="6">
                  <c:v>100</c:v>
                </c:pt>
                <c:pt idx="7">
                  <c:v>100</c:v>
                </c:pt>
                <c:pt idx="8">
                  <c:v>60.327868852459019</c:v>
                </c:pt>
              </c:numCache>
            </c:numRef>
          </c:val>
          <c:extLst>
            <c:ext xmlns:c16="http://schemas.microsoft.com/office/drawing/2014/chart" uri="{C3380CC4-5D6E-409C-BE32-E72D297353CC}">
              <c16:uniqueId val="{00000000-D4FA-4CE0-A02C-120E39DC732E}"/>
            </c:ext>
          </c:extLst>
        </c:ser>
        <c:ser>
          <c:idx val="1"/>
          <c:order val="1"/>
          <c:tx>
            <c:strRef>
              <c:f>DASHBOARD!$L$559</c:f>
              <c:strCache>
                <c:ptCount val="1"/>
                <c:pt idx="0">
                  <c:v>Everton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DASHBOARD!$M$557:$U$557</c:f>
              <c:strCache>
                <c:ptCount val="9"/>
                <c:pt idx="0">
                  <c:v>npxG + xAG</c:v>
                </c:pt>
                <c:pt idx="1">
                  <c:v>npxG/Sh</c:v>
                </c:pt>
                <c:pt idx="2">
                  <c:v>xGoals Difference/90</c:v>
                </c:pt>
                <c:pt idx="3">
                  <c:v>Goal Creating Actions/90</c:v>
                </c:pt>
                <c:pt idx="4">
                  <c:v>Pass Completion % </c:v>
                </c:pt>
                <c:pt idx="5">
                  <c:v>Progressive Passing Distance</c:v>
                </c:pt>
                <c:pt idx="6">
                  <c:v>Passes into Final Third</c:v>
                </c:pt>
                <c:pt idx="7">
                  <c:v>Progressive Carrying Distance</c:v>
                </c:pt>
                <c:pt idx="8">
                  <c:v>Clean Sheet Percentage</c:v>
                </c:pt>
              </c:strCache>
            </c:strRef>
          </c:cat>
          <c:val>
            <c:numRef>
              <c:f>DASHBOARD!$M$559:$U$559</c:f>
              <c:numCache>
                <c:formatCode>General</c:formatCode>
                <c:ptCount val="9"/>
                <c:pt idx="0">
                  <c:v>59.999999999999979</c:v>
                </c:pt>
                <c:pt idx="1">
                  <c:v>59.999999999999979</c:v>
                </c:pt>
                <c:pt idx="2">
                  <c:v>56.053811659192817</c:v>
                </c:pt>
                <c:pt idx="3">
                  <c:v>16.666666666666664</c:v>
                </c:pt>
                <c:pt idx="4">
                  <c:v>7.7348066298342886</c:v>
                </c:pt>
                <c:pt idx="5">
                  <c:v>29.397271356599123</c:v>
                </c:pt>
                <c:pt idx="6">
                  <c:v>17.411402157164868</c:v>
                </c:pt>
                <c:pt idx="7">
                  <c:v>13.776866054361509</c:v>
                </c:pt>
                <c:pt idx="8">
                  <c:v>100</c:v>
                </c:pt>
              </c:numCache>
            </c:numRef>
          </c:val>
          <c:extLst>
            <c:ext xmlns:c16="http://schemas.microsoft.com/office/drawing/2014/chart" uri="{C3380CC4-5D6E-409C-BE32-E72D297353CC}">
              <c16:uniqueId val="{00000001-D4FA-4CE0-A02C-120E39DC732E}"/>
            </c:ext>
          </c:extLst>
        </c:ser>
        <c:dLbls>
          <c:showLegendKey val="0"/>
          <c:showVal val="0"/>
          <c:showCatName val="0"/>
          <c:showSerName val="0"/>
          <c:showPercent val="0"/>
          <c:showBubbleSize val="0"/>
        </c:dLbls>
        <c:axId val="1943094336"/>
        <c:axId val="1943092256"/>
      </c:radarChart>
      <c:catAx>
        <c:axId val="194309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3092256"/>
        <c:crosses val="autoZero"/>
        <c:auto val="1"/>
        <c:lblAlgn val="ctr"/>
        <c:lblOffset val="100"/>
        <c:noMultiLvlLbl val="0"/>
      </c:catAx>
      <c:valAx>
        <c:axId val="194309225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943094336"/>
        <c:crosses val="autoZero"/>
        <c:crossBetween val="between"/>
      </c:valAx>
      <c:spPr>
        <a:noFill/>
        <a:ln>
          <a:noFill/>
        </a:ln>
        <a:effectLst/>
      </c:spPr>
    </c:plotArea>
    <c:legend>
      <c:legendPos val="t"/>
      <c:layout>
        <c:manualLayout>
          <c:xMode val="edge"/>
          <c:yMode val="edge"/>
          <c:x val="0.2397662379624492"/>
          <c:y val="3.0941429009506288E-2"/>
          <c:w val="0.48181144506802842"/>
          <c:h val="0.131478436400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800"/>
              <a:t>Total</a:t>
            </a:r>
            <a:r>
              <a:rPr lang="en-US" baseline="0"/>
              <a:t> </a:t>
            </a:r>
            <a:r>
              <a:rPr lang="en-US" sz="2800" baseline="0"/>
              <a:t>Performance</a:t>
            </a:r>
            <a:endParaRPr lang="el-G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8.850210359734445E-2"/>
          <c:y val="0.18710007988131921"/>
          <c:w val="0.88244991894395541"/>
          <c:h val="0.71424991441287233"/>
        </c:manualLayout>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dLbl>
              <c:idx val="0"/>
              <c:tx>
                <c:rich>
                  <a:bodyPr/>
                  <a:lstStyle/>
                  <a:p>
                    <a:fld id="{24283589-651D-421B-A83E-2FEA02FE6846}"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A655-4ECD-927A-CEDE0C65ACEB}"/>
                </c:ext>
              </c:extLst>
            </c:dLbl>
            <c:dLbl>
              <c:idx val="1"/>
              <c:tx>
                <c:rich>
                  <a:bodyPr/>
                  <a:lstStyle/>
                  <a:p>
                    <a:fld id="{422CFF5C-E2A7-487C-8BFC-6D9DBAA6BCD4}"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655-4ECD-927A-CEDE0C65ACEB}"/>
                </c:ext>
              </c:extLst>
            </c:dLbl>
            <c:dLbl>
              <c:idx val="2"/>
              <c:layout>
                <c:manualLayout>
                  <c:x val="-2.7262800172366514E-2"/>
                  <c:y val="9.4488749205175387E-2"/>
                </c:manualLayout>
              </c:layout>
              <c:tx>
                <c:rich>
                  <a:bodyPr/>
                  <a:lstStyle/>
                  <a:p>
                    <a:fld id="{70F75F18-C920-4EF7-8502-8051364B6766}"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A655-4ECD-927A-CEDE0C65ACEB}"/>
                </c:ext>
              </c:extLst>
            </c:dLbl>
            <c:dLbl>
              <c:idx val="3"/>
              <c:layout>
                <c:manualLayout>
                  <c:x val="-9.606952116060119E-2"/>
                  <c:y val="0.11939091925142228"/>
                </c:manualLayout>
              </c:layout>
              <c:tx>
                <c:rich>
                  <a:bodyPr/>
                  <a:lstStyle/>
                  <a:p>
                    <a:fld id="{D4F2D619-79B6-4B57-810C-5D398B5926B6}"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655-4ECD-927A-CEDE0C65ACEB}"/>
                </c:ext>
              </c:extLst>
            </c:dLbl>
            <c:dLbl>
              <c:idx val="4"/>
              <c:layout>
                <c:manualLayout>
                  <c:x val="-3.908276401111626E-2"/>
                  <c:y val="-6.5041195937464338E-2"/>
                </c:manualLayout>
              </c:layout>
              <c:tx>
                <c:rich>
                  <a:bodyPr/>
                  <a:lstStyle/>
                  <a:p>
                    <a:fld id="{11D9317A-A9B9-44B8-8D18-F3A4D2A8F32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655-4ECD-927A-CEDE0C65ACEB}"/>
                </c:ext>
              </c:extLst>
            </c:dLbl>
            <c:dLbl>
              <c:idx val="5"/>
              <c:layout>
                <c:manualLayout>
                  <c:x val="4.4649782583147259E-2"/>
                  <c:y val="8.737384347767628E-2"/>
                </c:manualLayout>
              </c:layout>
              <c:tx>
                <c:rich>
                  <a:bodyPr/>
                  <a:lstStyle/>
                  <a:p>
                    <a:fld id="{3E24B3A2-7D29-466F-A344-FD79CAFB4B6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655-4ECD-927A-CEDE0C65ACEB}"/>
                </c:ext>
              </c:extLst>
            </c:dLbl>
            <c:dLbl>
              <c:idx val="6"/>
              <c:layout>
                <c:manualLayout>
                  <c:x val="-8.6492733184471302E-2"/>
                  <c:y val="6.2471673431429398E-2"/>
                </c:manualLayout>
              </c:layout>
              <c:tx>
                <c:rich>
                  <a:bodyPr/>
                  <a:lstStyle/>
                  <a:p>
                    <a:fld id="{2C6EC55F-FD7C-4AA7-B8EC-AE095FDB177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655-4ECD-927A-CEDE0C65ACEB}"/>
                </c:ext>
              </c:extLst>
            </c:dLbl>
            <c:dLbl>
              <c:idx val="7"/>
              <c:layout>
                <c:manualLayout>
                  <c:x val="3.6071025358962484E-2"/>
                  <c:y val="9.6595458176423704E-2"/>
                </c:manualLayout>
              </c:layout>
              <c:tx>
                <c:rich>
                  <a:bodyPr/>
                  <a:lstStyle/>
                  <a:p>
                    <a:fld id="{543E0FF3-4F77-4B40-9F73-BB3157C602F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655-4ECD-927A-CEDE0C65ACEB}"/>
                </c:ext>
              </c:extLst>
            </c:dLbl>
            <c:dLbl>
              <c:idx val="8"/>
              <c:layout>
                <c:manualLayout>
                  <c:x val="-2.4388099235757351E-2"/>
                  <c:y val="-7.467899121305499E-2"/>
                </c:manualLayout>
              </c:layout>
              <c:tx>
                <c:rich>
                  <a:bodyPr/>
                  <a:lstStyle/>
                  <a:p>
                    <a:fld id="{688DE4E4-66C8-4577-880E-C6E7B91EB1C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A655-4ECD-927A-CEDE0C65ACEB}"/>
                </c:ext>
              </c:extLst>
            </c:dLbl>
            <c:dLbl>
              <c:idx val="9"/>
              <c:layout>
                <c:manualLayout>
                  <c:x val="-2.5595255326540178E-2"/>
                  <c:y val="-0.13120232796987333"/>
                </c:manualLayout>
              </c:layout>
              <c:tx>
                <c:rich>
                  <a:bodyPr/>
                  <a:lstStyle/>
                  <a:p>
                    <a:fld id="{32285C71-E5F8-4982-9DCC-EFA9FC21B35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655-4ECD-927A-CEDE0C65ACEB}"/>
                </c:ext>
              </c:extLst>
            </c:dLbl>
            <c:dLbl>
              <c:idx val="10"/>
              <c:layout>
                <c:manualLayout>
                  <c:x val="-0.1062229861192724"/>
                  <c:y val="1.9949747476869228E-3"/>
                </c:manualLayout>
              </c:layout>
              <c:tx>
                <c:rich>
                  <a:bodyPr/>
                  <a:lstStyle/>
                  <a:p>
                    <a:fld id="{39CC276E-6B36-4304-8A30-162F7059C9AD}"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655-4ECD-927A-CEDE0C65ACEB}"/>
                </c:ext>
              </c:extLst>
            </c:dLbl>
            <c:dLbl>
              <c:idx val="11"/>
              <c:tx>
                <c:rich>
                  <a:bodyPr/>
                  <a:lstStyle/>
                  <a:p>
                    <a:fld id="{6C923B0D-C677-413F-A9D0-302403B5E8B0}" type="CELLRANGE">
                      <a:rPr lang="en-US"/>
                      <a:pPr/>
                      <a:t>[ΠΕΡΙΟΧΗΚΕΛΙΟΥ]</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655-4ECD-927A-CEDE0C65ACEB}"/>
                </c:ext>
              </c:extLst>
            </c:dLbl>
            <c:dLbl>
              <c:idx val="12"/>
              <c:layout>
                <c:manualLayout>
                  <c:x val="-0.15231817874787715"/>
                  <c:y val="-0.16361839552664612"/>
                </c:manualLayout>
              </c:layout>
              <c:tx>
                <c:rich>
                  <a:bodyPr/>
                  <a:lstStyle/>
                  <a:p>
                    <a:fld id="{30B6479A-0C3F-4DC4-AB55-B32A7B1FB455}"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655-4ECD-927A-CEDE0C65ACEB}"/>
                </c:ext>
              </c:extLst>
            </c:dLbl>
            <c:dLbl>
              <c:idx val="13"/>
              <c:layout>
                <c:manualLayout>
                  <c:x val="3.6257984985332718E-2"/>
                  <c:y val="0.10489512723952985"/>
                </c:manualLayout>
              </c:layout>
              <c:tx>
                <c:rich>
                  <a:bodyPr/>
                  <a:lstStyle/>
                  <a:p>
                    <a:fld id="{C0FBFEAC-BDDE-4396-8027-C40FDC0C6A9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A655-4ECD-927A-CEDE0C65ACEB}"/>
                </c:ext>
              </c:extLst>
            </c:dLbl>
            <c:dLbl>
              <c:idx val="14"/>
              <c:layout>
                <c:manualLayout>
                  <c:x val="9.880997182337389E-3"/>
                  <c:y val="0.10887184754079643"/>
                </c:manualLayout>
              </c:layout>
              <c:tx>
                <c:rich>
                  <a:bodyPr/>
                  <a:lstStyle/>
                  <a:p>
                    <a:fld id="{C9898CAC-FD48-4736-ABC9-09D7E635639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A655-4ECD-927A-CEDE0C65ACEB}"/>
                </c:ext>
              </c:extLst>
            </c:dLbl>
            <c:dLbl>
              <c:idx val="15"/>
              <c:layout>
                <c:manualLayout>
                  <c:x val="-8.0297350239308327E-3"/>
                  <c:y val="-0.10090516946251284"/>
                </c:manualLayout>
              </c:layout>
              <c:tx>
                <c:rich>
                  <a:bodyPr/>
                  <a:lstStyle/>
                  <a:p>
                    <a:fld id="{7C715DCF-2DA0-4D7A-AF12-F30B42F09A3C}"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655-4ECD-927A-CEDE0C65ACEB}"/>
                </c:ext>
              </c:extLst>
            </c:dLbl>
            <c:dLbl>
              <c:idx val="16"/>
              <c:layout>
                <c:manualLayout>
                  <c:x val="-0.21011511888219855"/>
                  <c:y val="4.7979002624671807E-2"/>
                </c:manualLayout>
              </c:layout>
              <c:tx>
                <c:rich>
                  <a:bodyPr/>
                  <a:lstStyle/>
                  <a:p>
                    <a:fld id="{8C7167C5-A94D-4567-80F4-E41365BB645B}"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655-4ECD-927A-CEDE0C65ACEB}"/>
                </c:ext>
              </c:extLst>
            </c:dLbl>
            <c:dLbl>
              <c:idx val="17"/>
              <c:layout>
                <c:manualLayout>
                  <c:x val="-0.16091915749337302"/>
                  <c:y val="3.4012050521432934E-2"/>
                </c:manualLayout>
              </c:layout>
              <c:tx>
                <c:rich>
                  <a:bodyPr/>
                  <a:lstStyle/>
                  <a:p>
                    <a:fld id="{13604A6D-45BD-407A-BE80-2F67FCDC6FC7}"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A655-4ECD-927A-CEDE0C65ACEB}"/>
                </c:ext>
              </c:extLst>
            </c:dLbl>
            <c:dLbl>
              <c:idx val="18"/>
              <c:layout>
                <c:manualLayout>
                  <c:x val="5.7475972672533578E-2"/>
                  <c:y val="-3.7772452356509543E-4"/>
                </c:manualLayout>
              </c:layout>
              <c:tx>
                <c:rich>
                  <a:bodyPr/>
                  <a:lstStyle/>
                  <a:p>
                    <a:fld id="{206D2FA9-D0CC-4345-A43A-8DFB178B85F7}"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655-4ECD-927A-CEDE0C65ACEB}"/>
                </c:ext>
              </c:extLst>
            </c:dLbl>
            <c:dLbl>
              <c:idx val="19"/>
              <c:layout>
                <c:manualLayout>
                  <c:x val="-3.399324050486336E-2"/>
                  <c:y val="-7.6269085929476205E-2"/>
                </c:manualLayout>
              </c:layout>
              <c:tx>
                <c:rich>
                  <a:bodyPr/>
                  <a:lstStyle/>
                  <a:p>
                    <a:fld id="{EAD92E86-CD64-465D-BBD8-19A134551E8D}"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A655-4ECD-927A-CEDE0C65ACEB}"/>
                </c:ext>
              </c:extLst>
            </c:dLbl>
            <c:spPr>
              <a:solidFill>
                <a:sysClr val="windowText" lastClr="000000">
                  <a:lumMod val="65000"/>
                  <a:lumOff val="35000"/>
                </a:sysClr>
              </a:solidFill>
              <a:ln>
                <a:noFill/>
              </a:ln>
              <a:effectLst>
                <a:glow rad="165100">
                  <a:srgbClr val="5B9BD5">
                    <a:alpha val="0"/>
                  </a:srgbClr>
                </a:glow>
                <a:softEdge rad="0"/>
              </a:effectLst>
            </c:spPr>
            <c:txPr>
              <a:bodyPr rot="0" spcFirstLastPara="1" vertOverflow="overflow" horzOverflow="overflow" vert="horz" wrap="square" lIns="38100" tIns="19050" rIns="38100" bIns="19050" anchor="ctr" anchorCtr="0">
                <a:spAutoFit/>
              </a:bodyPr>
              <a:lstStyle/>
              <a:p>
                <a:pPr>
                  <a:defRPr sz="900" b="0" i="0" u="none" strike="noStrike" kern="1200" baseline="0">
                    <a:ln>
                      <a:noFill/>
                    </a:ln>
                    <a:solidFill>
                      <a:schemeClr val="lt1">
                        <a:lumMod val="15000"/>
                        <a:lumOff val="8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Ref>
              <c:f>DATA!$C$26:$C$45</c:f>
              <c:numCache>
                <c:formatCode>0.00</c:formatCode>
                <c:ptCount val="20"/>
                <c:pt idx="0">
                  <c:v>1.392953523238381</c:v>
                </c:pt>
                <c:pt idx="1">
                  <c:v>1.2984326018808778</c:v>
                </c:pt>
                <c:pt idx="2">
                  <c:v>1.2619190404797602</c:v>
                </c:pt>
                <c:pt idx="3">
                  <c:v>1.1622188905547228</c:v>
                </c:pt>
                <c:pt idx="4">
                  <c:v>1.147976011994003</c:v>
                </c:pt>
                <c:pt idx="5">
                  <c:v>0.96566716641679162</c:v>
                </c:pt>
                <c:pt idx="6">
                  <c:v>0.9314842578710647</c:v>
                </c:pt>
                <c:pt idx="7">
                  <c:v>1.0881559220389807</c:v>
                </c:pt>
                <c:pt idx="8">
                  <c:v>1.2961019490254873</c:v>
                </c:pt>
                <c:pt idx="9">
                  <c:v>0.90869565217391313</c:v>
                </c:pt>
                <c:pt idx="10">
                  <c:v>1.2505247376311843</c:v>
                </c:pt>
                <c:pt idx="11">
                  <c:v>0.92021943573667719</c:v>
                </c:pt>
                <c:pt idx="12">
                  <c:v>0.80899550224887562</c:v>
                </c:pt>
                <c:pt idx="13">
                  <c:v>0.75202398800599712</c:v>
                </c:pt>
                <c:pt idx="14">
                  <c:v>1.0840125391849531</c:v>
                </c:pt>
                <c:pt idx="15">
                  <c:v>0.74062968515742134</c:v>
                </c:pt>
                <c:pt idx="16">
                  <c:v>0.76238244514106601</c:v>
                </c:pt>
                <c:pt idx="17">
                  <c:v>1.0169415292353825</c:v>
                </c:pt>
                <c:pt idx="18">
                  <c:v>0.62098950524737639</c:v>
                </c:pt>
                <c:pt idx="19">
                  <c:v>0.59250374812593709</c:v>
                </c:pt>
              </c:numCache>
            </c:numRef>
          </c:xVal>
          <c:yVal>
            <c:numRef>
              <c:f>DATA!$D$26:$D$45</c:f>
              <c:numCache>
                <c:formatCode>0.00</c:formatCode>
                <c:ptCount val="20"/>
                <c:pt idx="0">
                  <c:v>0.80044977511244386</c:v>
                </c:pt>
                <c:pt idx="1">
                  <c:v>0.64326018808777441</c:v>
                </c:pt>
                <c:pt idx="2">
                  <c:v>0.49850074962518748</c:v>
                </c:pt>
                <c:pt idx="3">
                  <c:v>0.87451274362818598</c:v>
                </c:pt>
                <c:pt idx="4">
                  <c:v>1.1308845577211395</c:v>
                </c:pt>
                <c:pt idx="5">
                  <c:v>1.0596701649175415</c:v>
                </c:pt>
                <c:pt idx="6">
                  <c:v>1.1280359820089956</c:v>
                </c:pt>
                <c:pt idx="7">
                  <c:v>0.97421289355322349</c:v>
                </c:pt>
                <c:pt idx="8">
                  <c:v>1.147976011994003</c:v>
                </c:pt>
                <c:pt idx="9">
                  <c:v>1.113793103448276</c:v>
                </c:pt>
                <c:pt idx="10">
                  <c:v>0.98275862068965525</c:v>
                </c:pt>
                <c:pt idx="11">
                  <c:v>1.0363636363636364</c:v>
                </c:pt>
                <c:pt idx="12">
                  <c:v>1.1451274362818593</c:v>
                </c:pt>
                <c:pt idx="13">
                  <c:v>0.96851574212893554</c:v>
                </c:pt>
                <c:pt idx="14">
                  <c:v>0.93510971786833863</c:v>
                </c:pt>
                <c:pt idx="15">
                  <c:v>0.9770614692653673</c:v>
                </c:pt>
                <c:pt idx="16">
                  <c:v>1.2775862068965518</c:v>
                </c:pt>
                <c:pt idx="17">
                  <c:v>0.89730134932533745</c:v>
                </c:pt>
                <c:pt idx="18">
                  <c:v>1.1023988005997003</c:v>
                </c:pt>
                <c:pt idx="19">
                  <c:v>1.2961019490254873</c:v>
                </c:pt>
              </c:numCache>
            </c:numRef>
          </c:yVal>
          <c:smooth val="0"/>
          <c:extLst>
            <c:ext xmlns:c15="http://schemas.microsoft.com/office/drawing/2012/chart" uri="{02D57815-91ED-43cb-92C2-25804820EDAC}">
              <c15:datalabelsRange>
                <c15:f>DATA!$B$26:$B$45</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14-A655-4ECD-927A-CEDE0C65ACEB}"/>
            </c:ext>
          </c:extLst>
        </c:ser>
        <c:dLbls>
          <c:showLegendKey val="0"/>
          <c:showVal val="0"/>
          <c:showCatName val="0"/>
          <c:showSerName val="0"/>
          <c:showPercent val="0"/>
          <c:showBubbleSize val="0"/>
        </c:dLbls>
        <c:axId val="439833327"/>
        <c:axId val="439831663"/>
      </c:scatterChart>
      <c:valAx>
        <c:axId val="439833327"/>
        <c:scaling>
          <c:orientation val="minMax"/>
        </c:scaling>
        <c:delete val="0"/>
        <c:axPos val="t"/>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600"/>
                  <a:t>ATT.</a:t>
                </a:r>
                <a:r>
                  <a:rPr lang="en-US" sz="1600" baseline="0"/>
                  <a:t> RATING</a:t>
                </a:r>
                <a:endParaRPr lang="el-GR" sz="1600"/>
              </a:p>
            </c:rich>
          </c:tx>
          <c:layout>
            <c:manualLayout>
              <c:xMode val="edge"/>
              <c:yMode val="edge"/>
              <c:x val="0.4627769414852555"/>
              <c:y val="0.910620335501540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9831663"/>
        <c:crosses val="autoZero"/>
        <c:crossBetween val="midCat"/>
      </c:valAx>
      <c:valAx>
        <c:axId val="439831663"/>
        <c:scaling>
          <c:orientation val="maxMin"/>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400"/>
                  <a:t>DEF</a:t>
                </a:r>
                <a:r>
                  <a:rPr lang="en-US" sz="1400" baseline="0"/>
                  <a:t>. RATING</a:t>
                </a:r>
                <a:endParaRPr lang="el-GR" sz="14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9833327"/>
        <c:crosses val="autoZero"/>
        <c:crossBetween val="midCat"/>
      </c:valAx>
      <c:spPr>
        <a:noFill/>
        <a:ln>
          <a:solidFill>
            <a:schemeClr val="accent1"/>
          </a:solid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RANKING</a:t>
            </a:r>
            <a:r>
              <a:rPr lang="en-US" baseline="0"/>
              <a:t> VS TOTAL PERFORMANCE RANKING</a:t>
            </a:r>
            <a:endParaRPr lang="el-G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4.7619047619047616E-2"/>
                  <c:y val="2.0554984583761562E-2"/>
                </c:manualLayout>
              </c:layout>
              <c:tx>
                <c:rich>
                  <a:bodyPr/>
                  <a:lstStyle/>
                  <a:p>
                    <a:fld id="{314CAF39-E0CF-4A38-A56A-8A7C80A76EF6}"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436-48BD-8C9D-B3D4CA5CB787}"/>
                </c:ext>
              </c:extLst>
            </c:dLbl>
            <c:dLbl>
              <c:idx val="1"/>
              <c:layout>
                <c:manualLayout>
                  <c:x val="-0.14285714285714277"/>
                  <c:y val="0"/>
                </c:manualLayout>
              </c:layout>
              <c:tx>
                <c:rich>
                  <a:bodyPr/>
                  <a:lstStyle/>
                  <a:p>
                    <a:fld id="{E7FA81C3-5C02-43A8-9F68-9EAAB887744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436-48BD-8C9D-B3D4CA5CB787}"/>
                </c:ext>
              </c:extLst>
            </c:dLbl>
            <c:dLbl>
              <c:idx val="2"/>
              <c:tx>
                <c:rich>
                  <a:bodyPr/>
                  <a:lstStyle/>
                  <a:p>
                    <a:fld id="{1165B95E-13F8-42EF-94C4-1798AF864D2D}"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436-48BD-8C9D-B3D4CA5CB787}"/>
                </c:ext>
              </c:extLst>
            </c:dLbl>
            <c:dLbl>
              <c:idx val="3"/>
              <c:layout>
                <c:manualLayout>
                  <c:x val="-1.3605442176870748E-2"/>
                  <c:y val="6.1664953751284689E-2"/>
                </c:manualLayout>
              </c:layout>
              <c:tx>
                <c:rich>
                  <a:bodyPr/>
                  <a:lstStyle/>
                  <a:p>
                    <a:fld id="{76C071F7-440B-4A8B-9227-20EB414B7087}"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436-48BD-8C9D-B3D4CA5CB787}"/>
                </c:ext>
              </c:extLst>
            </c:dLbl>
            <c:dLbl>
              <c:idx val="4"/>
              <c:tx>
                <c:rich>
                  <a:bodyPr/>
                  <a:lstStyle/>
                  <a:p>
                    <a:fld id="{9E625E5E-0971-4B48-AAD3-30C3A4D2F550}"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436-48BD-8C9D-B3D4CA5CB787}"/>
                </c:ext>
              </c:extLst>
            </c:dLbl>
            <c:dLbl>
              <c:idx val="5"/>
              <c:tx>
                <c:rich>
                  <a:bodyPr/>
                  <a:lstStyle/>
                  <a:p>
                    <a:fld id="{9DD4A370-7274-4F74-9D64-FD7D28FEEBBE}"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436-48BD-8C9D-B3D4CA5CB787}"/>
                </c:ext>
              </c:extLst>
            </c:dLbl>
            <c:dLbl>
              <c:idx val="6"/>
              <c:tx>
                <c:rich>
                  <a:bodyPr/>
                  <a:lstStyle/>
                  <a:p>
                    <a:fld id="{4F90C248-A239-40A3-ADE0-E88B997EE1E2}"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436-48BD-8C9D-B3D4CA5CB787}"/>
                </c:ext>
              </c:extLst>
            </c:dLbl>
            <c:dLbl>
              <c:idx val="7"/>
              <c:tx>
                <c:rich>
                  <a:bodyPr/>
                  <a:lstStyle/>
                  <a:p>
                    <a:fld id="{FC7D0AF8-07B5-4612-9FA1-DFCB159FAAF8}"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436-48BD-8C9D-B3D4CA5CB787}"/>
                </c:ext>
              </c:extLst>
            </c:dLbl>
            <c:dLbl>
              <c:idx val="8"/>
              <c:tx>
                <c:rich>
                  <a:bodyPr/>
                  <a:lstStyle/>
                  <a:p>
                    <a:fld id="{EE09AFDB-0FEE-47AD-8DAA-34EBBA15C1C2}"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436-48BD-8C9D-B3D4CA5CB787}"/>
                </c:ext>
              </c:extLst>
            </c:dLbl>
            <c:dLbl>
              <c:idx val="9"/>
              <c:tx>
                <c:rich>
                  <a:bodyPr/>
                  <a:lstStyle/>
                  <a:p>
                    <a:fld id="{3B72FD2E-7829-4924-B408-7F515A991375}"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436-48BD-8C9D-B3D4CA5CB787}"/>
                </c:ext>
              </c:extLst>
            </c:dLbl>
            <c:dLbl>
              <c:idx val="10"/>
              <c:tx>
                <c:rich>
                  <a:bodyPr/>
                  <a:lstStyle/>
                  <a:p>
                    <a:fld id="{837506AF-85A5-477E-AB42-D1D4C2ED4FCC}"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436-48BD-8C9D-B3D4CA5CB787}"/>
                </c:ext>
              </c:extLst>
            </c:dLbl>
            <c:dLbl>
              <c:idx val="11"/>
              <c:tx>
                <c:rich>
                  <a:bodyPr/>
                  <a:lstStyle/>
                  <a:p>
                    <a:fld id="{AE15D1E7-BE96-418B-9173-3F4DE93832EB}"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436-48BD-8C9D-B3D4CA5CB787}"/>
                </c:ext>
              </c:extLst>
            </c:dLbl>
            <c:dLbl>
              <c:idx val="12"/>
              <c:tx>
                <c:rich>
                  <a:bodyPr/>
                  <a:lstStyle/>
                  <a:p>
                    <a:fld id="{F5EE0B80-6C4F-4E00-96EF-D5C39D7C9A95}"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436-48BD-8C9D-B3D4CA5CB787}"/>
                </c:ext>
              </c:extLst>
            </c:dLbl>
            <c:dLbl>
              <c:idx val="13"/>
              <c:tx>
                <c:rich>
                  <a:bodyPr/>
                  <a:lstStyle/>
                  <a:p>
                    <a:fld id="{7DAAE3A7-12C8-4F37-84C5-F7DB873F192A}"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5436-48BD-8C9D-B3D4CA5CB787}"/>
                </c:ext>
              </c:extLst>
            </c:dLbl>
            <c:dLbl>
              <c:idx val="14"/>
              <c:tx>
                <c:rich>
                  <a:bodyPr/>
                  <a:lstStyle/>
                  <a:p>
                    <a:fld id="{FD29406D-B8C4-4EF7-91B9-3650AF78151E}"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5436-48BD-8C9D-B3D4CA5CB787}"/>
                </c:ext>
              </c:extLst>
            </c:dLbl>
            <c:dLbl>
              <c:idx val="15"/>
              <c:tx>
                <c:rich>
                  <a:bodyPr/>
                  <a:lstStyle/>
                  <a:p>
                    <a:fld id="{33E2DC33-EBC2-415B-8DAA-F04BD609E706}"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5436-48BD-8C9D-B3D4CA5CB787}"/>
                </c:ext>
              </c:extLst>
            </c:dLbl>
            <c:dLbl>
              <c:idx val="16"/>
              <c:tx>
                <c:rich>
                  <a:bodyPr/>
                  <a:lstStyle/>
                  <a:p>
                    <a:fld id="{0FB7ED91-9486-4D38-8E13-62AEF61754AC}"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5436-48BD-8C9D-B3D4CA5CB787}"/>
                </c:ext>
              </c:extLst>
            </c:dLbl>
            <c:dLbl>
              <c:idx val="17"/>
              <c:tx>
                <c:rich>
                  <a:bodyPr/>
                  <a:lstStyle/>
                  <a:p>
                    <a:fld id="{FA4D6007-F509-42AE-AC94-A6D289B4A6C6}"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5436-48BD-8C9D-B3D4CA5CB787}"/>
                </c:ext>
              </c:extLst>
            </c:dLbl>
            <c:dLbl>
              <c:idx val="18"/>
              <c:tx>
                <c:rich>
                  <a:bodyPr/>
                  <a:lstStyle/>
                  <a:p>
                    <a:fld id="{A397D7EC-FE7C-4D1A-99F1-3A953B10329E}"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5436-48BD-8C9D-B3D4CA5CB787}"/>
                </c:ext>
              </c:extLst>
            </c:dLbl>
            <c:dLbl>
              <c:idx val="19"/>
              <c:tx>
                <c:rich>
                  <a:bodyPr/>
                  <a:lstStyle/>
                  <a:p>
                    <a:fld id="{76309D51-B165-4052-ACCB-C2257FF1FF2B}" type="CELLRANGE">
                      <a:rPr lang="en-US"/>
                      <a:pPr/>
                      <a:t>[ΠΕΡΙΟΧΗΚΕΛΙΟΥ]</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5436-48BD-8C9D-B3D4CA5CB787}"/>
                </c:ext>
              </c:extLst>
            </c:dLbl>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DATA!$C$51:$C$70</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DATA!$D$51:$D$70</c:f>
              <c:numCache>
                <c:formatCode>General</c:formatCode>
                <c:ptCount val="20"/>
                <c:pt idx="0">
                  <c:v>3</c:v>
                </c:pt>
                <c:pt idx="1">
                  <c:v>2</c:v>
                </c:pt>
                <c:pt idx="2">
                  <c:v>1</c:v>
                </c:pt>
                <c:pt idx="3">
                  <c:v>4</c:v>
                </c:pt>
                <c:pt idx="4">
                  <c:v>10</c:v>
                </c:pt>
                <c:pt idx="5">
                  <c:v>11</c:v>
                </c:pt>
                <c:pt idx="6">
                  <c:v>13</c:v>
                </c:pt>
                <c:pt idx="7">
                  <c:v>9</c:v>
                </c:pt>
                <c:pt idx="8">
                  <c:v>7</c:v>
                </c:pt>
                <c:pt idx="9">
                  <c:v>14</c:v>
                </c:pt>
                <c:pt idx="10">
                  <c:v>5</c:v>
                </c:pt>
                <c:pt idx="11">
                  <c:v>12</c:v>
                </c:pt>
                <c:pt idx="12">
                  <c:v>17</c:v>
                </c:pt>
                <c:pt idx="13">
                  <c:v>15</c:v>
                </c:pt>
                <c:pt idx="14">
                  <c:v>6</c:v>
                </c:pt>
                <c:pt idx="15">
                  <c:v>16</c:v>
                </c:pt>
                <c:pt idx="16">
                  <c:v>19</c:v>
                </c:pt>
                <c:pt idx="17">
                  <c:v>8</c:v>
                </c:pt>
                <c:pt idx="18">
                  <c:v>18</c:v>
                </c:pt>
                <c:pt idx="19">
                  <c:v>20</c:v>
                </c:pt>
              </c:numCache>
            </c:numRef>
          </c:yVal>
          <c:smooth val="0"/>
          <c:extLst>
            <c:ext xmlns:c15="http://schemas.microsoft.com/office/drawing/2012/chart" uri="{02D57815-91ED-43cb-92C2-25804820EDAC}">
              <c15:datalabelsRange>
                <c15:f>DATA!$B$51:$B$70</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14-5436-48BD-8C9D-B3D4CA5CB787}"/>
            </c:ext>
          </c:extLst>
        </c:ser>
        <c:dLbls>
          <c:showLegendKey val="0"/>
          <c:showVal val="0"/>
          <c:showCatName val="0"/>
          <c:showSerName val="0"/>
          <c:showPercent val="0"/>
          <c:showBubbleSize val="0"/>
        </c:dLbls>
        <c:axId val="502574832"/>
        <c:axId val="502574000"/>
      </c:scatterChart>
      <c:valAx>
        <c:axId val="502574832"/>
        <c:scaling>
          <c:orientation val="maxMin"/>
          <c:max val="20"/>
          <c:min val="1"/>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1100" baseline="0"/>
                  <a:t>ranking</a:t>
                </a:r>
                <a:endParaRPr lang="el-G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2574000"/>
        <c:crosses val="max"/>
        <c:crossBetween val="midCat"/>
        <c:majorUnit val="1"/>
      </c:valAx>
      <c:valAx>
        <c:axId val="502574000"/>
        <c:scaling>
          <c:orientation val="maxMin"/>
          <c:max val="20"/>
          <c:min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1100"/>
                  <a:t>TOTAL PERFORMANCE RANKING</a:t>
                </a:r>
              </a:p>
              <a:p>
                <a:pPr>
                  <a:defRPr/>
                </a:pPr>
                <a:endParaRPr lang="el-G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2574832"/>
        <c:crosses val="max"/>
        <c:crossBetween val="midCat"/>
        <c:majorUnit val="1"/>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alpha val="91000"/>
        </a:schemeClr>
      </a:solid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CARDS</a:t>
            </a:r>
            <a:r>
              <a:rPr lang="en-US" baseline="0"/>
              <a:t> - FOULS</a:t>
            </a:r>
            <a:endParaRPr lang="el-G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tx>
                <c:rich>
                  <a:bodyPr/>
                  <a:lstStyle/>
                  <a:p>
                    <a:fld id="{BC917606-E6D7-44D9-AA20-45DE42625BC1}"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44EB-4DCC-A0E8-B48F877E244C}"/>
                </c:ext>
              </c:extLst>
            </c:dLbl>
            <c:dLbl>
              <c:idx val="1"/>
              <c:tx>
                <c:rich>
                  <a:bodyPr/>
                  <a:lstStyle/>
                  <a:p>
                    <a:fld id="{53A61C06-C9D5-439F-9532-4330075D4CB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4EB-4DCC-A0E8-B48F877E244C}"/>
                </c:ext>
              </c:extLst>
            </c:dLbl>
            <c:dLbl>
              <c:idx val="2"/>
              <c:tx>
                <c:rich>
                  <a:bodyPr/>
                  <a:lstStyle/>
                  <a:p>
                    <a:fld id="{A5B5E73F-D88A-4778-A8FA-C53E21C7149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4EB-4DCC-A0E8-B48F877E244C}"/>
                </c:ext>
              </c:extLst>
            </c:dLbl>
            <c:dLbl>
              <c:idx val="3"/>
              <c:tx>
                <c:rich>
                  <a:bodyPr/>
                  <a:lstStyle/>
                  <a:p>
                    <a:fld id="{C939619E-FE22-48A5-8316-C6D705BE5598}"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4EB-4DCC-A0E8-B48F877E244C}"/>
                </c:ext>
              </c:extLst>
            </c:dLbl>
            <c:dLbl>
              <c:idx val="4"/>
              <c:layout>
                <c:manualLayout>
                  <c:x val="7.0846617074034716E-3"/>
                  <c:y val="-6.1728395061728343E-2"/>
                </c:manualLayout>
              </c:layout>
              <c:tx>
                <c:rich>
                  <a:bodyPr/>
                  <a:lstStyle/>
                  <a:p>
                    <a:fld id="{3B26DBEC-3DA0-471F-9504-A2263A5D657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EB-4DCC-A0E8-B48F877E244C}"/>
                </c:ext>
              </c:extLst>
            </c:dLbl>
            <c:dLbl>
              <c:idx val="5"/>
              <c:layout>
                <c:manualLayout>
                  <c:x val="-8.6787105915692456E-2"/>
                  <c:y val="-8.2304526748971249E-2"/>
                </c:manualLayout>
              </c:layout>
              <c:tx>
                <c:rich>
                  <a:bodyPr/>
                  <a:lstStyle/>
                  <a:p>
                    <a:fld id="{2AA1F5D9-32CD-4AE9-85A7-58D93C6F400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4EB-4DCC-A0E8-B48F877E244C}"/>
                </c:ext>
              </c:extLst>
            </c:dLbl>
            <c:dLbl>
              <c:idx val="6"/>
              <c:tx>
                <c:rich>
                  <a:bodyPr/>
                  <a:lstStyle/>
                  <a:p>
                    <a:fld id="{F5F30E45-FFB3-4F48-A136-54D87ECAFE70}"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4EB-4DCC-A0E8-B48F877E244C}"/>
                </c:ext>
              </c:extLst>
            </c:dLbl>
            <c:dLbl>
              <c:idx val="7"/>
              <c:tx>
                <c:rich>
                  <a:bodyPr/>
                  <a:lstStyle/>
                  <a:p>
                    <a:fld id="{83FB1A75-261A-47C2-A429-7624957A74B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4EB-4DCC-A0E8-B48F877E244C}"/>
                </c:ext>
              </c:extLst>
            </c:dLbl>
            <c:dLbl>
              <c:idx val="8"/>
              <c:layout>
                <c:manualLayout>
                  <c:x val="2.6567481402762889E-2"/>
                  <c:y val="5.2910052910052803E-2"/>
                </c:manualLayout>
              </c:layout>
              <c:tx>
                <c:rich>
                  <a:bodyPr/>
                  <a:lstStyle/>
                  <a:p>
                    <a:fld id="{72FEB93B-4F76-46C9-A848-E7B497E9880A}"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4EB-4DCC-A0E8-B48F877E244C}"/>
                </c:ext>
              </c:extLst>
            </c:dLbl>
            <c:dLbl>
              <c:idx val="9"/>
              <c:tx>
                <c:rich>
                  <a:bodyPr/>
                  <a:lstStyle/>
                  <a:p>
                    <a:fld id="{569C7533-DC17-4B06-998C-39F9A4BFD07C}"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4EB-4DCC-A0E8-B48F877E244C}"/>
                </c:ext>
              </c:extLst>
            </c:dLbl>
            <c:dLbl>
              <c:idx val="10"/>
              <c:tx>
                <c:rich>
                  <a:bodyPr/>
                  <a:lstStyle/>
                  <a:p>
                    <a:fld id="{8376EFE8-ACC5-41F8-9E78-5B5ADC877968}"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4EB-4DCC-A0E8-B48F877E244C}"/>
                </c:ext>
              </c:extLst>
            </c:dLbl>
            <c:dLbl>
              <c:idx val="11"/>
              <c:layout>
                <c:manualLayout>
                  <c:x val="3.3652143110166489E-2"/>
                  <c:y val="3.2333921222810112E-2"/>
                </c:manualLayout>
              </c:layout>
              <c:tx>
                <c:rich>
                  <a:bodyPr/>
                  <a:lstStyle/>
                  <a:p>
                    <a:fld id="{581BD0CF-7712-4B06-ADB8-D8FDF715022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4EB-4DCC-A0E8-B48F877E244C}"/>
                </c:ext>
              </c:extLst>
            </c:dLbl>
            <c:dLbl>
              <c:idx val="12"/>
              <c:tx>
                <c:rich>
                  <a:bodyPr/>
                  <a:lstStyle/>
                  <a:p>
                    <a:fld id="{76F88C79-47CA-459F-8ABE-7AFDE25BA58F}"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4EB-4DCC-A0E8-B48F877E244C}"/>
                </c:ext>
              </c:extLst>
            </c:dLbl>
            <c:dLbl>
              <c:idx val="13"/>
              <c:tx>
                <c:rich>
                  <a:bodyPr/>
                  <a:lstStyle/>
                  <a:p>
                    <a:fld id="{3067C608-3077-4F2B-8CD2-788E182553C1}"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4EB-4DCC-A0E8-B48F877E244C}"/>
                </c:ext>
              </c:extLst>
            </c:dLbl>
            <c:dLbl>
              <c:idx val="14"/>
              <c:tx>
                <c:rich>
                  <a:bodyPr/>
                  <a:lstStyle/>
                  <a:p>
                    <a:fld id="{5F5A1E31-5EAB-4031-8E7E-98E0418102FD}"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4EB-4DCC-A0E8-B48F877E244C}"/>
                </c:ext>
              </c:extLst>
            </c:dLbl>
            <c:dLbl>
              <c:idx val="15"/>
              <c:layout>
                <c:manualLayout>
                  <c:x val="2.8338646829613887E-2"/>
                  <c:y val="-5.5849500293944795E-2"/>
                </c:manualLayout>
              </c:layout>
              <c:tx>
                <c:rich>
                  <a:bodyPr/>
                  <a:lstStyle/>
                  <a:p>
                    <a:fld id="{FBB5971D-811F-487F-835A-3505AC3278AC}"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EB-4DCC-A0E8-B48F877E244C}"/>
                </c:ext>
              </c:extLst>
            </c:dLbl>
            <c:dLbl>
              <c:idx val="16"/>
              <c:tx>
                <c:rich>
                  <a:bodyPr/>
                  <a:lstStyle/>
                  <a:p>
                    <a:fld id="{4EE205DB-52FC-4F1F-956F-78F4E75961C9}"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44EB-4DCC-A0E8-B48F877E244C}"/>
                </c:ext>
              </c:extLst>
            </c:dLbl>
            <c:dLbl>
              <c:idx val="17"/>
              <c:tx>
                <c:rich>
                  <a:bodyPr/>
                  <a:lstStyle/>
                  <a:p>
                    <a:fld id="{CD9893FD-553A-4143-A335-102AB48A308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44EB-4DCC-A0E8-B48F877E244C}"/>
                </c:ext>
              </c:extLst>
            </c:dLbl>
            <c:dLbl>
              <c:idx val="18"/>
              <c:layout>
                <c:manualLayout>
                  <c:x val="-1.7711654268508679E-3"/>
                  <c:y val="9.1122868900646678E-2"/>
                </c:manualLayout>
              </c:layout>
              <c:tx>
                <c:rich>
                  <a:bodyPr/>
                  <a:lstStyle/>
                  <a:p>
                    <a:fld id="{73702C19-F4EE-480A-A6C9-D4447DE4A817}"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EB-4DCC-A0E8-B48F877E244C}"/>
                </c:ext>
              </c:extLst>
            </c:dLbl>
            <c:dLbl>
              <c:idx val="19"/>
              <c:tx>
                <c:rich>
                  <a:bodyPr/>
                  <a:lstStyle/>
                  <a:p>
                    <a:fld id="{8EA05CB5-A931-478E-A236-5E16AE5FF512}" type="CELLRANGE">
                      <a:rPr lang="en-US"/>
                      <a:pPr/>
                      <a:t>[ΠΕΡΙΟΧΗΚΕΛΙΟΥ]</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44EB-4DCC-A0E8-B48F877E24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DATA!$C$73:$C$92</c:f>
              <c:numCache>
                <c:formatCode>General</c:formatCode>
                <c:ptCount val="20"/>
                <c:pt idx="0">
                  <c:v>278</c:v>
                </c:pt>
                <c:pt idx="1">
                  <c:v>185</c:v>
                </c:pt>
                <c:pt idx="2">
                  <c:v>220</c:v>
                </c:pt>
                <c:pt idx="3">
                  <c:v>252</c:v>
                </c:pt>
                <c:pt idx="4">
                  <c:v>250</c:v>
                </c:pt>
                <c:pt idx="5">
                  <c:v>239</c:v>
                </c:pt>
                <c:pt idx="6">
                  <c:v>241</c:v>
                </c:pt>
                <c:pt idx="7">
                  <c:v>251</c:v>
                </c:pt>
                <c:pt idx="8">
                  <c:v>246</c:v>
                </c:pt>
                <c:pt idx="9">
                  <c:v>292</c:v>
                </c:pt>
                <c:pt idx="10">
                  <c:v>296</c:v>
                </c:pt>
                <c:pt idx="11">
                  <c:v>282</c:v>
                </c:pt>
                <c:pt idx="12">
                  <c:v>220</c:v>
                </c:pt>
                <c:pt idx="13">
                  <c:v>269</c:v>
                </c:pt>
                <c:pt idx="14">
                  <c:v>233</c:v>
                </c:pt>
                <c:pt idx="15">
                  <c:v>257</c:v>
                </c:pt>
                <c:pt idx="16">
                  <c:v>269</c:v>
                </c:pt>
                <c:pt idx="17">
                  <c:v>287</c:v>
                </c:pt>
                <c:pt idx="18">
                  <c:v>250</c:v>
                </c:pt>
                <c:pt idx="19">
                  <c:v>280</c:v>
                </c:pt>
              </c:numCache>
            </c:numRef>
          </c:xVal>
          <c:yVal>
            <c:numRef>
              <c:f>DATA!$D$73:$D$92</c:f>
              <c:numCache>
                <c:formatCode>General</c:formatCode>
                <c:ptCount val="20"/>
                <c:pt idx="0">
                  <c:v>51</c:v>
                </c:pt>
                <c:pt idx="1">
                  <c:v>41</c:v>
                </c:pt>
                <c:pt idx="2">
                  <c:v>41</c:v>
                </c:pt>
                <c:pt idx="3">
                  <c:v>64</c:v>
                </c:pt>
                <c:pt idx="4">
                  <c:v>63</c:v>
                </c:pt>
                <c:pt idx="5">
                  <c:v>57</c:v>
                </c:pt>
                <c:pt idx="6">
                  <c:v>54</c:v>
                </c:pt>
                <c:pt idx="7">
                  <c:v>57</c:v>
                </c:pt>
                <c:pt idx="8">
                  <c:v>54</c:v>
                </c:pt>
                <c:pt idx="9">
                  <c:v>65</c:v>
                </c:pt>
                <c:pt idx="10">
                  <c:v>80</c:v>
                </c:pt>
                <c:pt idx="11">
                  <c:v>44</c:v>
                </c:pt>
                <c:pt idx="12">
                  <c:v>56</c:v>
                </c:pt>
                <c:pt idx="13">
                  <c:v>44</c:v>
                </c:pt>
                <c:pt idx="14">
                  <c:v>48</c:v>
                </c:pt>
                <c:pt idx="15">
                  <c:v>56</c:v>
                </c:pt>
                <c:pt idx="16">
                  <c:v>40</c:v>
                </c:pt>
                <c:pt idx="17">
                  <c:v>52</c:v>
                </c:pt>
                <c:pt idx="18">
                  <c:v>51</c:v>
                </c:pt>
                <c:pt idx="19">
                  <c:v>76</c:v>
                </c:pt>
              </c:numCache>
            </c:numRef>
          </c:yVal>
          <c:smooth val="0"/>
          <c:extLst>
            <c:ext xmlns:c15="http://schemas.microsoft.com/office/drawing/2012/chart" uri="{02D57815-91ED-43cb-92C2-25804820EDAC}">
              <c15:datalabelsRange>
                <c15:f>DATA!$B$73:$B$92</c15:f>
                <c15:dlblRange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15:dlblRangeCache>
              </c15:datalabelsRange>
            </c:ext>
            <c:ext xmlns:c16="http://schemas.microsoft.com/office/drawing/2014/chart" uri="{C3380CC4-5D6E-409C-BE32-E72D297353CC}">
              <c16:uniqueId val="{00000014-44EB-4DCC-A0E8-B48F877E244C}"/>
            </c:ext>
          </c:extLst>
        </c:ser>
        <c:dLbls>
          <c:showLegendKey val="0"/>
          <c:showVal val="0"/>
          <c:showCatName val="0"/>
          <c:showSerName val="0"/>
          <c:showPercent val="0"/>
          <c:showBubbleSize val="0"/>
        </c:dLbls>
        <c:axId val="693398000"/>
        <c:axId val="693390928"/>
      </c:scatterChart>
      <c:valAx>
        <c:axId val="693398000"/>
        <c:scaling>
          <c:orientation val="minMax"/>
          <c:min val="150"/>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r>
                  <a:rPr lang="en-US" sz="1050"/>
                  <a:t>FOULS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3390928"/>
        <c:crosses val="autoZero"/>
        <c:crossBetween val="midCat"/>
        <c:majorUnit val="20"/>
      </c:valAx>
      <c:valAx>
        <c:axId val="693390928"/>
        <c:scaling>
          <c:orientation val="minMax"/>
          <c:min val="3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r>
                  <a:rPr lang="en-US" sz="1050"/>
                  <a:t>CARDS</a:t>
                </a:r>
                <a:endParaRPr lang="el-GR" sz="1050"/>
              </a:p>
            </c:rich>
          </c:tx>
          <c:overlay val="0"/>
          <c:spPr>
            <a:noFill/>
            <a:ln>
              <a:noFill/>
            </a:ln>
            <a:effectLst/>
          </c:spPr>
          <c:txPr>
            <a:bodyPr rot="-5400000" spcFirstLastPara="1" vertOverflow="ellipsis" vert="horz" wrap="square" anchor="ctr" anchorCtr="1"/>
            <a:lstStyle/>
            <a:p>
              <a:pPr>
                <a:defRPr sz="105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3398000"/>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CORNER</a:t>
            </a:r>
            <a:r>
              <a:rPr lang="en-US" baseline="0"/>
              <a:t> KICKS / 90</a:t>
            </a:r>
            <a:endParaRPr lang="el-G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DATA!$B$98:$B$117</c:f>
              <c:str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strCache>
            </c:strRef>
          </c:cat>
          <c:val>
            <c:numRef>
              <c:f>DATA!$C$98:$C$117</c:f>
              <c:numCache>
                <c:formatCode>0.00</c:formatCode>
                <c:ptCount val="20"/>
                <c:pt idx="0">
                  <c:v>6.5217391304347823</c:v>
                </c:pt>
                <c:pt idx="1">
                  <c:v>7.3181818181818183</c:v>
                </c:pt>
                <c:pt idx="2">
                  <c:v>7.6521739130434785</c:v>
                </c:pt>
                <c:pt idx="3">
                  <c:v>6.1304347826086953</c:v>
                </c:pt>
                <c:pt idx="4">
                  <c:v>5.6521739130434785</c:v>
                </c:pt>
                <c:pt idx="5">
                  <c:v>6.2608695652173916</c:v>
                </c:pt>
                <c:pt idx="6">
                  <c:v>4.3913043478260869</c:v>
                </c:pt>
                <c:pt idx="7">
                  <c:v>5.0869565217391308</c:v>
                </c:pt>
                <c:pt idx="8">
                  <c:v>4.9565217391304346</c:v>
                </c:pt>
                <c:pt idx="9">
                  <c:v>4.1739130434782608</c:v>
                </c:pt>
                <c:pt idx="10">
                  <c:v>5.1304347826086953</c:v>
                </c:pt>
                <c:pt idx="11">
                  <c:v>6.0909090909090908</c:v>
                </c:pt>
                <c:pt idx="12">
                  <c:v>5.6956521739130439</c:v>
                </c:pt>
                <c:pt idx="13">
                  <c:v>4.6956521739130439</c:v>
                </c:pt>
                <c:pt idx="14">
                  <c:v>4.9545454545454541</c:v>
                </c:pt>
                <c:pt idx="15">
                  <c:v>3.7391304347826089</c:v>
                </c:pt>
                <c:pt idx="16">
                  <c:v>5.2272727272727275</c:v>
                </c:pt>
                <c:pt idx="17">
                  <c:v>4.9565217391304346</c:v>
                </c:pt>
                <c:pt idx="18">
                  <c:v>5.0869565217391308</c:v>
                </c:pt>
                <c:pt idx="19">
                  <c:v>3.347826086956522</c:v>
                </c:pt>
              </c:numCache>
            </c:numRef>
          </c:val>
          <c:extLst>
            <c:ext xmlns:c16="http://schemas.microsoft.com/office/drawing/2014/chart" uri="{C3380CC4-5D6E-409C-BE32-E72D297353CC}">
              <c16:uniqueId val="{00000000-7F77-4C5E-AD51-91389047424F}"/>
            </c:ext>
          </c:extLst>
        </c:ser>
        <c:dLbls>
          <c:dLblPos val="inEnd"/>
          <c:showLegendKey val="0"/>
          <c:showVal val="1"/>
          <c:showCatName val="0"/>
          <c:showSerName val="0"/>
          <c:showPercent val="0"/>
          <c:showBubbleSize val="0"/>
        </c:dLbls>
        <c:gapWidth val="65"/>
        <c:axId val="1073319680"/>
        <c:axId val="1073326752"/>
      </c:barChart>
      <c:catAx>
        <c:axId val="10733196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3326752"/>
        <c:crosses val="autoZero"/>
        <c:auto val="1"/>
        <c:lblAlgn val="ctr"/>
        <c:lblOffset val="100"/>
        <c:noMultiLvlLbl val="0"/>
      </c:catAx>
      <c:valAx>
        <c:axId val="10733267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07331968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Offsides</a:t>
            </a:r>
            <a:r>
              <a:rPr lang="en-US" baseline="0"/>
              <a:t> / Match Played</a:t>
            </a:r>
            <a:endParaRPr lang="el-G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solidFill>
                  <a:schemeClr val="tx1"/>
                </a:solidFill>
              </a:ln>
              <a:effectLst>
                <a:glow rad="50800">
                  <a:schemeClr val="accent1">
                    <a:alpha val="40000"/>
                  </a:schemeClr>
                </a:glow>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DATA!$H$98:$H$117</c:f>
              <c:str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strCache>
            </c:strRef>
          </c:cat>
          <c:val>
            <c:numRef>
              <c:f>DATA!$I$98:$I$117</c:f>
              <c:numCache>
                <c:formatCode>0.00</c:formatCode>
                <c:ptCount val="20"/>
                <c:pt idx="0">
                  <c:v>2.347826086956522</c:v>
                </c:pt>
                <c:pt idx="1">
                  <c:v>1.1818181818181819</c:v>
                </c:pt>
                <c:pt idx="2">
                  <c:v>2.2173913043478262</c:v>
                </c:pt>
                <c:pt idx="3">
                  <c:v>0.91304347826086951</c:v>
                </c:pt>
                <c:pt idx="4">
                  <c:v>2.3043478260869565</c:v>
                </c:pt>
                <c:pt idx="5">
                  <c:v>2.6086956521739131</c:v>
                </c:pt>
                <c:pt idx="6">
                  <c:v>1.826086956521739</c:v>
                </c:pt>
                <c:pt idx="7">
                  <c:v>2.1304347826086958</c:v>
                </c:pt>
                <c:pt idx="8">
                  <c:v>1.6521739130434783</c:v>
                </c:pt>
                <c:pt idx="9">
                  <c:v>2</c:v>
                </c:pt>
                <c:pt idx="10">
                  <c:v>2.4347826086956523</c:v>
                </c:pt>
                <c:pt idx="11">
                  <c:v>1.5</c:v>
                </c:pt>
                <c:pt idx="12">
                  <c:v>1.7391304347826086</c:v>
                </c:pt>
                <c:pt idx="13">
                  <c:v>1.3043478260869565</c:v>
                </c:pt>
                <c:pt idx="14">
                  <c:v>1.7272727272727273</c:v>
                </c:pt>
                <c:pt idx="15">
                  <c:v>2.0869565217391304</c:v>
                </c:pt>
                <c:pt idx="16">
                  <c:v>1.8636363636363635</c:v>
                </c:pt>
                <c:pt idx="17">
                  <c:v>2.0434782608695654</c:v>
                </c:pt>
                <c:pt idx="18">
                  <c:v>2.0869565217391304</c:v>
                </c:pt>
                <c:pt idx="19">
                  <c:v>1.9130434782608696</c:v>
                </c:pt>
              </c:numCache>
            </c:numRef>
          </c:val>
          <c:extLst>
            <c:ext xmlns:c16="http://schemas.microsoft.com/office/drawing/2014/chart" uri="{C3380CC4-5D6E-409C-BE32-E72D297353CC}">
              <c16:uniqueId val="{00000000-910E-4D61-BC17-7377267B42DB}"/>
            </c:ext>
          </c:extLst>
        </c:ser>
        <c:dLbls>
          <c:dLblPos val="inEnd"/>
          <c:showLegendKey val="0"/>
          <c:showVal val="1"/>
          <c:showCatName val="0"/>
          <c:showSerName val="0"/>
          <c:showPercent val="0"/>
          <c:showBubbleSize val="0"/>
        </c:dLbls>
        <c:gapWidth val="65"/>
        <c:axId val="1671422655"/>
        <c:axId val="1671420575"/>
      </c:barChart>
      <c:catAx>
        <c:axId val="16714226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1420575"/>
        <c:crosses val="autoZero"/>
        <c:auto val="1"/>
        <c:lblAlgn val="ctr"/>
        <c:lblOffset val="100"/>
        <c:noMultiLvlLbl val="0"/>
      </c:catAx>
      <c:valAx>
        <c:axId val="16714205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67142265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a:t>
            </a:r>
            <a:r>
              <a:rPr lang="en-US" baseline="0"/>
              <a:t> PASS LENGTH</a:t>
            </a:r>
            <a:endParaRPr lang="el-G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noFill/>
              </a:ln>
              <a:effectLst>
                <a:outerShdw blurRad="50800" dist="50800" dir="5400000" algn="ctr" rotWithShape="0">
                  <a:schemeClr val="tx1"/>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DATA!$B$121:$B$140</c:f>
              <c:str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strCache>
            </c:strRef>
          </c:cat>
          <c:val>
            <c:numRef>
              <c:f>DATA!$C$121:$C$140</c:f>
              <c:numCache>
                <c:formatCode>General</c:formatCode>
                <c:ptCount val="20"/>
                <c:pt idx="0">
                  <c:v>25.2</c:v>
                </c:pt>
                <c:pt idx="1">
                  <c:v>29.9</c:v>
                </c:pt>
                <c:pt idx="2">
                  <c:v>29.5</c:v>
                </c:pt>
                <c:pt idx="3">
                  <c:v>27.9</c:v>
                </c:pt>
                <c:pt idx="4">
                  <c:v>25.7</c:v>
                </c:pt>
                <c:pt idx="5">
                  <c:v>30</c:v>
                </c:pt>
                <c:pt idx="6">
                  <c:v>36</c:v>
                </c:pt>
                <c:pt idx="7">
                  <c:v>27.2</c:v>
                </c:pt>
                <c:pt idx="8">
                  <c:v>27.3</c:v>
                </c:pt>
                <c:pt idx="9">
                  <c:v>34.5</c:v>
                </c:pt>
                <c:pt idx="10">
                  <c:v>28.4</c:v>
                </c:pt>
                <c:pt idx="11">
                  <c:v>35.799999999999997</c:v>
                </c:pt>
                <c:pt idx="12">
                  <c:v>28.2</c:v>
                </c:pt>
                <c:pt idx="13">
                  <c:v>38.799999999999997</c:v>
                </c:pt>
                <c:pt idx="14">
                  <c:v>35.799999999999997</c:v>
                </c:pt>
                <c:pt idx="15">
                  <c:v>29.6</c:v>
                </c:pt>
                <c:pt idx="16">
                  <c:v>42</c:v>
                </c:pt>
                <c:pt idx="17">
                  <c:v>42.3</c:v>
                </c:pt>
                <c:pt idx="18">
                  <c:v>30</c:v>
                </c:pt>
                <c:pt idx="19">
                  <c:v>31.1</c:v>
                </c:pt>
              </c:numCache>
            </c:numRef>
          </c:val>
          <c:extLst>
            <c:ext xmlns:c16="http://schemas.microsoft.com/office/drawing/2014/chart" uri="{C3380CC4-5D6E-409C-BE32-E72D297353CC}">
              <c16:uniqueId val="{00000000-D999-4B4C-ACCD-8DC13F53B7A3}"/>
            </c:ext>
          </c:extLst>
        </c:ser>
        <c:dLbls>
          <c:dLblPos val="inEnd"/>
          <c:showLegendKey val="0"/>
          <c:showVal val="1"/>
          <c:showCatName val="0"/>
          <c:showSerName val="0"/>
          <c:showPercent val="0"/>
          <c:showBubbleSize val="0"/>
        </c:dLbls>
        <c:gapWidth val="65"/>
        <c:axId val="2105084783"/>
        <c:axId val="2105091439"/>
      </c:barChart>
      <c:catAx>
        <c:axId val="21050847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5091439"/>
        <c:crosses val="autoZero"/>
        <c:auto val="1"/>
        <c:lblAlgn val="ctr"/>
        <c:lblOffset val="100"/>
        <c:noMultiLvlLbl val="0"/>
      </c:catAx>
      <c:valAx>
        <c:axId val="210509143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0508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l-G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DRIBBLES</a:t>
            </a:r>
            <a:r>
              <a:rPr lang="en-US" baseline="0"/>
              <a:t> / MATCHES PLAYED</a:t>
            </a:r>
            <a:endParaRPr lang="el-G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DATA!$G$122:$G$141</c:f>
              <c:strCache>
                <c:ptCount val="20"/>
                <c:pt idx="0">
                  <c:v>Liverpool</c:v>
                </c:pt>
                <c:pt idx="1">
                  <c:v>Manchester City</c:v>
                </c:pt>
                <c:pt idx="2">
                  <c:v>Arsenal</c:v>
                </c:pt>
                <c:pt idx="3">
                  <c:v>Aston Villa</c:v>
                </c:pt>
                <c:pt idx="4">
                  <c:v>Tottenham</c:v>
                </c:pt>
                <c:pt idx="5">
                  <c:v>Manchester Utd</c:v>
                </c:pt>
                <c:pt idx="6">
                  <c:v>West Ham</c:v>
                </c:pt>
                <c:pt idx="7">
                  <c:v>Brighton</c:v>
                </c:pt>
                <c:pt idx="8">
                  <c:v>Newcastle Utd</c:v>
                </c:pt>
                <c:pt idx="9">
                  <c:v>Wolves</c:v>
                </c:pt>
                <c:pt idx="10">
                  <c:v>Chelsea</c:v>
                </c:pt>
                <c:pt idx="11">
                  <c:v>Bournemouth</c:v>
                </c:pt>
                <c:pt idx="12">
                  <c:v>Fulham</c:v>
                </c:pt>
                <c:pt idx="13">
                  <c:v>Crystal Palace</c:v>
                </c:pt>
                <c:pt idx="14">
                  <c:v>Brentford</c:v>
                </c:pt>
                <c:pt idx="15">
                  <c:v>Nott'ham Forest</c:v>
                </c:pt>
                <c:pt idx="16">
                  <c:v>Luton Town</c:v>
                </c:pt>
                <c:pt idx="17">
                  <c:v>Everton</c:v>
                </c:pt>
                <c:pt idx="18">
                  <c:v>Burnley</c:v>
                </c:pt>
                <c:pt idx="19">
                  <c:v>Sheffield Utd</c:v>
                </c:pt>
              </c:strCache>
            </c:strRef>
          </c:cat>
          <c:val>
            <c:numRef>
              <c:f>DATA!$H$122:$H$141</c:f>
              <c:numCache>
                <c:formatCode>0.00</c:formatCode>
                <c:ptCount val="20"/>
                <c:pt idx="0">
                  <c:v>19.956521739130434</c:v>
                </c:pt>
                <c:pt idx="1">
                  <c:v>12</c:v>
                </c:pt>
                <c:pt idx="2">
                  <c:v>14.521739130434783</c:v>
                </c:pt>
                <c:pt idx="3">
                  <c:v>14.347826086956522</c:v>
                </c:pt>
                <c:pt idx="4">
                  <c:v>19.217391304347824</c:v>
                </c:pt>
                <c:pt idx="5">
                  <c:v>19</c:v>
                </c:pt>
                <c:pt idx="6">
                  <c:v>15.347826086956522</c:v>
                </c:pt>
                <c:pt idx="7">
                  <c:v>17</c:v>
                </c:pt>
                <c:pt idx="8">
                  <c:v>18.434782608695652</c:v>
                </c:pt>
                <c:pt idx="9">
                  <c:v>16.173913043478262</c:v>
                </c:pt>
                <c:pt idx="10">
                  <c:v>16.652173913043477</c:v>
                </c:pt>
                <c:pt idx="11">
                  <c:v>18.272727272727273</c:v>
                </c:pt>
                <c:pt idx="12">
                  <c:v>17.347826086956523</c:v>
                </c:pt>
                <c:pt idx="13">
                  <c:v>15.521739130434783</c:v>
                </c:pt>
                <c:pt idx="14">
                  <c:v>17.863636363636363</c:v>
                </c:pt>
                <c:pt idx="15">
                  <c:v>16.347826086956523</c:v>
                </c:pt>
                <c:pt idx="16">
                  <c:v>16.59090909090909</c:v>
                </c:pt>
                <c:pt idx="17">
                  <c:v>19.130434782608695</c:v>
                </c:pt>
                <c:pt idx="18">
                  <c:v>15.826086956521738</c:v>
                </c:pt>
                <c:pt idx="19">
                  <c:v>18.260869565217391</c:v>
                </c:pt>
              </c:numCache>
            </c:numRef>
          </c:val>
          <c:extLst>
            <c:ext xmlns:c16="http://schemas.microsoft.com/office/drawing/2014/chart" uri="{C3380CC4-5D6E-409C-BE32-E72D297353CC}">
              <c16:uniqueId val="{00000000-4C13-43E9-BA39-D1B02D37C69B}"/>
            </c:ext>
          </c:extLst>
        </c:ser>
        <c:dLbls>
          <c:dLblPos val="inEnd"/>
          <c:showLegendKey val="0"/>
          <c:showVal val="1"/>
          <c:showCatName val="0"/>
          <c:showSerName val="0"/>
          <c:showPercent val="0"/>
          <c:showBubbleSize val="0"/>
        </c:dLbls>
        <c:gapWidth val="65"/>
        <c:axId val="1252468479"/>
        <c:axId val="1252470559"/>
      </c:barChart>
      <c:catAx>
        <c:axId val="12524684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2470559"/>
        <c:crosses val="autoZero"/>
        <c:auto val="1"/>
        <c:lblAlgn val="ctr"/>
        <c:lblOffset val="100"/>
        <c:noMultiLvlLbl val="0"/>
      </c:catAx>
      <c:valAx>
        <c:axId val="12524705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25246847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304800</xdr:colOff>
      <xdr:row>27</xdr:row>
      <xdr:rowOff>57150</xdr:rowOff>
    </xdr:from>
    <xdr:to>
      <xdr:col>12</xdr:col>
      <xdr:colOff>198120</xdr:colOff>
      <xdr:row>46</xdr:row>
      <xdr:rowOff>152400</xdr:rowOff>
    </xdr:to>
    <xdr:graphicFrame macro="">
      <xdr:nvGraphicFramePr>
        <xdr:cNvPr id="6" name="Γράφημα 5">
          <a:extLst>
            <a:ext uri="{FF2B5EF4-FFF2-40B4-BE49-F238E27FC236}">
              <a16:creationId xmlns:a16="http://schemas.microsoft.com/office/drawing/2014/main" id="{814C2814-DF31-4A59-88F1-F9BA774C7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640080</xdr:colOff>
      <xdr:row>48</xdr:row>
      <xdr:rowOff>91440</xdr:rowOff>
    </xdr:from>
    <xdr:to>
      <xdr:col>12</xdr:col>
      <xdr:colOff>594360</xdr:colOff>
      <xdr:row>68</xdr:row>
      <xdr:rowOff>140970</xdr:rowOff>
    </xdr:to>
    <xdr:graphicFrame macro="">
      <xdr:nvGraphicFramePr>
        <xdr:cNvPr id="2" name="Γράφημα 1">
          <a:extLst>
            <a:ext uri="{FF2B5EF4-FFF2-40B4-BE49-F238E27FC236}">
              <a16:creationId xmlns:a16="http://schemas.microsoft.com/office/drawing/2014/main" id="{66A59FF4-F654-48AC-B090-B4D326D2F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640080</xdr:colOff>
      <xdr:row>70</xdr:row>
      <xdr:rowOff>167640</xdr:rowOff>
    </xdr:from>
    <xdr:to>
      <xdr:col>13</xdr:col>
      <xdr:colOff>1066800</xdr:colOff>
      <xdr:row>94</xdr:row>
      <xdr:rowOff>99060</xdr:rowOff>
    </xdr:to>
    <xdr:graphicFrame macro="">
      <xdr:nvGraphicFramePr>
        <xdr:cNvPr id="3" name="Γράφημα 2">
          <a:extLst>
            <a:ext uri="{FF2B5EF4-FFF2-40B4-BE49-F238E27FC236}">
              <a16:creationId xmlns:a16="http://schemas.microsoft.com/office/drawing/2014/main" id="{8B7D7480-0454-4EE1-A320-F15FB0FA5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594360</xdr:colOff>
      <xdr:row>21</xdr:row>
      <xdr:rowOff>121920</xdr:rowOff>
    </xdr:from>
    <xdr:to>
      <xdr:col>10</xdr:col>
      <xdr:colOff>106680</xdr:colOff>
      <xdr:row>41</xdr:row>
      <xdr:rowOff>99060</xdr:rowOff>
    </xdr:to>
    <xdr:pic>
      <xdr:nvPicPr>
        <xdr:cNvPr id="3" name="Εικόνα 2">
          <a:extLst>
            <a:ext uri="{FF2B5EF4-FFF2-40B4-BE49-F238E27FC236}">
              <a16:creationId xmlns:a16="http://schemas.microsoft.com/office/drawing/2014/main" id="{57D4EED9-ECBB-4CE4-88DC-88B513C87DBA}"/>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594360" y="3962400"/>
          <a:ext cx="7033260" cy="3634740"/>
        </a:xfrm>
        <a:prstGeom prst="rect">
          <a:avLst/>
        </a:prstGeom>
      </xdr:spPr>
    </xdr:pic>
    <xdr:clientData/>
  </xdr:twoCellAnchor>
  <xdr:twoCellAnchor editAs="oneCell">
    <xdr:from>
      <xdr:col>8</xdr:col>
      <xdr:colOff>594360</xdr:colOff>
      <xdr:row>21</xdr:row>
      <xdr:rowOff>45720</xdr:rowOff>
    </xdr:from>
    <xdr:to>
      <xdr:col>19</xdr:col>
      <xdr:colOff>236220</xdr:colOff>
      <xdr:row>40</xdr:row>
      <xdr:rowOff>174636</xdr:rowOff>
    </xdr:to>
    <xdr:pic>
      <xdr:nvPicPr>
        <xdr:cNvPr id="4" name="Εικόνα 3">
          <a:extLst>
            <a:ext uri="{FF2B5EF4-FFF2-40B4-BE49-F238E27FC236}">
              <a16:creationId xmlns:a16="http://schemas.microsoft.com/office/drawing/2014/main" id="{46488792-FA87-4755-8F0E-7398E63B0B24}"/>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6865620" y="3886200"/>
          <a:ext cx="7734300" cy="3603636"/>
        </a:xfrm>
        <a:prstGeom prst="rect">
          <a:avLst/>
        </a:prstGeom>
      </xdr:spPr>
    </xdr:pic>
    <xdr:clientData/>
  </xdr:twoCellAnchor>
  <xdr:twoCellAnchor>
    <xdr:from>
      <xdr:col>2</xdr:col>
      <xdr:colOff>22860</xdr:colOff>
      <xdr:row>46</xdr:row>
      <xdr:rowOff>102870</xdr:rowOff>
    </xdr:from>
    <xdr:to>
      <xdr:col>15</xdr:col>
      <xdr:colOff>38100</xdr:colOff>
      <xdr:row>69</xdr:row>
      <xdr:rowOff>38100</xdr:rowOff>
    </xdr:to>
    <xdr:graphicFrame macro="">
      <xdr:nvGraphicFramePr>
        <xdr:cNvPr id="15" name="Γράφημα 14">
          <a:extLst>
            <a:ext uri="{FF2B5EF4-FFF2-40B4-BE49-F238E27FC236}">
              <a16:creationId xmlns:a16="http://schemas.microsoft.com/office/drawing/2014/main" id="{11D1EDCC-4385-40E7-9B37-74201E70F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xdr:colOff>
      <xdr:row>75</xdr:row>
      <xdr:rowOff>68580</xdr:rowOff>
    </xdr:from>
    <xdr:to>
      <xdr:col>14</xdr:col>
      <xdr:colOff>594360</xdr:colOff>
      <xdr:row>99</xdr:row>
      <xdr:rowOff>60960</xdr:rowOff>
    </xdr:to>
    <xdr:graphicFrame macro="">
      <xdr:nvGraphicFramePr>
        <xdr:cNvPr id="14" name="Γράφημα 13">
          <a:extLst>
            <a:ext uri="{FF2B5EF4-FFF2-40B4-BE49-F238E27FC236}">
              <a16:creationId xmlns:a16="http://schemas.microsoft.com/office/drawing/2014/main" id="{1F55C91E-C3BD-4125-BDE8-3749056F3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124</xdr:row>
      <xdr:rowOff>0</xdr:rowOff>
    </xdr:from>
    <xdr:to>
      <xdr:col>14</xdr:col>
      <xdr:colOff>563880</xdr:colOff>
      <xdr:row>152</xdr:row>
      <xdr:rowOff>15240</xdr:rowOff>
    </xdr:to>
    <xdr:graphicFrame macro="">
      <xdr:nvGraphicFramePr>
        <xdr:cNvPr id="16" name="Γράφημα 15">
          <a:extLst>
            <a:ext uri="{FF2B5EF4-FFF2-40B4-BE49-F238E27FC236}">
              <a16:creationId xmlns:a16="http://schemas.microsoft.com/office/drawing/2014/main" id="{3A689C26-EE49-42DD-9140-5BCCE6EC3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15240</xdr:colOff>
      <xdr:row>152</xdr:row>
      <xdr:rowOff>0</xdr:rowOff>
    </xdr:from>
    <xdr:to>
      <xdr:col>16</xdr:col>
      <xdr:colOff>929640</xdr:colOff>
      <xdr:row>175</xdr:row>
      <xdr:rowOff>114300</xdr:rowOff>
    </xdr:to>
    <xdr:graphicFrame macro="">
      <xdr:nvGraphicFramePr>
        <xdr:cNvPr id="12" name="Γράφημα 11">
          <a:extLst>
            <a:ext uri="{FF2B5EF4-FFF2-40B4-BE49-F238E27FC236}">
              <a16:creationId xmlns:a16="http://schemas.microsoft.com/office/drawing/2014/main" id="{95D15855-9785-4156-831E-67ED24F28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15240</xdr:colOff>
      <xdr:row>175</xdr:row>
      <xdr:rowOff>106680</xdr:rowOff>
    </xdr:from>
    <xdr:to>
      <xdr:col>16</xdr:col>
      <xdr:colOff>929640</xdr:colOff>
      <xdr:row>197</xdr:row>
      <xdr:rowOff>91440</xdr:rowOff>
    </xdr:to>
    <xdr:graphicFrame macro="">
      <xdr:nvGraphicFramePr>
        <xdr:cNvPr id="28" name="Γράφημα 27">
          <a:extLst>
            <a:ext uri="{FF2B5EF4-FFF2-40B4-BE49-F238E27FC236}">
              <a16:creationId xmlns:a16="http://schemas.microsoft.com/office/drawing/2014/main" id="{FE20034D-5520-4CA5-B7FA-55DA269FC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15240</xdr:colOff>
      <xdr:row>197</xdr:row>
      <xdr:rowOff>83820</xdr:rowOff>
    </xdr:from>
    <xdr:to>
      <xdr:col>16</xdr:col>
      <xdr:colOff>937260</xdr:colOff>
      <xdr:row>219</xdr:row>
      <xdr:rowOff>76200</xdr:rowOff>
    </xdr:to>
    <xdr:graphicFrame macro="">
      <xdr:nvGraphicFramePr>
        <xdr:cNvPr id="29" name="Γράφημα 28">
          <a:extLst>
            <a:ext uri="{FF2B5EF4-FFF2-40B4-BE49-F238E27FC236}">
              <a16:creationId xmlns:a16="http://schemas.microsoft.com/office/drawing/2014/main" id="{FFE6378E-397E-4C80-880C-1C51D6E30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7620</xdr:colOff>
      <xdr:row>219</xdr:row>
      <xdr:rowOff>83820</xdr:rowOff>
    </xdr:from>
    <xdr:to>
      <xdr:col>16</xdr:col>
      <xdr:colOff>944880</xdr:colOff>
      <xdr:row>242</xdr:row>
      <xdr:rowOff>129540</xdr:rowOff>
    </xdr:to>
    <xdr:graphicFrame macro="">
      <xdr:nvGraphicFramePr>
        <xdr:cNvPr id="10" name="Γράφημα 9">
          <a:extLst>
            <a:ext uri="{FF2B5EF4-FFF2-40B4-BE49-F238E27FC236}">
              <a16:creationId xmlns:a16="http://schemas.microsoft.com/office/drawing/2014/main" id="{029EE6C0-8435-4E12-91D0-62928D6B9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982980</xdr:colOff>
      <xdr:row>242</xdr:row>
      <xdr:rowOff>129540</xdr:rowOff>
    </xdr:from>
    <xdr:to>
      <xdr:col>16</xdr:col>
      <xdr:colOff>937260</xdr:colOff>
      <xdr:row>266</xdr:row>
      <xdr:rowOff>7620</xdr:rowOff>
    </xdr:to>
    <xdr:graphicFrame macro="">
      <xdr:nvGraphicFramePr>
        <xdr:cNvPr id="11" name="Γράφημα 10">
          <a:extLst>
            <a:ext uri="{FF2B5EF4-FFF2-40B4-BE49-F238E27FC236}">
              <a16:creationId xmlns:a16="http://schemas.microsoft.com/office/drawing/2014/main" id="{D3D3CA42-6B73-4C5A-AEB7-B51ED7F05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ootbal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dicted Model"/>
      <sheetName val="Regular season Table "/>
      <sheetName val="Possession"/>
      <sheetName val="GPT cache"/>
      <sheetName val="football"/>
    </sheetNames>
    <sheetDataSet>
      <sheetData sheetId="0"/>
      <sheetData sheetId="1"/>
      <sheetData sheetId="2"/>
      <sheetData sheetId="3"/>
      <sheetData sheetId="4"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F81CE07-CEE2-4537-B234-C059C56CFD53}" autoFormatId="16" applyNumberFormats="0" applyBorderFormats="0" applyFontFormats="0" applyPatternFormats="0" applyAlignmentFormats="0" applyWidthHeightFormats="0">
  <queryTableRefresh nextId="552">
    <queryTableFields count="203">
      <queryTableField id="1" name="Rk" tableColumnId="1"/>
      <queryTableField id="2" name="Squad" tableColumnId="2"/>
      <queryTableField id="269" name="Matches Played" tableColumnId="7"/>
      <queryTableField id="262" name="Wins" tableColumnId="4"/>
      <queryTableField id="263" name="Draws" tableColumnId="5"/>
      <queryTableField id="264" name="Losses" tableColumnId="6"/>
      <queryTableField id="270" name="Goals For" tableColumnId="8"/>
      <queryTableField id="271" name="Goals Against" tableColumnId="9"/>
      <queryTableField id="272" name="Goals Difference" tableColumnId="10"/>
      <queryTableField id="273" name="Points" tableColumnId="11"/>
      <queryTableField id="274" name="Points/Matches Played" tableColumnId="12"/>
      <queryTableField id="275" name="xGoals" tableColumnId="13"/>
      <queryTableField id="276" name="xGoals Allowed" tableColumnId="14"/>
      <queryTableField id="277" name="xGoals Difference" tableColumnId="15"/>
      <queryTableField id="278" name="xGoals Difference/90" tableColumnId="16"/>
      <queryTableField id="547" dataBound="0" tableColumnId="19"/>
      <queryTableField id="546" dataBound="0" tableColumnId="17"/>
      <queryTableField id="548" dataBound="0" tableColumnId="20"/>
      <queryTableField id="549" dataBound="0" tableColumnId="22"/>
      <queryTableField id="279" name="Last 5 Matches" tableColumnId="21"/>
      <queryTableField id="18" name="Top Team Scorer" tableColumnId="18"/>
      <queryTableField id="282" name="Penalty Kicks Allowed" tableColumnId="24"/>
      <queryTableField id="283" name="Free Kick Goals Against" tableColumnId="25"/>
      <queryTableField id="284" name="Corner Kick Goals Against" tableColumnId="26"/>
      <queryTableField id="285" name="Own Goals Scored Against Goalkeeper" tableColumnId="27"/>
      <queryTableField id="286" name="Post-Shot Expected Goals" tableColumnId="28"/>
      <queryTableField id="287" name="Post-Shot Expected Goals per Shot on Target" tableColumnId="29"/>
      <queryTableField id="288" name="Post-Shot Expected Goals +/-" tableColumnId="30"/>
      <queryTableField id="289" name="Post-Shot Expected Goals - Goals Allowed / 90" tableColumnId="31"/>
      <queryTableField id="290" name="Passes Completed (Launched)" tableColumnId="32"/>
      <queryTableField id="291" name="Passes Attempted (Launched)" tableColumnId="33"/>
      <queryTableField id="292" name="Pass Completion Percentage (Launched)" tableColumnId="34"/>
      <queryTableField id="293" name="Passes Attemtped (GK)" tableColumnId="35"/>
      <queryTableField id="294" name="Throws Attempted" tableColumnId="36"/>
      <queryTableField id="295" name="Percentage of Passes that were Launched" tableColumnId="37"/>
      <queryTableField id="296" name="Average Pass Length" tableColumnId="38"/>
      <queryTableField id="297" name="Goal Kicks" tableColumnId="39"/>
      <queryTableField id="298" name="Goal Kicks Launch%" tableColumnId="40"/>
      <queryTableField id="299" name="Average Length of Goal Kicks" tableColumnId="41"/>
      <queryTableField id="300" name="Crosses Faced" tableColumnId="42"/>
      <queryTableField id="301" name="Crosses Stopped" tableColumnId="43"/>
      <queryTableField id="302" name=".Crosses Stopped %" tableColumnId="44"/>
      <queryTableField id="303" name="Def.Actions Outside Pen.Area" tableColumnId="45"/>
      <queryTableField id="304" name="Defensive actions outside of penalty area per 90 minutes" tableColumnId="46"/>
      <queryTableField id="305" name="Avg. Distance of Def.Actions" tableColumnId="47"/>
      <queryTableField id="343" name="Tackles" tableColumnId="3"/>
      <queryTableField id="344" name="Tackles Won" tableColumnId="48"/>
      <queryTableField id="345" name="Tackles Def 3rd" tableColumnId="49"/>
      <queryTableField id="346" name="Tackles Mid 3rd" tableColumnId="50"/>
      <queryTableField id="347" name="Tackles Att 3rd" tableColumnId="51"/>
      <queryTableField id="348" name="Dribblers Tackled" tableColumnId="52"/>
      <queryTableField id="349" name="Dribbles Challenged" tableColumnId="53"/>
      <queryTableField id="350" name="% of Dribblers Tackled" tableColumnId="54"/>
      <queryTableField id="351" name="Challenges Lost" tableColumnId="55"/>
      <queryTableField id="352" name="Blocks" tableColumnId="56"/>
      <queryTableField id="353" name="Shots Blocked" tableColumnId="57"/>
      <queryTableField id="354" name="Passes Blocked" tableColumnId="58"/>
      <queryTableField id="355" name="Interceptions" tableColumnId="59"/>
      <queryTableField id="356" name="Tackles + Interceptions" tableColumnId="60"/>
      <queryTableField id="357" name="Clearances" tableColumnId="61"/>
      <queryTableField id="358" name="Errors" tableColumnId="62"/>
      <queryTableField id="359" name="Shot-Creating Actions" tableColumnId="63"/>
      <queryTableField id="360" name="Shot-Creating Actions/90" tableColumnId="64"/>
      <queryTableField id="361" name="Shots Creating Actions (Live-ball Pass)" tableColumnId="65"/>
      <queryTableField id="362" name="Shots Creating Actions (Dead-ball Pass)" tableColumnId="66"/>
      <queryTableField id="363" name="Shots Creating Actions (Take-On)" tableColumnId="67"/>
      <queryTableField id="364" name="Shots Creating Actions (Shot)" tableColumnId="68"/>
      <queryTableField id="365" name="Shots Creating Actions (Fouls Drawn)" tableColumnId="69"/>
      <queryTableField id="366" name="Shots Creating Actions (Defensive Action)" tableColumnId="70"/>
      <queryTableField id="367" name="Goal-Creating Actions" tableColumnId="71"/>
      <queryTableField id="368" name="Goal-Creating Actions/90" tableColumnId="72"/>
      <queryTableField id="369" name="Goal-Creating Action (Live ball Pass)" tableColumnId="73"/>
      <queryTableField id="370" name="Goal-Creating Action (Dead-ball Actions)" tableColumnId="74"/>
      <queryTableField id="371" name="Goal-Creating Action (Take-On)" tableColumnId="75"/>
      <queryTableField id="372" name="Goal-Creating Action (Shot)" tableColumnId="76"/>
      <queryTableField id="373" name="Goal-Creating Action (Fouls Drawn)" tableColumnId="77"/>
      <queryTableField id="374" name="Goal-Creating Action (Defensive Action)" tableColumnId="78"/>
      <queryTableField id="375" name="Shots on Target Against" tableColumnId="79"/>
      <queryTableField id="376" name="Saves" tableColumnId="80"/>
      <queryTableField id="377" name="Saves %" tableColumnId="81"/>
      <queryTableField id="378" name="Clean Sheets" tableColumnId="82"/>
      <queryTableField id="379" name="Clean Sheets %" tableColumnId="83"/>
      <queryTableField id="380" name="Penalty Kicks Attempted" tableColumnId="84"/>
      <queryTableField id="381" name="Penalty Kicks Saved" tableColumnId="85"/>
      <queryTableField id="382" name="Penalty Kicks Missed" tableColumnId="86"/>
      <queryTableField id="383" name="Save % (Penalty Kicks)" tableColumnId="87"/>
      <queryTableField id="425" name="Yellow Cards" tableColumnId="88"/>
      <queryTableField id="426" name="Red Cards" tableColumnId="89"/>
      <queryTableField id="550" dataBound="0" tableColumnId="23"/>
      <queryTableField id="427" name="Second Yellow Card" tableColumnId="90"/>
      <queryTableField id="428" name="Fouls Committed" tableColumnId="91"/>
      <queryTableField id="429" name="Fouls Drawn" tableColumnId="92"/>
      <queryTableField id="430" name="Offsides" tableColumnId="93"/>
      <queryTableField id="431" name="Crosses" tableColumnId="94"/>
      <queryTableField id="432" name="Penalty Kicks Won" tableColumnId="95"/>
      <queryTableField id="433" name="Penalty Kicks Conceded" tableColumnId="96"/>
      <queryTableField id="434" name="Own Goals" tableColumnId="97"/>
      <queryTableField id="435" name="Ball Recoveries" tableColumnId="98"/>
      <queryTableField id="436" name="Aerials Won" tableColumnId="99"/>
      <queryTableField id="437" name="Aerial Lost" tableColumnId="100"/>
      <queryTableField id="438" name="Aerial Duels Won %" tableColumnId="101"/>
      <queryTableField id="439" name="Passes Attempted" tableColumnId="102"/>
      <queryTableField id="440" name="Live-ball Passes" tableColumnId="103"/>
      <queryTableField id="441" name="Dead-ball Passes" tableColumnId="104"/>
      <queryTableField id="442" name="Passes from Free Kicks" tableColumnId="105"/>
      <queryTableField id="443" name="Through Balls" tableColumnId="106"/>
      <queryTableField id="444" name="Switches" tableColumnId="107"/>
      <queryTableField id="445" name="Throw-ins Taken" tableColumnId="108"/>
      <queryTableField id="446" name="Corner Kicks" tableColumnId="109"/>
      <queryTableField id="447" name="Inswinging Corner Kicks" tableColumnId="110"/>
      <queryTableField id="448" name="Outswinging Corner Kicks" tableColumnId="111"/>
      <queryTableField id="449" name="Straight Corner Kicks" tableColumnId="112"/>
      <queryTableField id="450" name="Passes Completed" tableColumnId="113"/>
      <queryTableField id="451" name="Passes Offside" tableColumnId="114"/>
      <queryTableField id="452" name="Passes Completion %" tableColumnId="115"/>
      <queryTableField id="453" name="Total Passing Distance" tableColumnId="116"/>
      <queryTableField id="542" name="Progressive Passing Distance" tableColumnId="205"/>
      <queryTableField id="455" name="Passes Completed (Short)" tableColumnId="118"/>
      <queryTableField id="456" name="Passes Attempted (Short)" tableColumnId="119"/>
      <queryTableField id="457" name="Pass Completion % (Short)" tableColumnId="120"/>
      <queryTableField id="458" name="Passes Completed (Medium)" tableColumnId="121"/>
      <queryTableField id="459" name="Passes Attempted (Medium)" tableColumnId="122"/>
      <queryTableField id="460" name="Pass Completion % (Medium)" tableColumnId="123"/>
      <queryTableField id="461" name="Passes Completed (Long)" tableColumnId="124"/>
      <queryTableField id="462" name="Passes Attempted (Long)" tableColumnId="125"/>
      <queryTableField id="463" name="Pass Completion % (Long)" tableColumnId="126"/>
      <queryTableField id="464" name="Assists" tableColumnId="127"/>
      <queryTableField id="465" name="xAssisted Goals" tableColumnId="128"/>
      <queryTableField id="466" name="xAssists" tableColumnId="129"/>
      <queryTableField id="467" name="Assists - xAssisted Goals" tableColumnId="130"/>
      <queryTableField id="468" name="Key Passes" tableColumnId="131"/>
      <queryTableField id="469" name="Passes into Final Third" tableColumnId="132"/>
      <queryTableField id="470" name="Passes into Penalty Area" tableColumnId="133"/>
      <queryTableField id="471" name="Crosses into Penalty Area" tableColumnId="134"/>
      <queryTableField id="472" name="Progressive Passes" tableColumnId="135"/>
      <queryTableField id="473" name="Average Age" tableColumnId="136"/>
      <queryTableField id="474" name="Minutes" tableColumnId="137"/>
      <queryTableField id="475" name="Minutes / Match Played" tableColumnId="138"/>
      <queryTableField id="477" name="Game or games started by player" tableColumnId="140"/>
      <queryTableField id="478" name="Minutes / Game or games started by player" tableColumnId="141"/>
      <queryTableField id="479" name="Complete Matches Played" tableColumnId="142"/>
      <queryTableField id="480" name="Substitute Appearances" tableColumnId="143"/>
      <queryTableField id="481" name="Minutes / Substitute Appearances" tableColumnId="144"/>
      <queryTableField id="482" name="Matches as Unused Sub" tableColumnId="145"/>
      <queryTableField id="483" name="Points Per Match" tableColumnId="146"/>
      <queryTableField id="484" name="Goals Scored (on pitch)" tableColumnId="147"/>
      <queryTableField id="485" name="Goals Allowed (on pitch)" tableColumnId="148"/>
      <queryTableField id="486" name="Goals Scored - Goals Allowed (on pitch)" tableColumnId="149"/>
      <queryTableField id="487" name="Goals Scored - Goals Allowed (on pitch) / 90" tableColumnId="150"/>
      <queryTableField id="488" name="xGoals (on pitch)" tableColumnId="151"/>
      <queryTableField id="543" name="xGoals Allowed (on pitch)" tableColumnId="206"/>
      <queryTableField id="490" name="xGoals - xGoals Allowed" tableColumnId="153"/>
      <queryTableField id="491" name="xGoals - xGoals Allowed / 90" tableColumnId="154"/>
      <queryTableField id="492" name="Possession" tableColumnId="155"/>
      <queryTableField id="493" name="Touches" tableColumnId="156"/>
      <queryTableField id="494" name="Touches (Def Pen)" tableColumnId="157"/>
      <queryTableField id="495" name="Touches (Def 3rd)" tableColumnId="158"/>
      <queryTableField id="496" name="Touches (Mid 3rd)" tableColumnId="159"/>
      <queryTableField id="497" name="Touches (Att 3rd)" tableColumnId="160"/>
      <queryTableField id="498" name="Touches (Att Pen)" tableColumnId="161"/>
      <queryTableField id="499" name="Touches (Live-Ball)" tableColumnId="162"/>
      <queryTableField id="500" name="Take-Ons Attempted" tableColumnId="163"/>
      <queryTableField id="501" name="Successful Take-Ons" tableColumnId="164"/>
      <queryTableField id="502" name="Successful Take-On %" tableColumnId="165"/>
      <queryTableField id="503" name="Times Tackled During Take-On" tableColumnId="166"/>
      <queryTableField id="504" name="Tackled During Take-On Percentage" tableColumnId="167"/>
      <queryTableField id="505" name="Carries" tableColumnId="168"/>
      <queryTableField id="506" name="Total Carrying Distance" tableColumnId="169"/>
      <queryTableField id="507" name="Progressive Carrying Distance" tableColumnId="170"/>
      <queryTableField id="508" name="Progressive Carries" tableColumnId="171"/>
      <queryTableField id="509" name="Carries into Final Third" tableColumnId="172"/>
      <queryTableField id="510" name="Carries into Penalty Area" tableColumnId="173"/>
      <queryTableField id="511" name="Miscontrols" tableColumnId="174"/>
      <queryTableField id="512" name="Dispossessed" tableColumnId="175"/>
      <queryTableField id="513" name="Passes Received" tableColumnId="176"/>
      <queryTableField id="514" name="Progressive Passes Rec" tableColumnId="177"/>
      <queryTableField id="515" name="Goals" tableColumnId="178"/>
      <queryTableField id="516" name="Shots Total" tableColumnId="179"/>
      <queryTableField id="517" name="Shots on Target" tableColumnId="180"/>
      <queryTableField id="518" name="Shots on Target %" tableColumnId="181"/>
      <queryTableField id="519" name="Shots Total/90" tableColumnId="182"/>
      <queryTableField id="520" name="Shots on target/90" tableColumnId="183"/>
      <queryTableField id="521" name="Goals/Shot" tableColumnId="184"/>
      <queryTableField id="522" name="Goals/Shot on Target" tableColumnId="185"/>
      <queryTableField id="523" name="Average Shot Distance" tableColumnId="186"/>
      <queryTableField id="524" name="Shots from Free Kicks" tableColumnId="187"/>
      <queryTableField id="525" name="Penalty Kicks Made" tableColumnId="188"/>
      <queryTableField id="526" name="Non-Penalty xGoals" tableColumnId="189"/>
      <queryTableField id="527" name="Non-Penalty xGoals / Shot" tableColumnId="190"/>
      <queryTableField id="528" name="Goals - xGoals" tableColumnId="191"/>
      <queryTableField id="529" name="Non-Penalty Goals - Non-Penalty xGoals" tableColumnId="192"/>
      <queryTableField id="530" name="Goals + Assists" tableColumnId="193"/>
      <queryTableField id="531" name="Non-Penalty Goals" tableColumnId="194"/>
      <queryTableField id="532" name="Goals/90" tableColumnId="195"/>
      <queryTableField id="533" name="Assists/90" tableColumnId="196"/>
      <queryTableField id="534" name="Goals + Assists/90" tableColumnId="197"/>
      <queryTableField id="535" name="Non-Penalty Goals/90" tableColumnId="198"/>
      <queryTableField id="536" name="Non-Penalty Goals + Assists/90" tableColumnId="199"/>
      <queryTableField id="537" name="xGoals/90" tableColumnId="200"/>
      <queryTableField id="538" name="xAssisted Goals / 90" tableColumnId="201"/>
      <queryTableField id="539" name="xGoals + xAssisted Goals / 90" tableColumnId="202"/>
      <queryTableField id="540" name="Non-Penalty xGoals/90" tableColumnId="203"/>
      <queryTableField id="541" name="Non-Penalty xGoals + xAssisted Goals / 90" tableColumnId="204"/>
    </queryTableFields>
  </queryTableRefresh>
  <extLst>
    <ext xmlns:x15="http://schemas.microsoft.com/office/spreadsheetml/2010/11/main" uri="{883FBD77-0823-4a55-B5E3-86C4891E6966}">
      <x15:queryTable sourceDataName="Ερώτημα - Regular season 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3108303-BFF8-41F0-85E9-5F2FEF8DCA05}" autoFormatId="16" applyNumberFormats="0" applyBorderFormats="0" applyFontFormats="0" applyPatternFormats="0" applyAlignmentFormats="0" applyWidthHeightFormats="0">
  <queryTableRefresh nextId="6">
    <queryTableFields count="5">
      <queryTableField id="1" name="Wk" tableColumnId="1"/>
      <queryTableField id="2" name="Date" tableColumnId="2"/>
      <queryTableField id="3" name="Home" tableColumnId="3"/>
      <queryTableField id="4" name="Score" tableColumnId="4"/>
      <queryTableField id="5" name="Away"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0525F445-7D00-4DEA-A557-5EA6EA4B47AE}" autoFormatId="16" applyNumberFormats="0" applyBorderFormats="0" applyFontFormats="0" applyPatternFormats="0" applyAlignmentFormats="0" applyWidthHeightFormats="0">
  <queryTableRefresh nextId="6">
    <queryTableFields count="5">
      <queryTableField id="1" name="Wk" tableColumnId="1"/>
      <queryTableField id="2" name="Date" tableColumnId="2"/>
      <queryTableField id="3" name="Home" tableColumnId="3"/>
      <queryTableField id="4" name="Score" tableColumnId="4"/>
      <queryTableField id="5" name="Away"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04680F-7ADB-4CEF-A43F-F4A7CA18107F}" name="Regular_season_Table" displayName="Regular_season_Table" ref="A1:GU21" tableType="queryTable" totalsRowShown="0">
  <autoFilter ref="A1:GU21" xr:uid="{AE04680F-7ADB-4CEF-A43F-F4A7CA18107F}"/>
  <tableColumns count="203">
    <tableColumn id="1" xr3:uid="{34DA1DE9-911B-4032-8B64-E2A04B78C459}" uniqueName="1" name="Rk" queryTableFieldId="1"/>
    <tableColumn id="2" xr3:uid="{B49151EF-2C2D-4D12-ACA2-0A8344FA589C}" uniqueName="2" name="Squad" queryTableFieldId="2" dataDxfId="16"/>
    <tableColumn id="7" xr3:uid="{29153238-2B88-4A29-9557-02475952C698}" uniqueName="7" name="Matches Played" queryTableFieldId="269"/>
    <tableColumn id="4" xr3:uid="{E5AD6430-AD06-424B-B60D-B3571A780FA1}" uniqueName="4" name="Wins" queryTableFieldId="262"/>
    <tableColumn id="5" xr3:uid="{48C17812-9D90-412D-9AD4-4A8E04C7971C}" uniqueName="5" name="Draws" queryTableFieldId="263"/>
    <tableColumn id="6" xr3:uid="{692FB2DB-8ECC-44B6-8792-3CCB3D0EB4F2}" uniqueName="6" name="Losses" queryTableFieldId="264"/>
    <tableColumn id="8" xr3:uid="{41D4F3AC-4419-4B1B-A1ED-133F356DE3A0}" uniqueName="8" name="Goals For" queryTableFieldId="270"/>
    <tableColumn id="9" xr3:uid="{B0F87E5C-DC2B-4430-BEBB-591D2CA56C0D}" uniqueName="9" name="Goals Against" queryTableFieldId="271"/>
    <tableColumn id="10" xr3:uid="{351AD5DB-B698-4452-ABB8-FC62B2A918A9}" uniqueName="10" name="Goals Difference" queryTableFieldId="272"/>
    <tableColumn id="11" xr3:uid="{E4CAAAC7-4977-4810-B6D1-CA07DEB1E4DF}" uniqueName="11" name="Points" queryTableFieldId="273"/>
    <tableColumn id="12" xr3:uid="{C6FC90BE-E023-40B1-9E9D-85DBB83A3DC1}" uniqueName="12" name="Points/Matches Played" queryTableFieldId="274"/>
    <tableColumn id="13" xr3:uid="{A0D1E30E-21B3-4787-9454-73F0715763A9}" uniqueName="13" name="xGoals" queryTableFieldId="275"/>
    <tableColumn id="14" xr3:uid="{9FDC0C02-4EDC-47CA-A2EB-47CD6F9F08DE}" uniqueName="14" name="xGoals Allowed" queryTableFieldId="276"/>
    <tableColumn id="15" xr3:uid="{B6583293-009B-4DF9-8E79-F64B1F25EF26}" uniqueName="15" name="xGoals Difference" queryTableFieldId="277"/>
    <tableColumn id="16" xr3:uid="{9C45C145-F661-456C-9865-C0662CB74556}" uniqueName="16" name="xGoals Difference/90" queryTableFieldId="278"/>
    <tableColumn id="19" xr3:uid="{3942E9BB-3B24-455B-8BE4-88120DDC6BEB}" uniqueName="19" name="ATT RATING" queryTableFieldId="547" dataDxfId="15">
      <calculatedColumnFormula>Regular_season_Table[[#This Row],[xGoals]]/Regular_season_Table[[#This Row],[Matches Played]]/$C$23</calculatedColumnFormula>
    </tableColumn>
    <tableColumn id="17" xr3:uid="{EA8641C3-15E2-48F3-8386-51C69D0EE309}" uniqueName="17" name="DEF RATING" queryTableFieldId="546" dataDxfId="14">
      <calculatedColumnFormula>Regular_season_Table[[#This Row],[xGoals Allowed]]/Regular_season_Table[[#This Row],[Matches Played]]/$C$23</calculatedColumnFormula>
    </tableColumn>
    <tableColumn id="20" xr3:uid="{D5245320-14F8-4617-BDC1-E98C7B4F9B87}" uniqueName="20" name="Total Rating" queryTableFieldId="548" dataDxfId="13">
      <calculatedColumnFormula>Regular_season_Table[[#This Row],[ATT RATING]]-Regular_season_Table[[#This Row],[DEF RATING]]</calculatedColumnFormula>
    </tableColumn>
    <tableColumn id="22" xr3:uid="{6C656DE3-02D8-41C3-A36C-1C6F1DE0A2DD}" uniqueName="22" name="Ranking of Total Rating" queryTableFieldId="549" dataDxfId="12">
      <calculatedColumnFormula array="1">_xlfn.RANK.EQ(Regular_season_Table[[#This Row],[Total Rating]],TotalRating,0)</calculatedColumnFormula>
    </tableColumn>
    <tableColumn id="21" xr3:uid="{957D6C4F-0BEB-48B5-856D-DBBFA5856263}" uniqueName="21" name="Last 5 Matches" queryTableFieldId="279" dataDxfId="11"/>
    <tableColumn id="18" xr3:uid="{E6B9016B-293B-4A78-B765-78D203A2B2F3}" uniqueName="18" name="Top Team Scorer" queryTableFieldId="18" dataDxfId="10"/>
    <tableColumn id="24" xr3:uid="{118D2B09-9BCF-4F1A-9148-0B91518ECC2F}" uniqueName="24" name="Penalty Kicks Allowed" queryTableFieldId="282"/>
    <tableColumn id="25" xr3:uid="{FDB0423B-5103-4BF4-A69F-594E56CB80BE}" uniqueName="25" name="Free Kick Goals Against" queryTableFieldId="283"/>
    <tableColumn id="26" xr3:uid="{C582919E-9032-40BA-B6A8-C2C0B8F5A217}" uniqueName="26" name="Corner Kick Goals Against" queryTableFieldId="284"/>
    <tableColumn id="27" xr3:uid="{E99DA558-1A8C-4F1F-8924-13CC8BFDACB4}" uniqueName="27" name="Own Goals Scored Against Goalkeeper" queryTableFieldId="285"/>
    <tableColumn id="28" xr3:uid="{4D69386F-5B15-42B3-89AC-FFD9D3974890}" uniqueName="28" name="Post-Shot Expected Goals" queryTableFieldId="286"/>
    <tableColumn id="29" xr3:uid="{CD983BD9-7F63-4AD0-B6B4-80FF4D8A19CD}" uniqueName="29" name="Post-Shot Expected Goals per Shot on Target" queryTableFieldId="287"/>
    <tableColumn id="30" xr3:uid="{F3DD522C-F9D1-46DC-9FDF-C86EC86A51D1}" uniqueName="30" name="Post-Shot Expected Goals +/-" queryTableFieldId="288"/>
    <tableColumn id="31" xr3:uid="{1F7B669D-C947-4943-A5B6-73766DDBFCB2}" uniqueName="31" name="Post-Shot Expected Goals - Goals Allowed / 90" queryTableFieldId="289"/>
    <tableColumn id="32" xr3:uid="{335EA013-E9FA-4AA3-9398-A4EE65AA5388}" uniqueName="32" name="Passes Completed (Launched)" queryTableFieldId="290"/>
    <tableColumn id="33" xr3:uid="{85F26796-5948-47DC-A86A-CAE3D278CDE6}" uniqueName="33" name="Passes Attempted (Launched)" queryTableFieldId="291"/>
    <tableColumn id="34" xr3:uid="{97AB5378-AEE9-4544-9665-AAE7146F0BBE}" uniqueName="34" name="Pass Completion Percentage (Launched)" queryTableFieldId="292"/>
    <tableColumn id="35" xr3:uid="{77F1A0FE-982E-4E15-BAC9-CEEF81F9DD90}" uniqueName="35" name="Passes Attemtped (GK)" queryTableFieldId="293"/>
    <tableColumn id="36" xr3:uid="{9FB84012-6490-4625-AFC3-0E4326057C16}" uniqueName="36" name="Throws Attempted" queryTableFieldId="294"/>
    <tableColumn id="37" xr3:uid="{353B6AB3-1494-4427-B893-16AF2D5C299A}" uniqueName="37" name="Percentage of Passes that were Launched" queryTableFieldId="295"/>
    <tableColumn id="38" xr3:uid="{0010E1EC-F1A1-4B69-824E-E75BD56FC16E}" uniqueName="38" name="Average Pass Length" queryTableFieldId="296"/>
    <tableColumn id="39" xr3:uid="{C5E73F45-F41C-42E0-957A-45A89E21BD5D}" uniqueName="39" name="Goal Kicks" queryTableFieldId="297"/>
    <tableColumn id="40" xr3:uid="{E42C378B-B15E-4E79-8090-5577736F1208}" uniqueName="40" name="Goal Kicks Launch%" queryTableFieldId="298"/>
    <tableColumn id="41" xr3:uid="{469D35B1-F77D-4CDA-951C-B3E745226AFE}" uniqueName="41" name="Average Length of Goal Kicks" queryTableFieldId="299"/>
    <tableColumn id="42" xr3:uid="{99B5E37F-E559-40C1-9D58-9EEE907CA100}" uniqueName="42" name="Crosses Faced" queryTableFieldId="300"/>
    <tableColumn id="43" xr3:uid="{5F3E92E6-F362-4FD2-B2D0-09AA724E1956}" uniqueName="43" name="Crosses Stopped" queryTableFieldId="301"/>
    <tableColumn id="44" xr3:uid="{BE1F8D7F-054D-4237-8376-3C19C5706420}" uniqueName="44" name=".Crosses Stopped %" queryTableFieldId="302"/>
    <tableColumn id="45" xr3:uid="{CC1BC644-62BC-4970-8135-B032BCF0D84C}" uniqueName="45" name="Def.Actions Outside Pen.Area" queryTableFieldId="303"/>
    <tableColumn id="46" xr3:uid="{10B86D57-6BF7-4B98-AEEC-877EAFC5FE58}" uniqueName="46" name="Defensive actions outside of penalty area per 90 minutes" queryTableFieldId="304"/>
    <tableColumn id="47" xr3:uid="{1E67E385-11EB-413F-86AA-982DD30CCD91}" uniqueName="47" name="Avg. Distance of Def.Actions" queryTableFieldId="305"/>
    <tableColumn id="3" xr3:uid="{C229162E-42F1-4790-BFD0-43DF938DD671}" uniqueName="3" name="Tackles" queryTableFieldId="343"/>
    <tableColumn id="48" xr3:uid="{DFB8F170-FCF5-4039-A565-D73341783255}" uniqueName="48" name="Tackles Won" queryTableFieldId="344"/>
    <tableColumn id="49" xr3:uid="{77483AC2-5163-4B1B-BE89-87AFB430D41F}" uniqueName="49" name="Tackles Def 3rd" queryTableFieldId="345"/>
    <tableColumn id="50" xr3:uid="{3C08ED4D-C63D-404D-AABB-DC52D329E603}" uniqueName="50" name="Tackles Mid 3rd" queryTableFieldId="346"/>
    <tableColumn id="51" xr3:uid="{14464DC2-2C9D-4696-89D2-034A66B6B23D}" uniqueName="51" name="Tackles Att 3rd" queryTableFieldId="347"/>
    <tableColumn id="52" xr3:uid="{EC7E577D-F89F-4C53-97DF-CFF66B96E766}" uniqueName="52" name="Dribblers Tackled" queryTableFieldId="348"/>
    <tableColumn id="53" xr3:uid="{BA2943AB-9056-484A-910F-87F7B4169EDE}" uniqueName="53" name="Dribbles Challenged" queryTableFieldId="349"/>
    <tableColumn id="54" xr3:uid="{A2C1C662-E610-4C80-A8A9-9450CA3D2C6E}" uniqueName="54" name="% of Dribblers Tackled" queryTableFieldId="350"/>
    <tableColumn id="55" xr3:uid="{DBC7AD25-B907-42D9-8571-0084503641D5}" uniqueName="55" name="Challenges Lost" queryTableFieldId="351"/>
    <tableColumn id="56" xr3:uid="{D03F1536-FF67-440C-A163-5DB8C38E13C0}" uniqueName="56" name="Blocks" queryTableFieldId="352"/>
    <tableColumn id="57" xr3:uid="{0CACCE63-8A71-4FE3-97AE-5484852F1800}" uniqueName="57" name="Shots Blocked" queryTableFieldId="353"/>
    <tableColumn id="58" xr3:uid="{FBA5908C-B37A-4478-B0D8-7C863E7555A1}" uniqueName="58" name="Passes Blocked" queryTableFieldId="354"/>
    <tableColumn id="59" xr3:uid="{E4B72C69-CDCF-47AF-AB00-2D414BEFA377}" uniqueName="59" name="Interceptions" queryTableFieldId="355"/>
    <tableColumn id="60" xr3:uid="{B3EBCA50-890B-4EB4-AAC6-68539C4D0921}" uniqueName="60" name="Tackles + Interceptions" queryTableFieldId="356"/>
    <tableColumn id="61" xr3:uid="{418839FB-5F2B-4E4D-83D6-7C5A83490A68}" uniqueName="61" name="Clearances" queryTableFieldId="357"/>
    <tableColumn id="62" xr3:uid="{8D90528F-16ED-4BC5-8F66-0BC7F044BA79}" uniqueName="62" name="Errors" queryTableFieldId="358"/>
    <tableColumn id="63" xr3:uid="{C779E644-9D6B-48C2-A8FA-84FAD3F9A6A0}" uniqueName="63" name="Shot-Creating Actions" queryTableFieldId="359"/>
    <tableColumn id="64" xr3:uid="{1A93A244-AB26-45B0-86F3-DF66E7F48A46}" uniqueName="64" name="Shot-Creating Actions/90" queryTableFieldId="360"/>
    <tableColumn id="65" xr3:uid="{59189417-B42A-4AC4-9AA0-5750AA722B30}" uniqueName="65" name="Shots Creating Actions (Live-ball Pass)" queryTableFieldId="361"/>
    <tableColumn id="66" xr3:uid="{24107799-4F73-4836-A674-841D881D1628}" uniqueName="66" name="Shots Creating Actions (Dead-ball Pass)" queryTableFieldId="362"/>
    <tableColumn id="67" xr3:uid="{72CD4D93-9512-4629-A6C3-E3606DE4F5E6}" uniqueName="67" name="Shots Creating Actions (Take-On)" queryTableFieldId="363"/>
    <tableColumn id="68" xr3:uid="{A75B337A-402E-4FB4-8EEA-BEA0B9AA342F}" uniqueName="68" name="Shots Creating Actions (Shot)" queryTableFieldId="364"/>
    <tableColumn id="69" xr3:uid="{F06D5457-2919-4CBF-8A59-A899F86336EC}" uniqueName="69" name="Shots Creating Actions (Fouls Drawn)" queryTableFieldId="365"/>
    <tableColumn id="70" xr3:uid="{5F1EBDCB-14D8-4462-A6C5-3B513FB14AC0}" uniqueName="70" name="Shots Creating Actions (Defensive Action)" queryTableFieldId="366"/>
    <tableColumn id="71" xr3:uid="{D499F063-CAD2-45D7-A28A-0B71685F7962}" uniqueName="71" name="Goal-Creating Actions" queryTableFieldId="367"/>
    <tableColumn id="72" xr3:uid="{1338A01E-C4B6-461E-8951-7DDE84EBA02B}" uniqueName="72" name="Goal-Creating Actions/90" queryTableFieldId="368"/>
    <tableColumn id="73" xr3:uid="{20B0290B-EC94-4F1B-9AF1-49CA2AF0A711}" uniqueName="73" name="Goal-Creating Action (Live ball Pass)" queryTableFieldId="369"/>
    <tableColumn id="74" xr3:uid="{B79E52B7-F437-4990-A4FB-6D560CFC5830}" uniqueName="74" name="Goal-Creating Action (Dead-ball Actions)" queryTableFieldId="370"/>
    <tableColumn id="75" xr3:uid="{6C0371C1-50A1-4DA1-8BEA-91E8B1AE158C}" uniqueName="75" name="Goal-Creating Action (Take-On)" queryTableFieldId="371"/>
    <tableColumn id="76" xr3:uid="{AAA7D8FD-6099-44D9-ADA6-65E504C87392}" uniqueName="76" name="Goal-Creating Action (Shot)" queryTableFieldId="372"/>
    <tableColumn id="77" xr3:uid="{8A359478-322A-4FAE-9946-5394F8878856}" uniqueName="77" name="Goal-Creating Action (Fouls Drawn)" queryTableFieldId="373"/>
    <tableColumn id="78" xr3:uid="{1BA929C5-198A-4B85-9399-CCCEB263926F}" uniqueName="78" name="Goal-Creating Action (Defensive Action)" queryTableFieldId="374"/>
    <tableColumn id="79" xr3:uid="{4089B3CA-D4C1-4A09-8F0A-A84FE3BC7AA2}" uniqueName="79" name="Shots on Target Against" queryTableFieldId="375"/>
    <tableColumn id="80" xr3:uid="{3E0C0711-E863-487E-B8FA-B5B8CAD1DEB3}" uniqueName="80" name="Saves" queryTableFieldId="376"/>
    <tableColumn id="81" xr3:uid="{372B49AB-A07A-4EC0-806B-2F84EF7CE140}" uniqueName="81" name="Saves %" queryTableFieldId="377"/>
    <tableColumn id="82" xr3:uid="{89C7E5F0-2C75-42D5-8DA3-D4E7E0159666}" uniqueName="82" name="Clean Sheets" queryTableFieldId="378"/>
    <tableColumn id="83" xr3:uid="{E4565F3D-9FE6-4B96-8BC8-BE8B41EFE123}" uniqueName="83" name="Clean Sheets %" queryTableFieldId="379"/>
    <tableColumn id="84" xr3:uid="{A607BFDE-401B-4D85-99CB-8D92F015C086}" uniqueName="84" name="Penalty Kicks Attempted" queryTableFieldId="380"/>
    <tableColumn id="85" xr3:uid="{E4767854-1CB9-4D7D-AE87-F201EF76B6C2}" uniqueName="85" name="Penalty Kicks Saved" queryTableFieldId="381"/>
    <tableColumn id="86" xr3:uid="{32C5CD99-65BF-4DB0-85C8-699BE0400123}" uniqueName="86" name="Penalty Kicks Missed" queryTableFieldId="382"/>
    <tableColumn id="87" xr3:uid="{9CF8FB5D-4CCE-4C15-BEDD-9C51ECDCFB27}" uniqueName="87" name="Save % (Penalty Kicks)" queryTableFieldId="383"/>
    <tableColumn id="88" xr3:uid="{F413F5AD-D448-4ECF-B868-93B3F3455E7F}" uniqueName="88" name="Yellow Cards" queryTableFieldId="425"/>
    <tableColumn id="89" xr3:uid="{5548310E-2C06-46E7-9EDF-53B098C6F761}" uniqueName="89" name="Red Cards" queryTableFieldId="426"/>
    <tableColumn id="23" xr3:uid="{5B2F9D19-3412-495E-A2C1-D9110FB7E69C}" uniqueName="23" name="Cards" queryTableFieldId="550" dataDxfId="9">
      <calculatedColumnFormula>Regular_season_Table[[#This Row],[Yellow Cards]]+Regular_season_Table[[#This Row],[Red Cards]]</calculatedColumnFormula>
    </tableColumn>
    <tableColumn id="90" xr3:uid="{EA8B40D0-4D24-4942-B5C0-388970DD2AA4}" uniqueName="90" name="Second Yellow Card" queryTableFieldId="427"/>
    <tableColumn id="91" xr3:uid="{C65FFE67-2974-4E34-B49D-5C31B12F50A2}" uniqueName="91" name="Fouls Committed" queryTableFieldId="428"/>
    <tableColumn id="92" xr3:uid="{F2CCCF5B-4A4C-4B64-A24B-37B7742B9FB3}" uniqueName="92" name="Fouls Drawn" queryTableFieldId="429"/>
    <tableColumn id="93" xr3:uid="{05C81714-9A17-45E2-92FD-5436BA29A7CA}" uniqueName="93" name="Offsides" queryTableFieldId="430"/>
    <tableColumn id="94" xr3:uid="{C17AB91C-FBC0-4D10-BCC8-D971430971BC}" uniqueName="94" name="Crosses" queryTableFieldId="431"/>
    <tableColumn id="95" xr3:uid="{D54ACA94-C3DE-41C8-9DDA-01B63F956E63}" uniqueName="95" name="Penalty Kicks Won" queryTableFieldId="432"/>
    <tableColumn id="96" xr3:uid="{16AD20D8-56C7-4374-AB59-9D9435EE9E8C}" uniqueName="96" name="Penalty Kicks Conceded" queryTableFieldId="433"/>
    <tableColumn id="97" xr3:uid="{0954C5BF-8EDC-4774-8313-D1211C4741B9}" uniqueName="97" name="Own Goals" queryTableFieldId="434"/>
    <tableColumn id="98" xr3:uid="{BDCD384C-9063-4264-8F66-4E50B8F68F32}" uniqueName="98" name="Ball Recoveries" queryTableFieldId="435"/>
    <tableColumn id="99" xr3:uid="{3FCCDF7E-282D-478A-9E95-F421BE72E4C7}" uniqueName="99" name="Aerials Won" queryTableFieldId="436"/>
    <tableColumn id="100" xr3:uid="{2AEF74A0-A20D-46FA-8486-A6DD6AB970B1}" uniqueName="100" name="Aerial Lost" queryTableFieldId="437"/>
    <tableColumn id="101" xr3:uid="{91A5A3C6-C73F-4C69-86E0-63AA439A340F}" uniqueName="101" name="Aerial Duels Won %" queryTableFieldId="438"/>
    <tableColumn id="102" xr3:uid="{9B5C347C-E81A-428D-A233-3EEFE2B9D387}" uniqueName="102" name="Passes Attempted" queryTableFieldId="439"/>
    <tableColumn id="103" xr3:uid="{F8904452-FA1C-4348-B803-AA4691FAA75A}" uniqueName="103" name="Live-ball Passes" queryTableFieldId="440"/>
    <tableColumn id="104" xr3:uid="{83CA55DE-0A2D-458B-A8AE-FDB8345B5E7E}" uniqueName="104" name="Dead-ball Passes" queryTableFieldId="441"/>
    <tableColumn id="105" xr3:uid="{A97E6B0B-1440-49A7-BDDD-4EF71CD68F4E}" uniqueName="105" name="Passes from Free Kicks" queryTableFieldId="442"/>
    <tableColumn id="106" xr3:uid="{199C38A5-B541-48F8-8371-F1C134146227}" uniqueName="106" name="Through Balls" queryTableFieldId="443"/>
    <tableColumn id="107" xr3:uid="{F11DA6B8-5789-4E3B-9FCF-CCD97E2F7A9C}" uniqueName="107" name="Switches" queryTableFieldId="444"/>
    <tableColumn id="108" xr3:uid="{E69491EE-E65D-46D5-B96E-B42AB83E5437}" uniqueName="108" name="Throw-ins Taken" queryTableFieldId="445"/>
    <tableColumn id="109" xr3:uid="{0EEFA4DE-FBAE-4197-88C0-2172D7502D71}" uniqueName="109" name="Corner Kicks" queryTableFieldId="446"/>
    <tableColumn id="110" xr3:uid="{7A099DF7-FE7C-48AD-A5AE-21B2A1F68394}" uniqueName="110" name="Inswinging Corner Kicks" queryTableFieldId="447"/>
    <tableColumn id="111" xr3:uid="{AE1C3E2F-16F1-410A-A7D5-5427692FB81A}" uniqueName="111" name="Outswinging Corner Kicks" queryTableFieldId="448"/>
    <tableColumn id="112" xr3:uid="{8644AC23-AEDE-41F2-8952-D27434F7F258}" uniqueName="112" name="Straight Corner Kicks" queryTableFieldId="449"/>
    <tableColumn id="113" xr3:uid="{28C78F4A-0D9A-4475-BCEE-1445296D5B75}" uniqueName="113" name="Passes Completed" queryTableFieldId="450"/>
    <tableColumn id="114" xr3:uid="{D9D226AF-32B7-4E8D-BB1E-1039AC1B249D}" uniqueName="114" name="Passes Offside" queryTableFieldId="451"/>
    <tableColumn id="115" xr3:uid="{DDE929CA-561B-4829-9042-73707227441B}" uniqueName="115" name="Passes Completion %" queryTableFieldId="452"/>
    <tableColumn id="116" xr3:uid="{781169F5-0B32-4B3F-85FD-334C66DB140B}" uniqueName="116" name="Total Passing Distance" queryTableFieldId="453"/>
    <tableColumn id="205" xr3:uid="{FCFC7C4E-13C8-4558-BA8B-CA363C76BFDA}" uniqueName="205" name="Progressive Passing Distance" queryTableFieldId="542"/>
    <tableColumn id="118" xr3:uid="{A6A280A1-09CD-46C8-BB29-3C3D4D7DEE95}" uniqueName="118" name="Passes Completed (Short)" queryTableFieldId="455"/>
    <tableColumn id="119" xr3:uid="{7EC83138-02A4-424F-9183-2CE8CEA76B35}" uniqueName="119" name="Passes Attempted (Short)" queryTableFieldId="456"/>
    <tableColumn id="120" xr3:uid="{AEAB3829-E50A-44A0-A144-6CE5EE406B31}" uniqueName="120" name="Pass Completion % (Short)" queryTableFieldId="457"/>
    <tableColumn id="121" xr3:uid="{E50D11FE-FF6F-428B-97DA-BC0450FD47B6}" uniqueName="121" name="Passes Completed (Medium)" queryTableFieldId="458"/>
    <tableColumn id="122" xr3:uid="{015FFE29-AC56-4485-9D92-2C2AE010DFA1}" uniqueName="122" name="Passes Attempted (Medium)" queryTableFieldId="459"/>
    <tableColumn id="123" xr3:uid="{5E9DF65E-2543-409D-8549-D784C61A0854}" uniqueName="123" name="Pass Completion % (Medium)" queryTableFieldId="460"/>
    <tableColumn id="124" xr3:uid="{9731D356-4180-41FF-A62F-95E6F907096F}" uniqueName="124" name="Passes Completed (Long)" queryTableFieldId="461"/>
    <tableColumn id="125" xr3:uid="{052EF908-21B3-49CC-884B-3C023AB42A2D}" uniqueName="125" name="Passes Attempted (Long)" queryTableFieldId="462"/>
    <tableColumn id="126" xr3:uid="{A78D42B2-BF63-48F1-8CD7-E3D4A9FB0624}" uniqueName="126" name="Pass Completion % (Long)" queryTableFieldId="463"/>
    <tableColumn id="127" xr3:uid="{EE9DF886-7972-4006-B85E-E76E448397B5}" uniqueName="127" name="Assists" queryTableFieldId="464"/>
    <tableColumn id="128" xr3:uid="{49F3A3B0-F018-4164-86CA-300FE7D94810}" uniqueName="128" name="xAssisted Goals" queryTableFieldId="465"/>
    <tableColumn id="129" xr3:uid="{A0CE06E9-41A5-45A3-B9F2-030858232EA4}" uniqueName="129" name="xAssists" queryTableFieldId="466"/>
    <tableColumn id="130" xr3:uid="{A99A5C1C-9101-45C7-8D5E-12A20B160DC0}" uniqueName="130" name="Assists - xAssisted Goals" queryTableFieldId="467"/>
    <tableColumn id="131" xr3:uid="{A1A89049-61CF-4A21-8588-8D0432ABF547}" uniqueName="131" name="Key Passes" queryTableFieldId="468"/>
    <tableColumn id="132" xr3:uid="{4BBE33B4-5CFA-4191-875E-13FCE8D904E1}" uniqueName="132" name="Passes into Final Third" queryTableFieldId="469"/>
    <tableColumn id="133" xr3:uid="{C2E5E44A-71DD-4C2B-B7C6-1C3DAC158556}" uniqueName="133" name="Passes into Penalty Area" queryTableFieldId="470"/>
    <tableColumn id="134" xr3:uid="{6A2F15E8-BE70-4E13-87DD-2154D5831026}" uniqueName="134" name="Crosses into Penalty Area" queryTableFieldId="471"/>
    <tableColumn id="135" xr3:uid="{ABE184CA-8497-4B4B-8560-5A1AC007BF08}" uniqueName="135" name="Progressive Passes" queryTableFieldId="472"/>
    <tableColumn id="136" xr3:uid="{27118995-F6F2-4046-B36B-48805C90F030}" uniqueName="136" name="Average Age" queryTableFieldId="473"/>
    <tableColumn id="137" xr3:uid="{E1EBB63E-BCF8-4ABE-BAA6-649331882724}" uniqueName="137" name="Minutes" queryTableFieldId="474"/>
    <tableColumn id="138" xr3:uid="{3B6B6200-E88D-4679-8BAB-19A806D1C1DA}" uniqueName="138" name="Minutes / Match Played" queryTableFieldId="475"/>
    <tableColumn id="140" xr3:uid="{DFDAC8A9-2FC0-4DCD-AD8A-06723CB873D9}" uniqueName="140" name="Game or games started by player" queryTableFieldId="477"/>
    <tableColumn id="141" xr3:uid="{10320A11-6E81-4809-923C-1439A84A424E}" uniqueName="141" name="Minutes / Game or games started by player" queryTableFieldId="478"/>
    <tableColumn id="142" xr3:uid="{E2E2E31C-0ADE-45EA-8A4D-D024EF617E12}" uniqueName="142" name="Complete Matches Played" queryTableFieldId="479"/>
    <tableColumn id="143" xr3:uid="{CB53EE9F-6F2E-4CBB-BC4A-C423B8E6FB78}" uniqueName="143" name="Substitute Appearances" queryTableFieldId="480"/>
    <tableColumn id="144" xr3:uid="{EA0EE3C8-9745-4F3D-8EC0-101BCECA4631}" uniqueName="144" name="Minutes / Substitute Appearances" queryTableFieldId="481"/>
    <tableColumn id="145" xr3:uid="{84FCCCBE-AC0E-49D5-BFF2-11835284AE05}" uniqueName="145" name="Matches as Unused Sub" queryTableFieldId="482"/>
    <tableColumn id="146" xr3:uid="{AAB18653-23D7-48C0-8730-18BC7DCED5C3}" uniqueName="146" name="Points Per Match" queryTableFieldId="483"/>
    <tableColumn id="147" xr3:uid="{06E4FC8C-9534-405E-B713-599339CBCFAB}" uniqueName="147" name="Goals Scored (on pitch)" queryTableFieldId="484"/>
    <tableColumn id="148" xr3:uid="{B29026A6-2AB7-4071-AFBB-1BBE196A3066}" uniqueName="148" name="Goals Allowed (on pitch)" queryTableFieldId="485"/>
    <tableColumn id="149" xr3:uid="{4CDC85DE-B714-43AF-9259-05AE983CE8B3}" uniqueName="149" name="Goals Scored - Goals Allowed (on pitch)" queryTableFieldId="486"/>
    <tableColumn id="150" xr3:uid="{54085B69-4F38-4464-A0BD-DBF8A3816EAF}" uniqueName="150" name="Goals Scored - Goals Allowed (on pitch) / 90" queryTableFieldId="487"/>
    <tableColumn id="151" xr3:uid="{40413E2F-467D-4777-9972-68482E9E0A9F}" uniqueName="151" name="xGoals (on pitch)" queryTableFieldId="488"/>
    <tableColumn id="206" xr3:uid="{645DB749-0C60-47AF-BF94-1F80438C58EB}" uniqueName="206" name="xGoals Allowed (on pitch)" queryTableFieldId="543"/>
    <tableColumn id="153" xr3:uid="{76F2FDF0-0162-4737-B59A-E00FF8B8F197}" uniqueName="153" name="xGoals - xGoals Allowed" queryTableFieldId="490"/>
    <tableColumn id="154" xr3:uid="{E55F63AE-C23D-4A22-B166-A9BB2DC9AB1E}" uniqueName="154" name="xGoals - xGoals Allowed / 90" queryTableFieldId="491"/>
    <tableColumn id="155" xr3:uid="{3C81FFF8-FFDF-4BE9-8242-4B44866FB6FC}" uniqueName="155" name="Possession" queryTableFieldId="492"/>
    <tableColumn id="156" xr3:uid="{49F9418E-788E-41FD-8BC8-7BDCAC9174C4}" uniqueName="156" name="Touches" queryTableFieldId="493"/>
    <tableColumn id="157" xr3:uid="{BCA06BBE-CF49-422D-9C55-073CA740DF7C}" uniqueName="157" name="Touches (Def Pen)" queryTableFieldId="494"/>
    <tableColumn id="158" xr3:uid="{F6F29537-F9DE-42EF-91EF-AEF746D56407}" uniqueName="158" name="Touches (Def 3rd)" queryTableFieldId="495"/>
    <tableColumn id="159" xr3:uid="{587DE8D0-7F9F-4C8B-B5FC-77A0E61101D0}" uniqueName="159" name="Touches (Mid 3rd)" queryTableFieldId="496"/>
    <tableColumn id="160" xr3:uid="{651C4919-5869-42AC-9655-041F298DEF70}" uniqueName="160" name="Touches (Att 3rd)" queryTableFieldId="497"/>
    <tableColumn id="161" xr3:uid="{62DBAC51-5A32-43B8-8755-99198D5BE11B}" uniqueName="161" name="Touches (Att Pen)" queryTableFieldId="498"/>
    <tableColumn id="162" xr3:uid="{19F2D714-FD72-4154-95E3-3D58C4F892B6}" uniqueName="162" name="Touches (Live-Ball)" queryTableFieldId="499"/>
    <tableColumn id="163" xr3:uid="{8BF9A640-576C-4371-A1DC-7F87F18FA289}" uniqueName="163" name="Take-Ons Attempted" queryTableFieldId="500"/>
    <tableColumn id="164" xr3:uid="{7B59DD3B-C1A9-477B-ABD8-6DD024432037}" uniqueName="164" name="Successful Take-Ons" queryTableFieldId="501"/>
    <tableColumn id="165" xr3:uid="{FB803908-5F84-4795-8FA3-50D1B232F9DA}" uniqueName="165" name="Successful Take-On %" queryTableFieldId="502"/>
    <tableColumn id="166" xr3:uid="{865356E3-6280-4FE0-9197-BB1392973A39}" uniqueName="166" name="Times Tackled During Take-On" queryTableFieldId="503"/>
    <tableColumn id="167" xr3:uid="{687626B7-C14E-4DC0-9779-7F3FD16E984B}" uniqueName="167" name="Tackled During Take-On Percentage" queryTableFieldId="504"/>
    <tableColumn id="168" xr3:uid="{E0115BCC-E65D-46C2-A935-49EF8ED631BE}" uniqueName="168" name="Carries" queryTableFieldId="505"/>
    <tableColumn id="169" xr3:uid="{D940B7CA-09B2-4A1A-8A6A-D8DF7DB6B491}" uniqueName="169" name="Total Carrying Distance" queryTableFieldId="506"/>
    <tableColumn id="170" xr3:uid="{EA976A33-B568-41BF-A078-F75620D5727E}" uniqueName="170" name="Progressive Carrying Distance" queryTableFieldId="507"/>
    <tableColumn id="171" xr3:uid="{8BDBCC6D-DCFF-497F-B343-8A11970E939E}" uniqueName="171" name="Progressive Carries" queryTableFieldId="508"/>
    <tableColumn id="172" xr3:uid="{03919B06-4971-4110-B6FA-12EA2DBC938F}" uniqueName="172" name="Carries into Final Third" queryTableFieldId="509"/>
    <tableColumn id="173" xr3:uid="{E7F6AAF5-CF17-4FF0-9233-6C14CA6F5697}" uniqueName="173" name="Carries into Penalty Area" queryTableFieldId="510"/>
    <tableColumn id="174" xr3:uid="{2AFD516D-C596-414D-B2AA-A90350C8D07E}" uniqueName="174" name="Miscontrols" queryTableFieldId="511"/>
    <tableColumn id="175" xr3:uid="{C548CCB5-2D4C-4356-8317-087666EBB714}" uniqueName="175" name="Dispossessed" queryTableFieldId="512"/>
    <tableColumn id="176" xr3:uid="{2EEE36C0-0ECB-4F6B-B343-E6D13A56364A}" uniqueName="176" name="Passes Received" queryTableFieldId="513"/>
    <tableColumn id="177" xr3:uid="{B8961BE9-CACD-4DCF-8CFE-DDAA78D9F0C8}" uniqueName="177" name="Progressive Passes Rec" queryTableFieldId="514"/>
    <tableColumn id="178" xr3:uid="{5721C3C8-005A-47E2-9FB8-032BE4350A69}" uniqueName="178" name="Goals" queryTableFieldId="515"/>
    <tableColumn id="179" xr3:uid="{5B320D1F-5DCF-4904-90BD-A38657A7C45D}" uniqueName="179" name="Shots Total" queryTableFieldId="516"/>
    <tableColumn id="180" xr3:uid="{BB1CD20D-29EE-4ACE-91B8-7DEAA54B5B55}" uniqueName="180" name="Shots on Target" queryTableFieldId="517"/>
    <tableColumn id="181" xr3:uid="{DAAD807E-81CE-4977-B5B4-ED2E3552A1D1}" uniqueName="181" name="Shots on Target %" queryTableFieldId="518"/>
    <tableColumn id="182" xr3:uid="{21461C4C-E262-43EA-90C8-1D9C21C46DA8}" uniqueName="182" name="Shots Total/90" queryTableFieldId="519"/>
    <tableColumn id="183" xr3:uid="{71B8C83E-F959-4204-A01E-49371A7DFE21}" uniqueName="183" name="Shots on target/90" queryTableFieldId="520"/>
    <tableColumn id="184" xr3:uid="{CD3E1075-5AED-40C2-8E35-D2A149CEF2F8}" uniqueName="184" name="Goals/Shot" queryTableFieldId="521"/>
    <tableColumn id="185" xr3:uid="{08D0CF11-C4BF-4BDB-BEFE-F16BB93D9BF1}" uniqueName="185" name="Goals/Shot on Target" queryTableFieldId="522"/>
    <tableColumn id="186" xr3:uid="{CE9A516A-D1D9-4478-8DF0-A662E5760C3C}" uniqueName="186" name="Average Shot Distance" queryTableFieldId="523"/>
    <tableColumn id="187" xr3:uid="{69CBD8CA-0683-4975-B347-F24D351D5C5C}" uniqueName="187" name="Shots from Free Kicks" queryTableFieldId="524"/>
    <tableColumn id="188" xr3:uid="{12742770-150C-447D-A5B5-E38A3AC1D0F5}" uniqueName="188" name="Penalty Kicks Made" queryTableFieldId="525"/>
    <tableColumn id="189" xr3:uid="{5F7A8EAA-1E78-40A7-9140-8533D0246DEB}" uniqueName="189" name="Non-Penalty xGoals" queryTableFieldId="526"/>
    <tableColumn id="190" xr3:uid="{2E53E479-2ED9-4980-A2B2-C486E810AFB6}" uniqueName="190" name="Non-Penalty xGoals / Shot" queryTableFieldId="527"/>
    <tableColumn id="191" xr3:uid="{7905D8E7-CA4B-43E0-A041-C2CB8CCE9F51}" uniqueName="191" name="Goals - xGoals" queryTableFieldId="528"/>
    <tableColumn id="192" xr3:uid="{076F0B53-C8B1-46B4-9400-697566FBCEA5}" uniqueName="192" name="Non-Penalty Goals - Non-Penalty xGoals" queryTableFieldId="529"/>
    <tableColumn id="193" xr3:uid="{DED8E62B-EB4D-47E3-AFBA-55BACF27EA0B}" uniqueName="193" name="Goals + Assists" queryTableFieldId="530"/>
    <tableColumn id="194" xr3:uid="{2B5F81F0-587D-49AD-930A-82ECBCC0CF69}" uniqueName="194" name="Non-Penalty Goals" queryTableFieldId="531"/>
    <tableColumn id="195" xr3:uid="{12C9BB58-E900-48CE-9649-A16936E0F4A8}" uniqueName="195" name="Goals/90" queryTableFieldId="532"/>
    <tableColumn id="196" xr3:uid="{45208215-5367-4565-A8BE-5B424C9FB122}" uniqueName="196" name="Assists/90" queryTableFieldId="533"/>
    <tableColumn id="197" xr3:uid="{AF3F2EEA-2BED-47F9-910A-3D2FEEAB2CA2}" uniqueName="197" name="Goals + Assists/90" queryTableFieldId="534"/>
    <tableColumn id="198" xr3:uid="{A4384B6E-D3F7-4695-89A4-3651219CD52D}" uniqueName="198" name="Non-Penalty Goals/90" queryTableFieldId="535"/>
    <tableColumn id="199" xr3:uid="{BFD8C014-0080-4CB6-82DC-744CB5109679}" uniqueName="199" name="Non-Penalty Goals + Assists/90" queryTableFieldId="536"/>
    <tableColumn id="200" xr3:uid="{13629C08-DAF6-481A-BCFC-5E6A633DE0B9}" uniqueName="200" name="xGoals/90" queryTableFieldId="537"/>
    <tableColumn id="201" xr3:uid="{21FE0CEA-65D8-48B0-A0EF-4D3C4CD4A669}" uniqueName="201" name="xAssisted Goals / 90" queryTableFieldId="538"/>
    <tableColumn id="202" xr3:uid="{636ACE45-1DE0-4330-8AAB-4D390F515AB7}" uniqueName="202" name="xGoals + xAssisted Goals / 90" queryTableFieldId="539"/>
    <tableColumn id="203" xr3:uid="{6D49C1AF-4A2C-4D7F-8399-134CA4C55BD2}" uniqueName="203" name="Non-Penalty xGoals/90" queryTableFieldId="540"/>
    <tableColumn id="204" xr3:uid="{EAD918F2-71DA-49D3-9B7F-67E4C4C926AE}" uniqueName="204" name="Non-Penalty xGoals + xAssisted Goals / 90" queryTableFieldId="5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10A1B4F-434A-42DB-BAA8-89DD7B09E09F}" name="Scores___Fixtures_2023_2024_Premier_League_Table8" displayName="Scores___Fixtures_2023_2024_Premier_League_Table8" ref="C153:G533" tableType="queryTable" totalsRowShown="0">
  <autoFilter ref="C153:G533" xr:uid="{010A1B4F-434A-42DB-BAA8-89DD7B09E09F}"/>
  <sortState xmlns:xlrd2="http://schemas.microsoft.com/office/spreadsheetml/2017/richdata2" ref="C154:G533">
    <sortCondition descending="1" ref="D153:D533"/>
  </sortState>
  <tableColumns count="5">
    <tableColumn id="1" xr3:uid="{76ED361F-3910-47FA-8609-0D2BDC6B92BA}" uniqueName="1" name="Wk" queryTableFieldId="1" dataDxfId="8"/>
    <tableColumn id="2" xr3:uid="{D589D958-5AA6-48D9-A372-1958483F4089}" uniqueName="2" name="Date" queryTableFieldId="2" dataDxfId="7"/>
    <tableColumn id="3" xr3:uid="{4954F60B-F1E0-4BED-925D-9DB498E80882}" uniqueName="3" name="Home" queryTableFieldId="3" dataDxfId="6"/>
    <tableColumn id="4" xr3:uid="{A8975D59-26D0-4B33-9163-AFF280A4BF89}" uniqueName="4" name="Score" queryTableFieldId="4" dataDxfId="5"/>
    <tableColumn id="5" xr3:uid="{E549D072-017C-48D2-86E8-4A15F6D0ADCC}" uniqueName="5" name="Away" queryTableFieldId="5"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6F7391-BBAE-476D-A8AE-621B94C38FF2}" name="Scores___Fixtures_2023_2024_Premier_League_Table" displayName="Scores___Fixtures_2023_2024_Premier_League_Table" ref="A1:E381" tableType="queryTable" totalsRowShown="0">
  <autoFilter ref="A1:E381" xr:uid="{2C6F7391-BBAE-476D-A8AE-621B94C38FF2}"/>
  <tableColumns count="5">
    <tableColumn id="1" xr3:uid="{CE91D6B9-D647-49DE-9991-DF269C6326CD}" uniqueName="1" name="Wk" queryTableFieldId="1"/>
    <tableColumn id="2" xr3:uid="{8AED1A8C-1674-4609-94D0-C74ABE893F8C}" uniqueName="2" name="Date" queryTableFieldId="2" dataDxfId="3"/>
    <tableColumn id="3" xr3:uid="{29E6AED7-355E-401A-9E84-1A03EC6C3D21}" uniqueName="3" name="Home" queryTableFieldId="3" dataDxfId="2"/>
    <tableColumn id="4" xr3:uid="{2FFDFE01-D3E9-4569-92BB-E97C853543C7}" uniqueName="4" name="Score" queryTableFieldId="4" dataDxfId="1"/>
    <tableColumn id="5" xr3:uid="{A5E64A61-F9E2-4BEF-A6D3-DB233F64AC58}" uniqueName="5" name="Away"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2371ABD-5EE7-4482-BE54-E60F11E5F2C8}">
  <we:reference id="wa200005502" version="1.0.0.11" store="el-GR" storeType="OMEX"/>
  <we:alternateReferences>
    <we:reference id="wa200005502" version="1.0.0.11" store="" storeType="OMEX"/>
  </we:alternateReferences>
  <we:properties>
    <we:property name="docId" value="&quot;zALFjh-UxLawPZPYDjUPK&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U141"/>
  <sheetViews>
    <sheetView topLeftCell="A118" workbookViewId="0">
      <selection activeCell="G122" sqref="G122:H141"/>
    </sheetView>
  </sheetViews>
  <sheetFormatPr defaultRowHeight="14.4" x14ac:dyDescent="0.3"/>
  <cols>
    <col min="1" max="1" width="5.33203125" bestFit="1" customWidth="1"/>
    <col min="2" max="2" width="14.44140625" bestFit="1" customWidth="1"/>
    <col min="3" max="3" width="16.6640625" bestFit="1" customWidth="1"/>
    <col min="4" max="4" width="7.33203125" bestFit="1" customWidth="1"/>
    <col min="5" max="5" width="8.33203125" bestFit="1" customWidth="1"/>
    <col min="6" max="6" width="8.5546875" bestFit="1" customWidth="1"/>
    <col min="7" max="7" width="10.88671875" bestFit="1" customWidth="1"/>
    <col min="8" max="8" width="14.44140625" bestFit="1" customWidth="1"/>
    <col min="9" max="9" width="17" bestFit="1" customWidth="1"/>
    <col min="10" max="10" width="8.44140625" bestFit="1" customWidth="1"/>
    <col min="11" max="11" width="22.88671875" bestFit="1" customWidth="1"/>
    <col min="12" max="12" width="8.6640625" bestFit="1" customWidth="1"/>
    <col min="13" max="13" width="16" bestFit="1" customWidth="1"/>
    <col min="14" max="14" width="17.88671875" bestFit="1" customWidth="1"/>
    <col min="15" max="15" width="20.88671875" bestFit="1" customWidth="1"/>
    <col min="16" max="16" width="13.33203125" bestFit="1" customWidth="1"/>
    <col min="17" max="17" width="13.21875" bestFit="1" customWidth="1"/>
    <col min="18" max="18" width="13.21875" customWidth="1"/>
    <col min="19" max="19" width="22.88671875" bestFit="1" customWidth="1"/>
    <col min="20" max="20" width="19.88671875" bestFit="1" customWidth="1"/>
    <col min="21" max="21" width="30.33203125" bestFit="1" customWidth="1"/>
    <col min="22" max="22" width="21.6640625" bestFit="1" customWidth="1"/>
    <col min="23" max="23" width="22.5546875" bestFit="1" customWidth="1"/>
    <col min="24" max="24" width="24.77734375" bestFit="1" customWidth="1"/>
    <col min="25" max="25" width="35.5546875" bestFit="1" customWidth="1"/>
    <col min="26" max="26" width="24.88671875" bestFit="1" customWidth="1"/>
    <col min="27" max="27" width="41.33203125" bestFit="1" customWidth="1"/>
    <col min="28" max="28" width="28" bestFit="1" customWidth="1"/>
    <col min="29" max="29" width="42.44140625" bestFit="1" customWidth="1"/>
    <col min="30" max="30" width="28.77734375" bestFit="1" customWidth="1"/>
    <col min="31" max="31" width="28.6640625" bestFit="1" customWidth="1"/>
    <col min="32" max="32" width="37.6640625" bestFit="1" customWidth="1"/>
    <col min="33" max="33" width="22.5546875" bestFit="1" customWidth="1"/>
    <col min="34" max="34" width="19" bestFit="1" customWidth="1"/>
    <col min="35" max="35" width="38.5546875" bestFit="1" customWidth="1"/>
    <col min="36" max="36" width="20.6640625" bestFit="1" customWidth="1"/>
    <col min="37" max="37" width="11.6640625" bestFit="1" customWidth="1"/>
    <col min="38" max="38" width="19.88671875" bestFit="1" customWidth="1"/>
    <col min="39" max="39" width="27.88671875" bestFit="1" customWidth="1"/>
    <col min="40" max="40" width="14.77734375" bestFit="1" customWidth="1"/>
    <col min="41" max="41" width="17.109375" bestFit="1" customWidth="1"/>
    <col min="42" max="42" width="19.6640625" bestFit="1" customWidth="1"/>
    <col min="43" max="43" width="28.33203125" bestFit="1" customWidth="1"/>
    <col min="44" max="44" width="51.5546875" bestFit="1" customWidth="1"/>
    <col min="45" max="45" width="27.21875" bestFit="1" customWidth="1"/>
    <col min="46" max="46" width="9.33203125" bestFit="1" customWidth="1"/>
    <col min="47" max="47" width="13.77734375" bestFit="1" customWidth="1"/>
    <col min="48" max="48" width="16" bestFit="1" customWidth="1"/>
    <col min="49" max="49" width="16.44140625" bestFit="1" customWidth="1"/>
    <col min="50" max="50" width="15.6640625" bestFit="1" customWidth="1"/>
    <col min="51" max="51" width="17.6640625" bestFit="1" customWidth="1"/>
    <col min="52" max="52" width="20" bestFit="1" customWidth="1"/>
    <col min="53" max="53" width="21.88671875" bestFit="1" customWidth="1"/>
    <col min="54" max="54" width="16.21875" bestFit="1" customWidth="1"/>
    <col min="55" max="55" width="8.5546875" bestFit="1" customWidth="1"/>
    <col min="56" max="56" width="15" bestFit="1" customWidth="1"/>
    <col min="57" max="57" width="15.88671875" bestFit="1" customWidth="1"/>
    <col min="58" max="58" width="14.33203125" bestFit="1" customWidth="1"/>
    <col min="59" max="59" width="22.5546875" bestFit="1" customWidth="1"/>
    <col min="60" max="60" width="12.21875" bestFit="1" customWidth="1"/>
    <col min="61" max="61" width="8.109375" bestFit="1" customWidth="1"/>
    <col min="62" max="62" width="21.6640625" bestFit="1" customWidth="1"/>
    <col min="63" max="63" width="24.6640625" bestFit="1" customWidth="1"/>
    <col min="64" max="64" width="35.44140625" bestFit="1" customWidth="1"/>
    <col min="65" max="65" width="36.5546875" bestFit="1" customWidth="1"/>
    <col min="66" max="66" width="31.33203125" bestFit="1" customWidth="1"/>
    <col min="67" max="67" width="28.109375" bestFit="1" customWidth="1"/>
    <col min="68" max="68" width="34.5546875" bestFit="1" customWidth="1"/>
    <col min="69" max="69" width="38.5546875" bestFit="1" customWidth="1"/>
    <col min="70" max="70" width="21.5546875" bestFit="1" customWidth="1"/>
    <col min="71" max="71" width="24.5546875" bestFit="1" customWidth="1"/>
    <col min="72" max="72" width="33.77734375" bestFit="1" customWidth="1"/>
    <col min="73" max="73" width="37.6640625" bestFit="1" customWidth="1"/>
    <col min="74" max="74" width="29.88671875" bestFit="1" customWidth="1"/>
    <col min="75" max="75" width="26.5546875" bestFit="1" customWidth="1"/>
    <col min="76" max="76" width="33.109375" bestFit="1" customWidth="1"/>
    <col min="77" max="77" width="37.109375" bestFit="1" customWidth="1"/>
    <col min="78" max="78" width="23.21875" bestFit="1" customWidth="1"/>
    <col min="79" max="79" width="8" bestFit="1" customWidth="1"/>
    <col min="80" max="80" width="9.88671875" bestFit="1" customWidth="1"/>
    <col min="81" max="81" width="13.88671875" bestFit="1" customWidth="1"/>
    <col min="82" max="82" width="15.88671875" bestFit="1" customWidth="1"/>
    <col min="83" max="83" width="24.109375" bestFit="1" customWidth="1"/>
    <col min="84" max="84" width="20" bestFit="1" customWidth="1"/>
    <col min="85" max="85" width="20.77734375" bestFit="1" customWidth="1"/>
    <col min="86" max="86" width="22.109375" bestFit="1" customWidth="1"/>
    <col min="87" max="87" width="13.77734375" bestFit="1" customWidth="1"/>
    <col min="88" max="88" width="11.5546875" bestFit="1" customWidth="1"/>
    <col min="89" max="89" width="7.88671875" bestFit="1" customWidth="1"/>
    <col min="90" max="90" width="19.88671875" bestFit="1" customWidth="1"/>
    <col min="91" max="91" width="17.5546875" bestFit="1" customWidth="1"/>
    <col min="92" max="92" width="13.44140625" bestFit="1" customWidth="1"/>
    <col min="93" max="93" width="10" bestFit="1" customWidth="1"/>
    <col min="94" max="94" width="9.44140625" bestFit="1" customWidth="1"/>
    <col min="95" max="95" width="18.77734375" bestFit="1" customWidth="1"/>
    <col min="96" max="96" width="23.33203125" bestFit="1" customWidth="1"/>
    <col min="97" max="97" width="12.109375" bestFit="1" customWidth="1"/>
    <col min="98" max="98" width="15.77734375" bestFit="1" customWidth="1"/>
    <col min="99" max="99" width="13.21875" bestFit="1" customWidth="1"/>
    <col min="100" max="100" width="11.88671875" bestFit="1" customWidth="1"/>
    <col min="101" max="101" width="19.5546875" bestFit="1" customWidth="1"/>
    <col min="102" max="102" width="18.33203125" bestFit="1" customWidth="1"/>
    <col min="103" max="103" width="16.21875" bestFit="1" customWidth="1"/>
    <col min="104" max="104" width="17.21875" bestFit="1" customWidth="1"/>
    <col min="105" max="105" width="22.109375" bestFit="1" customWidth="1"/>
    <col min="106" max="106" width="14.5546875" bestFit="1" customWidth="1"/>
    <col min="107" max="107" width="10.5546875" bestFit="1" customWidth="1"/>
    <col min="108" max="108" width="17.21875" bestFit="1" customWidth="1"/>
    <col min="109" max="109" width="13.5546875" bestFit="1" customWidth="1"/>
    <col min="110" max="110" width="23.21875" bestFit="1" customWidth="1"/>
    <col min="111" max="111" width="24.77734375" bestFit="1" customWidth="1"/>
    <col min="112" max="112" width="20.77734375" bestFit="1" customWidth="1"/>
    <col min="113" max="113" width="18.44140625" bestFit="1" customWidth="1"/>
    <col min="114" max="114" width="15.109375" bestFit="1" customWidth="1"/>
    <col min="115" max="115" width="21" bestFit="1" customWidth="1"/>
    <col min="116" max="116" width="21.88671875" bestFit="1" customWidth="1"/>
    <col min="117" max="117" width="27.33203125" bestFit="1" customWidth="1"/>
    <col min="118" max="118" width="25" bestFit="1" customWidth="1"/>
    <col min="119" max="119" width="24.88671875" bestFit="1" customWidth="1"/>
    <col min="120" max="120" width="25.6640625" bestFit="1" customWidth="1"/>
    <col min="121" max="121" width="27.6640625" bestFit="1" customWidth="1"/>
    <col min="122" max="122" width="27.44140625" bestFit="1" customWidth="1"/>
    <col min="123" max="123" width="28.33203125" bestFit="1" customWidth="1"/>
    <col min="124" max="124" width="24.5546875" bestFit="1" customWidth="1"/>
    <col min="125" max="125" width="24.44140625" bestFit="1" customWidth="1"/>
    <col min="126" max="126" width="25.21875" bestFit="1" customWidth="1"/>
    <col min="127" max="127" width="8.6640625" bestFit="1" customWidth="1"/>
    <col min="128" max="128" width="16" bestFit="1" customWidth="1"/>
    <col min="129" max="129" width="9.5546875" bestFit="1" customWidth="1"/>
    <col min="130" max="130" width="23.109375" bestFit="1" customWidth="1"/>
    <col min="131" max="131" width="12.21875" bestFit="1" customWidth="1"/>
    <col min="132" max="132" width="21.77734375" bestFit="1" customWidth="1"/>
    <col min="133" max="133" width="23.88671875" bestFit="1" customWidth="1"/>
    <col min="134" max="134" width="24.6640625" bestFit="1" customWidth="1"/>
    <col min="135" max="135" width="18.77734375" bestFit="1" customWidth="1"/>
    <col min="136" max="136" width="13.77734375" bestFit="1" customWidth="1"/>
    <col min="137" max="137" width="10.109375" bestFit="1" customWidth="1"/>
    <col min="138" max="138" width="23.77734375" bestFit="1" customWidth="1"/>
    <col min="139" max="139" width="31.21875" bestFit="1" customWidth="1"/>
    <col min="140" max="140" width="40.21875" bestFit="1" customWidth="1"/>
    <col min="141" max="141" width="25.44140625" bestFit="1" customWidth="1"/>
    <col min="142" max="142" width="23.33203125" bestFit="1" customWidth="1"/>
    <col min="143" max="143" width="32.33203125" bestFit="1" customWidth="1"/>
    <col min="144" max="144" width="23.5546875" bestFit="1" customWidth="1"/>
    <col min="145" max="145" width="17.6640625" bestFit="1" customWidth="1"/>
    <col min="146" max="146" width="22.88671875" bestFit="1" customWidth="1"/>
    <col min="147" max="147" width="24" bestFit="1" customWidth="1"/>
    <col min="148" max="148" width="36.6640625" bestFit="1" customWidth="1"/>
    <col min="149" max="149" width="40.5546875" bestFit="1" customWidth="1"/>
    <col min="150" max="150" width="17.44140625" bestFit="1" customWidth="1"/>
    <col min="151" max="151" width="24.88671875" bestFit="1" customWidth="1"/>
    <col min="152" max="152" width="23.109375" bestFit="1" customWidth="1"/>
    <col min="153" max="153" width="27" bestFit="1" customWidth="1"/>
    <col min="154" max="154" width="12.21875" bestFit="1" customWidth="1"/>
    <col min="155" max="155" width="10.21875" bestFit="1" customWidth="1"/>
    <col min="156" max="156" width="18.6640625" bestFit="1" customWidth="1"/>
    <col min="157" max="157" width="18.21875" bestFit="1" customWidth="1"/>
    <col min="158" max="158" width="18.6640625" bestFit="1" customWidth="1"/>
    <col min="159" max="159" width="17.88671875" bestFit="1" customWidth="1"/>
    <col min="160" max="160" width="18.33203125" bestFit="1" customWidth="1"/>
    <col min="161" max="161" width="19.109375" bestFit="1" customWidth="1"/>
    <col min="162" max="162" width="20.88671875" bestFit="1" customWidth="1"/>
    <col min="163" max="163" width="20.44140625" bestFit="1" customWidth="1"/>
    <col min="164" max="164" width="21.5546875" bestFit="1" customWidth="1"/>
    <col min="165" max="165" width="29" bestFit="1" customWidth="1"/>
    <col min="166" max="166" width="33.6640625" bestFit="1" customWidth="1"/>
    <col min="167" max="167" width="8.88671875" bestFit="1" customWidth="1"/>
    <col min="168" max="168" width="22.6640625" bestFit="1" customWidth="1"/>
    <col min="169" max="169" width="28.21875" bestFit="1" customWidth="1"/>
    <col min="170" max="170" width="19" bestFit="1" customWidth="1"/>
    <col min="171" max="171" width="22" bestFit="1" customWidth="1"/>
    <col min="172" max="172" width="24.109375" bestFit="1" customWidth="1"/>
    <col min="173" max="173" width="13" bestFit="1" customWidth="1"/>
    <col min="174" max="174" width="14.109375" bestFit="1" customWidth="1"/>
    <col min="175" max="175" width="16.77734375" bestFit="1" customWidth="1"/>
    <col min="176" max="176" width="22.33203125" bestFit="1" customWidth="1"/>
    <col min="177" max="177" width="7.77734375" bestFit="1" customWidth="1"/>
    <col min="178" max="178" width="12.5546875" bestFit="1" customWidth="1"/>
    <col min="179" max="179" width="16.44140625" bestFit="1" customWidth="1"/>
    <col min="180" max="180" width="18.33203125" bestFit="1" customWidth="1"/>
    <col min="181" max="181" width="15.5546875" bestFit="1" customWidth="1"/>
    <col min="182" max="182" width="19" bestFit="1" customWidth="1"/>
    <col min="183" max="183" width="12.5546875" bestFit="1" customWidth="1"/>
    <col min="184" max="184" width="21.21875" bestFit="1" customWidth="1"/>
    <col min="185" max="185" width="22.21875" bestFit="1" customWidth="1"/>
    <col min="186" max="186" width="21.33203125" bestFit="1" customWidth="1"/>
    <col min="187" max="187" width="19.77734375" bestFit="1" customWidth="1"/>
    <col min="188" max="188" width="19.88671875" bestFit="1" customWidth="1"/>
    <col min="189" max="189" width="25.6640625" bestFit="1" customWidth="1"/>
    <col min="190" max="190" width="14.77734375" bestFit="1" customWidth="1"/>
    <col min="191" max="191" width="37.44140625" bestFit="1" customWidth="1"/>
    <col min="192" max="192" width="15.109375" bestFit="1" customWidth="1"/>
    <col min="193" max="193" width="18.88671875" bestFit="1" customWidth="1"/>
    <col min="194" max="194" width="10.6640625" bestFit="1" customWidth="1"/>
    <col min="195" max="195" width="11.5546875" bestFit="1" customWidth="1"/>
    <col min="196" max="196" width="18.109375" bestFit="1" customWidth="1"/>
    <col min="197" max="197" width="21.88671875" bestFit="1" customWidth="1"/>
    <col min="198" max="198" width="29.44140625" bestFit="1" customWidth="1"/>
    <col min="199" max="199" width="11.5546875" bestFit="1" customWidth="1"/>
    <col min="200" max="200" width="19.88671875" bestFit="1" customWidth="1"/>
    <col min="201" max="201" width="27.33203125" bestFit="1" customWidth="1"/>
    <col min="202" max="202" width="22.77734375" bestFit="1" customWidth="1"/>
    <col min="203" max="203" width="38.6640625" bestFit="1" customWidth="1"/>
    <col min="204" max="204" width="18.109375" bestFit="1" customWidth="1"/>
    <col min="205" max="205" width="21.88671875" bestFit="1" customWidth="1"/>
    <col min="206" max="206" width="29.44140625" bestFit="1" customWidth="1"/>
    <col min="207" max="207" width="11.5546875" bestFit="1" customWidth="1"/>
    <col min="208" max="208" width="19.88671875" bestFit="1" customWidth="1"/>
    <col min="209" max="209" width="27.33203125" bestFit="1" customWidth="1"/>
    <col min="210" max="210" width="22.77734375" bestFit="1" customWidth="1"/>
    <col min="211" max="211" width="38.6640625" bestFit="1" customWidth="1"/>
    <col min="212" max="212" width="57.77734375" bestFit="1" customWidth="1"/>
    <col min="213" max="213" width="57.5546875" bestFit="1" customWidth="1"/>
    <col min="214" max="214" width="70.33203125" bestFit="1" customWidth="1"/>
    <col min="215" max="215" width="70.44140625" bestFit="1" customWidth="1"/>
    <col min="216" max="216" width="71.33203125" bestFit="1" customWidth="1"/>
    <col min="217" max="217" width="68.44140625" bestFit="1" customWidth="1"/>
    <col min="218" max="218" width="68.88671875" bestFit="1" customWidth="1"/>
    <col min="219" max="219" width="69.109375" bestFit="1" customWidth="1"/>
    <col min="220" max="220" width="69" bestFit="1" customWidth="1"/>
    <col min="221" max="221" width="68.77734375" bestFit="1" customWidth="1"/>
    <col min="222" max="222" width="70.6640625" bestFit="1" customWidth="1"/>
    <col min="223" max="223" width="72.33203125" bestFit="1" customWidth="1"/>
    <col min="224" max="224" width="71.77734375" bestFit="1" customWidth="1"/>
    <col min="225" max="225" width="69" bestFit="1" customWidth="1"/>
    <col min="226" max="226" width="71.5546875" bestFit="1" customWidth="1"/>
    <col min="227" max="227" width="69.33203125" bestFit="1" customWidth="1"/>
    <col min="228" max="228" width="68.77734375" bestFit="1" customWidth="1"/>
    <col min="229" max="229" width="70.77734375" bestFit="1" customWidth="1"/>
    <col min="230" max="230" width="50.109375" bestFit="1" customWidth="1"/>
    <col min="231" max="231" width="49.88671875" bestFit="1" customWidth="1"/>
    <col min="232" max="232" width="49.6640625" bestFit="1" customWidth="1"/>
    <col min="233" max="233" width="60.109375" bestFit="1" customWidth="1"/>
    <col min="234" max="234" width="61.21875" bestFit="1" customWidth="1"/>
    <col min="235" max="235" width="58.77734375" bestFit="1" customWidth="1"/>
    <col min="236" max="236" width="58.88671875" bestFit="1" customWidth="1"/>
    <col min="237" max="237" width="59.21875" bestFit="1" customWidth="1"/>
    <col min="238" max="238" width="59.33203125" bestFit="1" customWidth="1"/>
    <col min="239" max="239" width="58.33203125" bestFit="1" customWidth="1"/>
    <col min="240" max="240" width="59" bestFit="1" customWidth="1"/>
    <col min="241" max="241" width="59.77734375" bestFit="1" customWidth="1"/>
    <col min="242" max="242" width="61.33203125" bestFit="1" customWidth="1"/>
    <col min="243" max="243" width="60.5546875" bestFit="1" customWidth="1"/>
    <col min="244" max="244" width="60.21875" bestFit="1" customWidth="1"/>
    <col min="245" max="245" width="59" bestFit="1" customWidth="1"/>
    <col min="246" max="246" width="61.77734375" bestFit="1" customWidth="1"/>
    <col min="247" max="247" width="47.21875" bestFit="1" customWidth="1"/>
    <col min="248" max="248" width="47" bestFit="1" customWidth="1"/>
    <col min="249" max="249" width="53" bestFit="1" customWidth="1"/>
    <col min="250" max="250" width="51.5546875" bestFit="1" customWidth="1"/>
    <col min="251" max="251" width="54.44140625" bestFit="1" customWidth="1"/>
    <col min="252" max="253" width="55" bestFit="1" customWidth="1"/>
    <col min="254" max="254" width="53.33203125" bestFit="1" customWidth="1"/>
    <col min="255" max="255" width="51.88671875" bestFit="1" customWidth="1"/>
    <col min="256" max="256" width="54.77734375" bestFit="1" customWidth="1"/>
    <col min="257" max="257" width="55.88671875" bestFit="1" customWidth="1"/>
    <col min="258" max="258" width="54.5546875" bestFit="1" customWidth="1"/>
    <col min="259" max="259" width="57.44140625" bestFit="1" customWidth="1"/>
    <col min="260" max="260" width="52.88671875" bestFit="1" customWidth="1"/>
    <col min="261" max="261" width="51.44140625" bestFit="1" customWidth="1"/>
    <col min="262" max="262" width="54.33203125" bestFit="1" customWidth="1"/>
    <col min="263" max="263" width="46.88671875" bestFit="1" customWidth="1"/>
    <col min="264" max="264" width="47.5546875" bestFit="1" customWidth="1"/>
    <col min="265" max="265" width="54.6640625" bestFit="1" customWidth="1"/>
    <col min="266" max="266" width="57.88671875" bestFit="1" customWidth="1"/>
    <col min="267" max="267" width="46.44140625" bestFit="1" customWidth="1"/>
    <col min="268" max="268" width="47.109375" bestFit="1" customWidth="1"/>
    <col min="269" max="269" width="47.6640625" bestFit="1" customWidth="1"/>
    <col min="270" max="270" width="49.21875" bestFit="1" customWidth="1"/>
    <col min="271" max="271" width="48.21875" bestFit="1" customWidth="1"/>
    <col min="272" max="272" width="51.77734375" bestFit="1" customWidth="1"/>
    <col min="273" max="273" width="52" bestFit="1" customWidth="1"/>
    <col min="274" max="274" width="63.109375" bestFit="1" customWidth="1"/>
    <col min="275" max="275" width="63.5546875" bestFit="1" customWidth="1"/>
    <col min="276" max="276" width="67" bestFit="1" customWidth="1"/>
    <col min="277" max="277" width="65.109375" bestFit="1" customWidth="1"/>
    <col min="278" max="278" width="63" bestFit="1" customWidth="1"/>
    <col min="279" max="279" width="59" bestFit="1" customWidth="1"/>
    <col min="280" max="280" width="62.109375" bestFit="1" customWidth="1"/>
    <col min="281" max="281" width="59.6640625" bestFit="1" customWidth="1"/>
    <col min="282" max="282" width="57.44140625" bestFit="1" customWidth="1"/>
    <col min="283" max="283" width="60.5546875" bestFit="1" customWidth="1"/>
    <col min="284" max="284" width="58.88671875" bestFit="1" customWidth="1"/>
    <col min="285" max="285" width="65.21875" bestFit="1" customWidth="1"/>
    <col min="286" max="286" width="64.6640625" bestFit="1" customWidth="1"/>
    <col min="287" max="287" width="65.88671875" bestFit="1" customWidth="1"/>
    <col min="288" max="288" width="63.6640625" bestFit="1" customWidth="1"/>
    <col min="289" max="289" width="65.77734375" bestFit="1" customWidth="1"/>
    <col min="290" max="290" width="69.5546875" bestFit="1" customWidth="1"/>
    <col min="291" max="291" width="70.77734375" bestFit="1" customWidth="1"/>
    <col min="292" max="292" width="69.88671875" bestFit="1" customWidth="1"/>
    <col min="293" max="293" width="71.88671875" bestFit="1" customWidth="1"/>
    <col min="294" max="294" width="50.109375" bestFit="1" customWidth="1"/>
    <col min="295" max="295" width="50.88671875" bestFit="1" customWidth="1"/>
    <col min="296" max="296" width="49.88671875" bestFit="1" customWidth="1"/>
    <col min="297" max="297" width="61.88671875" bestFit="1" customWidth="1"/>
    <col min="298" max="298" width="61.44140625" bestFit="1" customWidth="1"/>
    <col min="299" max="299" width="61" bestFit="1" customWidth="1"/>
    <col min="300" max="300" width="61.44140625" bestFit="1" customWidth="1"/>
    <col min="301" max="301" width="60.6640625" bestFit="1" customWidth="1"/>
    <col min="302" max="302" width="61.109375" bestFit="1" customWidth="1"/>
    <col min="303" max="303" width="58.109375" bestFit="1" customWidth="1"/>
    <col min="304" max="304" width="58.21875" bestFit="1" customWidth="1"/>
    <col min="305" max="305" width="59.5546875" bestFit="1" customWidth="1"/>
    <col min="306" max="306" width="61.109375" bestFit="1" customWidth="1"/>
    <col min="307" max="307" width="59.21875" bestFit="1" customWidth="1"/>
    <col min="308" max="308" width="60.77734375" bestFit="1" customWidth="1"/>
    <col min="309" max="309" width="59.109375" bestFit="1" customWidth="1"/>
    <col min="310" max="311" width="59.33203125" bestFit="1" customWidth="1"/>
    <col min="312" max="312" width="57.33203125" bestFit="1" customWidth="1"/>
    <col min="313" max="313" width="56.21875" bestFit="1" customWidth="1"/>
    <col min="314" max="314" width="56.88671875" bestFit="1" customWidth="1"/>
    <col min="315" max="315" width="56.44140625" bestFit="1" customWidth="1"/>
    <col min="316" max="316" width="55.77734375" bestFit="1" customWidth="1"/>
    <col min="317" max="317" width="58.77734375" bestFit="1" customWidth="1"/>
    <col min="318" max="318" width="59.6640625" bestFit="1" customWidth="1"/>
    <col min="319" max="319" width="48.6640625" bestFit="1" customWidth="1"/>
    <col min="320" max="320" width="48.44140625" bestFit="1" customWidth="1"/>
    <col min="321" max="321" width="56.44140625" bestFit="1" customWidth="1"/>
    <col min="322" max="322" width="56" bestFit="1" customWidth="1"/>
    <col min="323" max="323" width="57.109375" bestFit="1" customWidth="1"/>
    <col min="324" max="324" width="58.5546875" bestFit="1" customWidth="1"/>
    <col min="325" max="325" width="59" bestFit="1" customWidth="1"/>
    <col min="326" max="326" width="60" bestFit="1" customWidth="1"/>
    <col min="327" max="327" width="58.21875" bestFit="1" customWidth="1"/>
    <col min="328" max="328" width="59.21875" bestFit="1" customWidth="1"/>
    <col min="329" max="329" width="57.109375" bestFit="1" customWidth="1"/>
    <col min="330" max="330" width="55.88671875" bestFit="1" customWidth="1"/>
    <col min="331" max="331" width="56.109375" bestFit="1" customWidth="1"/>
    <col min="332" max="332" width="58.5546875" bestFit="1" customWidth="1"/>
    <col min="333" max="333" width="56" bestFit="1" customWidth="1"/>
    <col min="334" max="334" width="58.33203125" bestFit="1" customWidth="1"/>
    <col min="335" max="335" width="61.44140625" bestFit="1" customWidth="1"/>
    <col min="336" max="336" width="58" bestFit="1" customWidth="1"/>
    <col min="337" max="337" width="60.88671875" bestFit="1" customWidth="1"/>
    <col min="338" max="338" width="53.44140625" bestFit="1" customWidth="1"/>
    <col min="339" max="339" width="53.6640625" bestFit="1" customWidth="1"/>
    <col min="340" max="340" width="54.21875" bestFit="1" customWidth="1"/>
    <col min="341" max="341" width="64.77734375" bestFit="1" customWidth="1"/>
    <col min="342" max="342" width="66.6640625" bestFit="1" customWidth="1"/>
    <col min="343" max="343" width="65.21875" bestFit="1" customWidth="1"/>
    <col min="344" max="344" width="64.6640625" bestFit="1" customWidth="1"/>
    <col min="345" max="345" width="64.44140625" bestFit="1" customWidth="1"/>
    <col min="346" max="346" width="64.77734375" bestFit="1" customWidth="1"/>
    <col min="347" max="347" width="65.5546875" bestFit="1" customWidth="1"/>
    <col min="348" max="348" width="66.21875" bestFit="1" customWidth="1"/>
    <col min="349" max="349" width="64.21875" bestFit="1" customWidth="1"/>
    <col min="350" max="350" width="66.6640625" bestFit="1" customWidth="1"/>
    <col min="351" max="351" width="66" bestFit="1" customWidth="1"/>
    <col min="352" max="352" width="66.109375" bestFit="1" customWidth="1"/>
    <col min="353" max="353" width="60.88671875" bestFit="1" customWidth="1"/>
    <col min="354" max="354" width="63.109375" bestFit="1" customWidth="1"/>
    <col min="355" max="355" width="62.109375" bestFit="1" customWidth="1"/>
    <col min="356" max="356" width="67.5546875" bestFit="1" customWidth="1"/>
    <col min="357" max="358" width="64.88671875" bestFit="1" customWidth="1"/>
    <col min="359" max="359" width="66.21875" bestFit="1" customWidth="1"/>
    <col min="360" max="360" width="66.44140625" bestFit="1" customWidth="1"/>
    <col min="361" max="361" width="67.21875" bestFit="1" customWidth="1"/>
    <col min="362" max="362" width="67.88671875" bestFit="1" customWidth="1"/>
    <col min="363" max="363" width="70.21875" bestFit="1" customWidth="1"/>
    <col min="364" max="364" width="65.88671875" bestFit="1" customWidth="1"/>
    <col min="365" max="365" width="67.109375" bestFit="1" customWidth="1"/>
    <col min="366" max="366" width="70.33203125" bestFit="1" customWidth="1"/>
    <col min="367" max="367" width="68.109375" bestFit="1" customWidth="1"/>
    <col min="368" max="368" width="72.5546875" bestFit="1" customWidth="1"/>
    <col min="369" max="369" width="56.44140625" bestFit="1" customWidth="1"/>
    <col min="370" max="370" width="55.77734375" bestFit="1" customWidth="1"/>
    <col min="371" max="371" width="58.77734375" bestFit="1" customWidth="1"/>
    <col min="372" max="372" width="59.6640625" bestFit="1" customWidth="1"/>
    <col min="373" max="373" width="48.6640625" bestFit="1" customWidth="1"/>
    <col min="374" max="374" width="48.44140625" bestFit="1" customWidth="1"/>
    <col min="375" max="375" width="56.44140625" bestFit="1" customWidth="1"/>
    <col min="376" max="376" width="56" bestFit="1" customWidth="1"/>
    <col min="377" max="377" width="57.109375" bestFit="1" customWidth="1"/>
    <col min="378" max="378" width="58.5546875" bestFit="1" customWidth="1"/>
    <col min="379" max="379" width="59" bestFit="1" customWidth="1"/>
    <col min="380" max="380" width="60" bestFit="1" customWidth="1"/>
    <col min="381" max="381" width="58.21875" bestFit="1" customWidth="1"/>
    <col min="382" max="382" width="59.21875" bestFit="1" customWidth="1"/>
    <col min="383" max="383" width="57.109375" bestFit="1" customWidth="1"/>
    <col min="384" max="384" width="55.88671875" bestFit="1" customWidth="1"/>
    <col min="385" max="385" width="56.109375" bestFit="1" customWidth="1"/>
    <col min="386" max="386" width="58.5546875" bestFit="1" customWidth="1"/>
    <col min="387" max="387" width="56" bestFit="1" customWidth="1"/>
    <col min="388" max="388" width="58.33203125" bestFit="1" customWidth="1"/>
    <col min="389" max="389" width="61.44140625" bestFit="1" customWidth="1"/>
    <col min="390" max="390" width="58" bestFit="1" customWidth="1"/>
    <col min="391" max="391" width="60.88671875" bestFit="1" customWidth="1"/>
    <col min="392" max="392" width="53.44140625" bestFit="1" customWidth="1"/>
    <col min="393" max="393" width="53.6640625" bestFit="1" customWidth="1"/>
    <col min="394" max="394" width="54.21875" bestFit="1" customWidth="1"/>
    <col min="395" max="395" width="64.77734375" bestFit="1" customWidth="1"/>
    <col min="396" max="396" width="66.6640625" bestFit="1" customWidth="1"/>
    <col min="397" max="397" width="65.21875" bestFit="1" customWidth="1"/>
    <col min="398" max="398" width="64.6640625" bestFit="1" customWidth="1"/>
    <col min="399" max="399" width="64.44140625" bestFit="1" customWidth="1"/>
    <col min="400" max="400" width="64.77734375" bestFit="1" customWidth="1"/>
    <col min="401" max="401" width="65.5546875" bestFit="1" customWidth="1"/>
    <col min="402" max="402" width="66.21875" bestFit="1" customWidth="1"/>
    <col min="403" max="403" width="64.21875" bestFit="1" customWidth="1"/>
    <col min="404" max="404" width="66.6640625" bestFit="1" customWidth="1"/>
    <col min="405" max="405" width="66" bestFit="1" customWidth="1"/>
    <col min="406" max="406" width="66.109375" bestFit="1" customWidth="1"/>
    <col min="407" max="407" width="60.88671875" bestFit="1" customWidth="1"/>
    <col min="408" max="408" width="63.109375" bestFit="1" customWidth="1"/>
    <col min="409" max="409" width="62.109375" bestFit="1" customWidth="1"/>
    <col min="410" max="410" width="67.5546875" bestFit="1" customWidth="1"/>
    <col min="411" max="412" width="64.88671875" bestFit="1" customWidth="1"/>
    <col min="413" max="413" width="66.21875" bestFit="1" customWidth="1"/>
    <col min="414" max="414" width="66.44140625" bestFit="1" customWidth="1"/>
    <col min="415" max="415" width="67.21875" bestFit="1" customWidth="1"/>
    <col min="416" max="416" width="67.88671875" bestFit="1" customWidth="1"/>
    <col min="417" max="417" width="70.21875" bestFit="1" customWidth="1"/>
    <col min="418" max="418" width="65.88671875" bestFit="1" customWidth="1"/>
    <col min="419" max="419" width="67.109375" bestFit="1" customWidth="1"/>
    <col min="420" max="420" width="70.33203125" bestFit="1" customWidth="1"/>
    <col min="421" max="421" width="68.109375" bestFit="1" customWidth="1"/>
    <col min="422" max="422" width="72.5546875" bestFit="1" customWidth="1"/>
    <col min="423" max="423" width="57.109375" bestFit="1" customWidth="1"/>
    <col min="424" max="424" width="55.88671875" bestFit="1" customWidth="1"/>
    <col min="425" max="425" width="56.109375" bestFit="1" customWidth="1"/>
    <col min="426" max="426" width="58.5546875" bestFit="1" customWidth="1"/>
    <col min="427" max="427" width="56" bestFit="1" customWidth="1"/>
    <col min="428" max="428" width="58.33203125" bestFit="1" customWidth="1"/>
    <col min="429" max="429" width="61.44140625" bestFit="1" customWidth="1"/>
    <col min="430" max="430" width="58" bestFit="1" customWidth="1"/>
    <col min="431" max="431" width="60.88671875" bestFit="1" customWidth="1"/>
    <col min="432" max="432" width="53.44140625" bestFit="1" customWidth="1"/>
    <col min="433" max="433" width="53.6640625" bestFit="1" customWidth="1"/>
    <col min="434" max="434" width="54.21875" bestFit="1" customWidth="1"/>
    <col min="435" max="435" width="64.77734375" bestFit="1" customWidth="1"/>
    <col min="436" max="436" width="66.6640625" bestFit="1" customWidth="1"/>
    <col min="437" max="437" width="65.21875" bestFit="1" customWidth="1"/>
    <col min="438" max="438" width="64.6640625" bestFit="1" customWidth="1"/>
    <col min="439" max="439" width="64.44140625" bestFit="1" customWidth="1"/>
    <col min="440" max="440" width="64.77734375" bestFit="1" customWidth="1"/>
    <col min="441" max="441" width="65.5546875" bestFit="1" customWidth="1"/>
    <col min="442" max="442" width="66.21875" bestFit="1" customWidth="1"/>
    <col min="443" max="443" width="64.21875" bestFit="1" customWidth="1"/>
    <col min="444" max="444" width="66.6640625" bestFit="1" customWidth="1"/>
    <col min="445" max="445" width="66" bestFit="1" customWidth="1"/>
    <col min="446" max="446" width="66.109375" bestFit="1" customWidth="1"/>
    <col min="447" max="447" width="60.88671875" bestFit="1" customWidth="1"/>
    <col min="448" max="448" width="63.109375" bestFit="1" customWidth="1"/>
    <col min="449" max="449" width="62.109375" bestFit="1" customWidth="1"/>
    <col min="450" max="450" width="67.5546875" bestFit="1" customWidth="1"/>
    <col min="451" max="452" width="64.88671875" bestFit="1" customWidth="1"/>
    <col min="453" max="453" width="66.21875" bestFit="1" customWidth="1"/>
    <col min="454" max="454" width="66.44140625" bestFit="1" customWidth="1"/>
    <col min="455" max="455" width="67.21875" bestFit="1" customWidth="1"/>
    <col min="456" max="456" width="67.88671875" bestFit="1" customWidth="1"/>
    <col min="457" max="457" width="70.21875" bestFit="1" customWidth="1"/>
    <col min="458" max="458" width="65.88671875" bestFit="1" customWidth="1"/>
    <col min="459" max="459" width="67.109375" bestFit="1" customWidth="1"/>
    <col min="460" max="460" width="70.33203125" bestFit="1" customWidth="1"/>
    <col min="461" max="461" width="68.109375" bestFit="1" customWidth="1"/>
    <col min="462" max="462" width="72.5546875" bestFit="1" customWidth="1"/>
    <col min="463" max="463" width="67.109375" bestFit="1" customWidth="1"/>
    <col min="464" max="464" width="70.33203125" bestFit="1" customWidth="1"/>
    <col min="465" max="465" width="68.109375" bestFit="1" customWidth="1"/>
    <col min="466" max="466" width="72.5546875" bestFit="1" customWidth="1"/>
  </cols>
  <sheetData>
    <row r="1" spans="1:203" x14ac:dyDescent="0.3">
      <c r="A1" t="s">
        <v>0</v>
      </c>
      <c r="B1" t="s">
        <v>1</v>
      </c>
      <c r="C1" t="s">
        <v>38</v>
      </c>
      <c r="D1" t="s">
        <v>35</v>
      </c>
      <c r="E1" t="s">
        <v>36</v>
      </c>
      <c r="F1" t="s">
        <v>37</v>
      </c>
      <c r="G1" t="s">
        <v>39</v>
      </c>
      <c r="H1" t="s">
        <v>40</v>
      </c>
      <c r="I1" t="s">
        <v>41</v>
      </c>
      <c r="J1" t="s">
        <v>42</v>
      </c>
      <c r="K1" t="s">
        <v>43</v>
      </c>
      <c r="L1" t="s">
        <v>44</v>
      </c>
      <c r="M1" t="s">
        <v>45</v>
      </c>
      <c r="N1" t="s">
        <v>46</v>
      </c>
      <c r="O1" t="s">
        <v>47</v>
      </c>
      <c r="P1" t="s">
        <v>232</v>
      </c>
      <c r="Q1" t="s">
        <v>233</v>
      </c>
      <c r="R1" t="s">
        <v>285</v>
      </c>
      <c r="S1" t="s">
        <v>287</v>
      </c>
      <c r="T1" t="s">
        <v>48</v>
      </c>
      <c r="U1" t="s">
        <v>2</v>
      </c>
      <c r="V1" t="s">
        <v>49</v>
      </c>
      <c r="W1" t="s">
        <v>50</v>
      </c>
      <c r="X1" t="s">
        <v>51</v>
      </c>
      <c r="Y1" t="s">
        <v>52</v>
      </c>
      <c r="Z1" t="s">
        <v>53</v>
      </c>
      <c r="AA1" t="s">
        <v>54</v>
      </c>
      <c r="AB1" t="s">
        <v>55</v>
      </c>
      <c r="AC1" t="s">
        <v>56</v>
      </c>
      <c r="AD1" t="s">
        <v>57</v>
      </c>
      <c r="AE1" t="s">
        <v>58</v>
      </c>
      <c r="AF1" t="s">
        <v>59</v>
      </c>
      <c r="AG1" t="s">
        <v>60</v>
      </c>
      <c r="AH1" t="s">
        <v>61</v>
      </c>
      <c r="AI1" t="s">
        <v>62</v>
      </c>
      <c r="AJ1" t="s">
        <v>63</v>
      </c>
      <c r="AK1" t="s">
        <v>64</v>
      </c>
      <c r="AL1" t="s">
        <v>65</v>
      </c>
      <c r="AM1" t="s">
        <v>66</v>
      </c>
      <c r="AN1" t="s">
        <v>67</v>
      </c>
      <c r="AO1" t="s">
        <v>68</v>
      </c>
      <c r="AP1" t="s">
        <v>69</v>
      </c>
      <c r="AQ1" t="s">
        <v>70</v>
      </c>
      <c r="AR1" t="s">
        <v>71</v>
      </c>
      <c r="AS1" t="s">
        <v>72</v>
      </c>
      <c r="AT1" t="s">
        <v>73</v>
      </c>
      <c r="AU1" t="s">
        <v>74</v>
      </c>
      <c r="AV1" t="s">
        <v>75</v>
      </c>
      <c r="AW1" t="s">
        <v>76</v>
      </c>
      <c r="AX1" t="s">
        <v>77</v>
      </c>
      <c r="AY1" t="s">
        <v>78</v>
      </c>
      <c r="AZ1" t="s">
        <v>79</v>
      </c>
      <c r="BA1" t="s">
        <v>80</v>
      </c>
      <c r="BB1" t="s">
        <v>81</v>
      </c>
      <c r="BC1" t="s">
        <v>82</v>
      </c>
      <c r="BD1" t="s">
        <v>83</v>
      </c>
      <c r="BE1" t="s">
        <v>84</v>
      </c>
      <c r="BF1" t="s">
        <v>85</v>
      </c>
      <c r="BG1" t="s">
        <v>86</v>
      </c>
      <c r="BH1" t="s">
        <v>87</v>
      </c>
      <c r="BI1" t="s">
        <v>88</v>
      </c>
      <c r="BJ1" t="s">
        <v>89</v>
      </c>
      <c r="BK1" t="s">
        <v>90</v>
      </c>
      <c r="BL1" t="s">
        <v>91</v>
      </c>
      <c r="BM1" t="s">
        <v>92</v>
      </c>
      <c r="BN1" t="s">
        <v>93</v>
      </c>
      <c r="BO1" t="s">
        <v>94</v>
      </c>
      <c r="BP1" t="s">
        <v>95</v>
      </c>
      <c r="BQ1" t="s">
        <v>96</v>
      </c>
      <c r="BR1" t="s">
        <v>97</v>
      </c>
      <c r="BS1" t="s">
        <v>98</v>
      </c>
      <c r="BT1" t="s">
        <v>99</v>
      </c>
      <c r="BU1" t="s">
        <v>100</v>
      </c>
      <c r="BV1" t="s">
        <v>101</v>
      </c>
      <c r="BW1" t="s">
        <v>102</v>
      </c>
      <c r="BX1" t="s">
        <v>103</v>
      </c>
      <c r="BY1" t="s">
        <v>104</v>
      </c>
      <c r="BZ1" t="s">
        <v>105</v>
      </c>
      <c r="CA1" t="s">
        <v>106</v>
      </c>
      <c r="CB1" t="s">
        <v>107</v>
      </c>
      <c r="CC1" t="s">
        <v>108</v>
      </c>
      <c r="CD1" t="s">
        <v>109</v>
      </c>
      <c r="CE1" t="s">
        <v>110</v>
      </c>
      <c r="CF1" t="s">
        <v>111</v>
      </c>
      <c r="CG1" t="s">
        <v>112</v>
      </c>
      <c r="CH1" t="s">
        <v>113</v>
      </c>
      <c r="CI1" t="s">
        <v>114</v>
      </c>
      <c r="CJ1" t="s">
        <v>115</v>
      </c>
      <c r="CK1" t="s">
        <v>325</v>
      </c>
      <c r="CL1" t="s">
        <v>116</v>
      </c>
      <c r="CM1" t="s">
        <v>117</v>
      </c>
      <c r="CN1" t="s">
        <v>118</v>
      </c>
      <c r="CO1" t="s">
        <v>119</v>
      </c>
      <c r="CP1" t="s">
        <v>120</v>
      </c>
      <c r="CQ1" t="s">
        <v>121</v>
      </c>
      <c r="CR1" t="s">
        <v>122</v>
      </c>
      <c r="CS1" t="s">
        <v>123</v>
      </c>
      <c r="CT1" t="s">
        <v>124</v>
      </c>
      <c r="CU1" t="s">
        <v>125</v>
      </c>
      <c r="CV1" t="s">
        <v>126</v>
      </c>
      <c r="CW1" t="s">
        <v>127</v>
      </c>
      <c r="CX1" t="s">
        <v>128</v>
      </c>
      <c r="CY1" t="s">
        <v>129</v>
      </c>
      <c r="CZ1" t="s">
        <v>130</v>
      </c>
      <c r="DA1" t="s">
        <v>131</v>
      </c>
      <c r="DB1" t="s">
        <v>132</v>
      </c>
      <c r="DC1" t="s">
        <v>133</v>
      </c>
      <c r="DD1" t="s">
        <v>134</v>
      </c>
      <c r="DE1" t="s">
        <v>135</v>
      </c>
      <c r="DF1" t="s">
        <v>136</v>
      </c>
      <c r="DG1" t="s">
        <v>137</v>
      </c>
      <c r="DH1" t="s">
        <v>138</v>
      </c>
      <c r="DI1" t="s">
        <v>139</v>
      </c>
      <c r="DJ1" t="s">
        <v>140</v>
      </c>
      <c r="DK1" t="s">
        <v>141</v>
      </c>
      <c r="DL1" t="s">
        <v>142</v>
      </c>
      <c r="DM1" t="s">
        <v>228</v>
      </c>
      <c r="DN1" t="s">
        <v>143</v>
      </c>
      <c r="DO1" t="s">
        <v>144</v>
      </c>
      <c r="DP1" t="s">
        <v>145</v>
      </c>
      <c r="DQ1" t="s">
        <v>146</v>
      </c>
      <c r="DR1" t="s">
        <v>147</v>
      </c>
      <c r="DS1" t="s">
        <v>148</v>
      </c>
      <c r="DT1" t="s">
        <v>149</v>
      </c>
      <c r="DU1" t="s">
        <v>150</v>
      </c>
      <c r="DV1" t="s">
        <v>151</v>
      </c>
      <c r="DW1" t="s">
        <v>152</v>
      </c>
      <c r="DX1" t="s">
        <v>153</v>
      </c>
      <c r="DY1" t="s">
        <v>154</v>
      </c>
      <c r="DZ1" t="s">
        <v>155</v>
      </c>
      <c r="EA1" t="s">
        <v>156</v>
      </c>
      <c r="EB1" t="s">
        <v>157</v>
      </c>
      <c r="EC1" t="s">
        <v>158</v>
      </c>
      <c r="ED1" t="s">
        <v>159</v>
      </c>
      <c r="EE1" t="s">
        <v>160</v>
      </c>
      <c r="EF1" t="s">
        <v>161</v>
      </c>
      <c r="EG1" t="s">
        <v>162</v>
      </c>
      <c r="EH1" t="s">
        <v>163</v>
      </c>
      <c r="EI1" t="s">
        <v>164</v>
      </c>
      <c r="EJ1" t="s">
        <v>165</v>
      </c>
      <c r="EK1" t="s">
        <v>166</v>
      </c>
      <c r="EL1" t="s">
        <v>167</v>
      </c>
      <c r="EM1" t="s">
        <v>168</v>
      </c>
      <c r="EN1" t="s">
        <v>169</v>
      </c>
      <c r="EO1" t="s">
        <v>170</v>
      </c>
      <c r="EP1" t="s">
        <v>171</v>
      </c>
      <c r="EQ1" t="s">
        <v>172</v>
      </c>
      <c r="ER1" t="s">
        <v>173</v>
      </c>
      <c r="ES1" t="s">
        <v>174</v>
      </c>
      <c r="ET1" t="s">
        <v>175</v>
      </c>
      <c r="EU1" t="s">
        <v>229</v>
      </c>
      <c r="EV1" t="s">
        <v>176</v>
      </c>
      <c r="EW1" t="s">
        <v>177</v>
      </c>
      <c r="EX1" t="s">
        <v>178</v>
      </c>
      <c r="EY1" t="s">
        <v>179</v>
      </c>
      <c r="EZ1" t="s">
        <v>180</v>
      </c>
      <c r="FA1" t="s">
        <v>181</v>
      </c>
      <c r="FB1" t="s">
        <v>182</v>
      </c>
      <c r="FC1" t="s">
        <v>183</v>
      </c>
      <c r="FD1" t="s">
        <v>184</v>
      </c>
      <c r="FE1" t="s">
        <v>185</v>
      </c>
      <c r="FF1" t="s">
        <v>186</v>
      </c>
      <c r="FG1" t="s">
        <v>187</v>
      </c>
      <c r="FH1" t="s">
        <v>188</v>
      </c>
      <c r="FI1" t="s">
        <v>189</v>
      </c>
      <c r="FJ1" t="s">
        <v>190</v>
      </c>
      <c r="FK1" t="s">
        <v>191</v>
      </c>
      <c r="FL1" t="s">
        <v>192</v>
      </c>
      <c r="FM1" t="s">
        <v>193</v>
      </c>
      <c r="FN1" t="s">
        <v>194</v>
      </c>
      <c r="FO1" t="s">
        <v>195</v>
      </c>
      <c r="FP1" t="s">
        <v>196</v>
      </c>
      <c r="FQ1" t="s">
        <v>197</v>
      </c>
      <c r="FR1" t="s">
        <v>198</v>
      </c>
      <c r="FS1" t="s">
        <v>199</v>
      </c>
      <c r="FT1" t="s">
        <v>200</v>
      </c>
      <c r="FU1" t="s">
        <v>201</v>
      </c>
      <c r="FV1" t="s">
        <v>202</v>
      </c>
      <c r="FW1" t="s">
        <v>203</v>
      </c>
      <c r="FX1" t="s">
        <v>204</v>
      </c>
      <c r="FY1" t="s">
        <v>205</v>
      </c>
      <c r="FZ1" t="s">
        <v>206</v>
      </c>
      <c r="GA1" t="s">
        <v>207</v>
      </c>
      <c r="GB1" t="s">
        <v>208</v>
      </c>
      <c r="GC1" t="s">
        <v>209</v>
      </c>
      <c r="GD1" t="s">
        <v>210</v>
      </c>
      <c r="GE1" t="s">
        <v>211</v>
      </c>
      <c r="GF1" t="s">
        <v>212</v>
      </c>
      <c r="GG1" t="s">
        <v>213</v>
      </c>
      <c r="GH1" t="s">
        <v>214</v>
      </c>
      <c r="GI1" t="s">
        <v>215</v>
      </c>
      <c r="GJ1" t="s">
        <v>216</v>
      </c>
      <c r="GK1" t="s">
        <v>217</v>
      </c>
      <c r="GL1" t="s">
        <v>218</v>
      </c>
      <c r="GM1" t="s">
        <v>219</v>
      </c>
      <c r="GN1" t="s">
        <v>220</v>
      </c>
      <c r="GO1" t="s">
        <v>221</v>
      </c>
      <c r="GP1" t="s">
        <v>222</v>
      </c>
      <c r="GQ1" t="s">
        <v>223</v>
      </c>
      <c r="GR1" t="s">
        <v>224</v>
      </c>
      <c r="GS1" t="s">
        <v>225</v>
      </c>
      <c r="GT1" t="s">
        <v>226</v>
      </c>
      <c r="GU1" t="s">
        <v>227</v>
      </c>
    </row>
    <row r="2" spans="1:203" x14ac:dyDescent="0.3">
      <c r="A2">
        <v>1</v>
      </c>
      <c r="B2" s="1" t="s">
        <v>3</v>
      </c>
      <c r="C2">
        <v>23</v>
      </c>
      <c r="D2">
        <v>15</v>
      </c>
      <c r="E2">
        <v>6</v>
      </c>
      <c r="F2">
        <v>2</v>
      </c>
      <c r="G2">
        <v>52</v>
      </c>
      <c r="H2">
        <v>22</v>
      </c>
      <c r="I2">
        <v>30</v>
      </c>
      <c r="J2">
        <v>51</v>
      </c>
      <c r="K2">
        <v>2.2200000000000002</v>
      </c>
      <c r="L2">
        <v>48.9</v>
      </c>
      <c r="M2">
        <v>28.1</v>
      </c>
      <c r="N2">
        <v>20.9</v>
      </c>
      <c r="O2">
        <v>0.91</v>
      </c>
      <c r="P2" s="3">
        <f>Regular_season_Table[[#This Row],[xGoals]]/Regular_season_Table[[#This Row],[Matches Played]]/$C$23</f>
        <v>1.392953523238381</v>
      </c>
      <c r="Q2" s="3">
        <f>Regular_season_Table[[#This Row],[xGoals Allowed]]/Regular_season_Table[[#This Row],[Matches Played]]/$C$23</f>
        <v>0.80044977511244386</v>
      </c>
      <c r="R2" s="3">
        <f>Regular_season_Table[[#This Row],[ATT RATING]]-Regular_season_Table[[#This Row],[DEF RATING]]</f>
        <v>0.59250374812593709</v>
      </c>
      <c r="S2" s="10" cm="1">
        <f t="array" ref="S2">_xlfn.RANK.EQ(Regular_season_Table[[#This Row],[Total Rating]],TotalRating,0)</f>
        <v>3</v>
      </c>
      <c r="T2" s="1" t="s">
        <v>261</v>
      </c>
      <c r="U2" s="1" t="s">
        <v>4</v>
      </c>
      <c r="V2">
        <v>1</v>
      </c>
      <c r="W2">
        <v>0</v>
      </c>
      <c r="X2">
        <v>3</v>
      </c>
      <c r="Y2">
        <v>1</v>
      </c>
      <c r="Z2">
        <v>21.1</v>
      </c>
      <c r="AA2">
        <v>0.26</v>
      </c>
      <c r="AB2">
        <v>0.1</v>
      </c>
      <c r="AC2">
        <v>0.01</v>
      </c>
      <c r="AD2">
        <v>59</v>
      </c>
      <c r="AE2">
        <v>170</v>
      </c>
      <c r="AF2">
        <v>34.700000000000003</v>
      </c>
      <c r="AG2">
        <v>819</v>
      </c>
      <c r="AH2">
        <v>109</v>
      </c>
      <c r="AI2">
        <v>15</v>
      </c>
      <c r="AJ2">
        <v>25.2</v>
      </c>
      <c r="AK2">
        <v>151</v>
      </c>
      <c r="AL2">
        <v>31.1</v>
      </c>
      <c r="AM2">
        <v>31</v>
      </c>
      <c r="AN2">
        <v>245</v>
      </c>
      <c r="AO2">
        <v>14</v>
      </c>
      <c r="AP2">
        <v>5.7</v>
      </c>
      <c r="AQ2">
        <v>29</v>
      </c>
      <c r="AR2">
        <v>1.26</v>
      </c>
      <c r="AS2">
        <v>17.100000000000001</v>
      </c>
      <c r="AT2">
        <v>391</v>
      </c>
      <c r="AU2">
        <v>241</v>
      </c>
      <c r="AV2">
        <v>163</v>
      </c>
      <c r="AW2">
        <v>161</v>
      </c>
      <c r="AX2">
        <v>67</v>
      </c>
      <c r="AY2">
        <v>200</v>
      </c>
      <c r="AZ2">
        <v>459</v>
      </c>
      <c r="BA2">
        <v>43.6</v>
      </c>
      <c r="BB2">
        <v>259</v>
      </c>
      <c r="BC2">
        <v>289</v>
      </c>
      <c r="BD2">
        <v>70</v>
      </c>
      <c r="BE2">
        <v>219</v>
      </c>
      <c r="BF2">
        <v>181</v>
      </c>
      <c r="BG2">
        <v>572</v>
      </c>
      <c r="BH2">
        <v>385</v>
      </c>
      <c r="BI2">
        <v>12</v>
      </c>
      <c r="BJ2">
        <v>756</v>
      </c>
      <c r="BK2">
        <v>32.869999999999997</v>
      </c>
      <c r="BL2">
        <v>562</v>
      </c>
      <c r="BM2">
        <v>66</v>
      </c>
      <c r="BN2">
        <v>32</v>
      </c>
      <c r="BO2">
        <v>60</v>
      </c>
      <c r="BP2">
        <v>29</v>
      </c>
      <c r="BQ2">
        <v>7</v>
      </c>
      <c r="BR2">
        <v>81</v>
      </c>
      <c r="BS2">
        <v>3.52</v>
      </c>
      <c r="BT2">
        <v>64</v>
      </c>
      <c r="BU2">
        <v>3</v>
      </c>
      <c r="BV2">
        <v>5</v>
      </c>
      <c r="BW2">
        <v>6</v>
      </c>
      <c r="BX2">
        <v>3</v>
      </c>
      <c r="BY2">
        <v>0</v>
      </c>
      <c r="BZ2">
        <v>79</v>
      </c>
      <c r="CA2">
        <v>58</v>
      </c>
      <c r="CB2">
        <v>73.400000000000006</v>
      </c>
      <c r="CC2">
        <v>8</v>
      </c>
      <c r="CD2">
        <v>34.799999999999997</v>
      </c>
      <c r="CE2">
        <v>1</v>
      </c>
      <c r="CF2">
        <v>0</v>
      </c>
      <c r="CG2">
        <v>0</v>
      </c>
      <c r="CH2">
        <v>0</v>
      </c>
      <c r="CI2">
        <v>46</v>
      </c>
      <c r="CJ2">
        <v>5</v>
      </c>
      <c r="CK2">
        <f>Regular_season_Table[[#This Row],[Yellow Cards]]+Regular_season_Table[[#This Row],[Red Cards]]</f>
        <v>51</v>
      </c>
      <c r="CL2">
        <v>2</v>
      </c>
      <c r="CM2">
        <v>278</v>
      </c>
      <c r="CN2">
        <v>242</v>
      </c>
      <c r="CO2">
        <v>54</v>
      </c>
      <c r="CP2">
        <v>438</v>
      </c>
      <c r="CQ2">
        <v>6</v>
      </c>
      <c r="CR2">
        <v>1</v>
      </c>
      <c r="CS2">
        <v>1</v>
      </c>
      <c r="CT2">
        <v>1268</v>
      </c>
      <c r="CU2">
        <v>362</v>
      </c>
      <c r="CV2">
        <v>272</v>
      </c>
      <c r="CW2">
        <v>57.1</v>
      </c>
      <c r="CX2">
        <v>14215</v>
      </c>
      <c r="CY2">
        <v>13058</v>
      </c>
      <c r="CZ2">
        <v>1103</v>
      </c>
      <c r="DA2">
        <v>274</v>
      </c>
      <c r="DB2">
        <v>64</v>
      </c>
      <c r="DC2">
        <v>93</v>
      </c>
      <c r="DD2">
        <v>483</v>
      </c>
      <c r="DE2">
        <v>150</v>
      </c>
      <c r="DF2">
        <v>51</v>
      </c>
      <c r="DG2">
        <v>86</v>
      </c>
      <c r="DH2">
        <v>1</v>
      </c>
      <c r="DI2">
        <v>11812</v>
      </c>
      <c r="DJ2">
        <v>54</v>
      </c>
      <c r="DK2">
        <v>83.1</v>
      </c>
      <c r="DL2">
        <v>203034</v>
      </c>
      <c r="DM2">
        <v>70311</v>
      </c>
      <c r="DN2">
        <v>5484</v>
      </c>
      <c r="DO2">
        <v>6066</v>
      </c>
      <c r="DP2">
        <v>90.4</v>
      </c>
      <c r="DQ2">
        <v>5044</v>
      </c>
      <c r="DR2">
        <v>5748</v>
      </c>
      <c r="DS2">
        <v>87.8</v>
      </c>
      <c r="DT2">
        <v>1010</v>
      </c>
      <c r="DU2">
        <v>1722</v>
      </c>
      <c r="DV2">
        <v>58.7</v>
      </c>
      <c r="DW2">
        <v>38</v>
      </c>
      <c r="DX2">
        <v>35.200000000000003</v>
      </c>
      <c r="DY2">
        <v>30.7</v>
      </c>
      <c r="DZ2">
        <v>2.8</v>
      </c>
      <c r="EA2">
        <v>330</v>
      </c>
      <c r="EB2">
        <v>941</v>
      </c>
      <c r="EC2">
        <v>270</v>
      </c>
      <c r="ED2">
        <v>42</v>
      </c>
      <c r="EE2">
        <v>1197</v>
      </c>
      <c r="EF2">
        <v>27.2</v>
      </c>
      <c r="EG2">
        <v>2070</v>
      </c>
      <c r="EH2">
        <v>90</v>
      </c>
      <c r="EI2">
        <v>253</v>
      </c>
      <c r="EJ2">
        <v>81</v>
      </c>
      <c r="EK2">
        <v>149</v>
      </c>
      <c r="EL2">
        <v>100</v>
      </c>
      <c r="EM2">
        <v>21</v>
      </c>
      <c r="EN2">
        <v>107</v>
      </c>
      <c r="EO2">
        <v>2.2200000000000002</v>
      </c>
      <c r="EP2">
        <v>52</v>
      </c>
      <c r="EQ2">
        <v>22</v>
      </c>
      <c r="ER2">
        <v>30</v>
      </c>
      <c r="ES2">
        <v>1.3</v>
      </c>
      <c r="ET2">
        <v>48.9</v>
      </c>
      <c r="EU2">
        <v>28.1</v>
      </c>
      <c r="EV2">
        <v>20.9</v>
      </c>
      <c r="EW2">
        <v>0.91</v>
      </c>
      <c r="EX2">
        <v>59.6</v>
      </c>
      <c r="EY2">
        <v>16871</v>
      </c>
      <c r="EZ2">
        <v>1393</v>
      </c>
      <c r="FA2">
        <v>4623</v>
      </c>
      <c r="FB2">
        <v>8037</v>
      </c>
      <c r="FC2">
        <v>4359</v>
      </c>
      <c r="FD2">
        <v>748</v>
      </c>
      <c r="FE2">
        <v>16864</v>
      </c>
      <c r="FF2">
        <v>470</v>
      </c>
      <c r="FG2">
        <v>201</v>
      </c>
      <c r="FH2">
        <v>42.8</v>
      </c>
      <c r="FI2">
        <v>215</v>
      </c>
      <c r="FJ2">
        <v>45.7</v>
      </c>
      <c r="FK2">
        <v>10372</v>
      </c>
      <c r="FL2">
        <v>53001</v>
      </c>
      <c r="FM2">
        <v>27897</v>
      </c>
      <c r="FN2">
        <v>522</v>
      </c>
      <c r="FO2">
        <v>404</v>
      </c>
      <c r="FP2">
        <v>155</v>
      </c>
      <c r="FQ2">
        <v>352</v>
      </c>
      <c r="FR2">
        <v>237</v>
      </c>
      <c r="FS2">
        <v>11721</v>
      </c>
      <c r="FT2">
        <v>1185</v>
      </c>
      <c r="FU2">
        <v>48</v>
      </c>
      <c r="FV2">
        <v>425</v>
      </c>
      <c r="FW2">
        <v>144</v>
      </c>
      <c r="FX2">
        <v>33.9</v>
      </c>
      <c r="FY2">
        <v>18.48</v>
      </c>
      <c r="FZ2">
        <v>6.26</v>
      </c>
      <c r="GA2">
        <v>0.1</v>
      </c>
      <c r="GB2">
        <v>0.31</v>
      </c>
      <c r="GC2">
        <v>18.100000000000001</v>
      </c>
      <c r="GD2">
        <v>11</v>
      </c>
      <c r="GE2">
        <v>4</v>
      </c>
      <c r="GF2">
        <v>43.2</v>
      </c>
      <c r="GG2">
        <v>0.1</v>
      </c>
      <c r="GH2">
        <v>-0.9</v>
      </c>
      <c r="GI2">
        <v>0.8</v>
      </c>
      <c r="GJ2">
        <v>86</v>
      </c>
      <c r="GK2">
        <v>44</v>
      </c>
      <c r="GL2">
        <v>2.09</v>
      </c>
      <c r="GM2">
        <v>1.65</v>
      </c>
      <c r="GN2">
        <v>3.74</v>
      </c>
      <c r="GO2">
        <v>1.91</v>
      </c>
      <c r="GP2">
        <v>3.57</v>
      </c>
      <c r="GQ2">
        <v>2.13</v>
      </c>
      <c r="GR2">
        <v>1.53</v>
      </c>
      <c r="GS2">
        <v>3.66</v>
      </c>
      <c r="GT2">
        <v>1.88</v>
      </c>
      <c r="GU2">
        <v>3.41</v>
      </c>
    </row>
    <row r="3" spans="1:203" x14ac:dyDescent="0.3">
      <c r="A3">
        <v>2</v>
      </c>
      <c r="B3" s="1" t="s">
        <v>5</v>
      </c>
      <c r="C3">
        <v>22</v>
      </c>
      <c r="D3">
        <v>15</v>
      </c>
      <c r="E3">
        <v>4</v>
      </c>
      <c r="F3">
        <v>3</v>
      </c>
      <c r="G3">
        <v>54</v>
      </c>
      <c r="H3">
        <v>25</v>
      </c>
      <c r="I3">
        <v>29</v>
      </c>
      <c r="J3">
        <v>49</v>
      </c>
      <c r="K3">
        <v>2.23</v>
      </c>
      <c r="L3">
        <v>43.6</v>
      </c>
      <c r="M3">
        <v>21.6</v>
      </c>
      <c r="N3">
        <v>21.9</v>
      </c>
      <c r="O3">
        <v>1</v>
      </c>
      <c r="P3" s="3">
        <f>Regular_season_Table[[#This Row],[xGoals]]/Regular_season_Table[[#This Row],[Matches Played]]/$C$23</f>
        <v>1.2984326018808778</v>
      </c>
      <c r="Q3" s="3">
        <f>Regular_season_Table[[#This Row],[xGoals Allowed]]/Regular_season_Table[[#This Row],[Matches Played]]/$C$23</f>
        <v>0.64326018808777441</v>
      </c>
      <c r="R3" s="3">
        <f>Regular_season_Table[[#This Row],[ATT RATING]]-Regular_season_Table[[#This Row],[DEF RATING]]</f>
        <v>0.65517241379310343</v>
      </c>
      <c r="S3" s="10" cm="1">
        <f t="array" ref="S3">_xlfn.RANK.EQ(Regular_season_Table[[#This Row],[Total Rating]],TotalRating,0)</f>
        <v>2</v>
      </c>
      <c r="T3" s="1" t="s">
        <v>262</v>
      </c>
      <c r="U3" s="1" t="s">
        <v>6</v>
      </c>
      <c r="V3">
        <v>2</v>
      </c>
      <c r="W3">
        <v>0</v>
      </c>
      <c r="X3">
        <v>2</v>
      </c>
      <c r="Y3">
        <v>1</v>
      </c>
      <c r="Z3">
        <v>21.8</v>
      </c>
      <c r="AA3">
        <v>0.32</v>
      </c>
      <c r="AB3">
        <v>-2.2000000000000002</v>
      </c>
      <c r="AC3">
        <v>-0.1</v>
      </c>
      <c r="AD3">
        <v>86</v>
      </c>
      <c r="AE3">
        <v>194</v>
      </c>
      <c r="AF3">
        <v>44.3</v>
      </c>
      <c r="AG3">
        <v>805</v>
      </c>
      <c r="AH3">
        <v>89</v>
      </c>
      <c r="AI3">
        <v>20.399999999999999</v>
      </c>
      <c r="AJ3">
        <v>29.9</v>
      </c>
      <c r="AK3">
        <v>90</v>
      </c>
      <c r="AL3">
        <v>33.299999999999997</v>
      </c>
      <c r="AM3">
        <v>33</v>
      </c>
      <c r="AN3">
        <v>184</v>
      </c>
      <c r="AO3">
        <v>18</v>
      </c>
      <c r="AP3">
        <v>9.8000000000000007</v>
      </c>
      <c r="AQ3">
        <v>24</v>
      </c>
      <c r="AR3">
        <v>1.0900000000000001</v>
      </c>
      <c r="AS3">
        <v>18.8</v>
      </c>
      <c r="AT3">
        <v>294</v>
      </c>
      <c r="AU3">
        <v>171</v>
      </c>
      <c r="AV3">
        <v>118</v>
      </c>
      <c r="AW3">
        <v>127</v>
      </c>
      <c r="AX3">
        <v>49</v>
      </c>
      <c r="AY3">
        <v>137</v>
      </c>
      <c r="AZ3">
        <v>264</v>
      </c>
      <c r="BA3">
        <v>51.9</v>
      </c>
      <c r="BB3">
        <v>127</v>
      </c>
      <c r="BC3">
        <v>202</v>
      </c>
      <c r="BD3">
        <v>50</v>
      </c>
      <c r="BE3">
        <v>152</v>
      </c>
      <c r="BF3">
        <v>129</v>
      </c>
      <c r="BG3">
        <v>423</v>
      </c>
      <c r="BH3">
        <v>293</v>
      </c>
      <c r="BI3">
        <v>11</v>
      </c>
      <c r="BJ3">
        <v>690</v>
      </c>
      <c r="BK3">
        <v>31.36</v>
      </c>
      <c r="BL3">
        <v>537</v>
      </c>
      <c r="BM3">
        <v>39</v>
      </c>
      <c r="BN3">
        <v>37</v>
      </c>
      <c r="BO3">
        <v>36</v>
      </c>
      <c r="BP3">
        <v>33</v>
      </c>
      <c r="BQ3">
        <v>8</v>
      </c>
      <c r="BR3">
        <v>95</v>
      </c>
      <c r="BS3">
        <v>4.32</v>
      </c>
      <c r="BT3">
        <v>71</v>
      </c>
      <c r="BU3">
        <v>3</v>
      </c>
      <c r="BV3">
        <v>8</v>
      </c>
      <c r="BW3">
        <v>7</v>
      </c>
      <c r="BX3">
        <v>6</v>
      </c>
      <c r="BY3">
        <v>0</v>
      </c>
      <c r="BZ3">
        <v>64</v>
      </c>
      <c r="CA3">
        <v>40</v>
      </c>
      <c r="CB3">
        <v>64.099999999999994</v>
      </c>
      <c r="CC3">
        <v>5</v>
      </c>
      <c r="CD3">
        <v>22.7</v>
      </c>
      <c r="CE3">
        <v>2</v>
      </c>
      <c r="CF3">
        <v>0</v>
      </c>
      <c r="CG3">
        <v>0</v>
      </c>
      <c r="CH3">
        <v>0</v>
      </c>
      <c r="CI3">
        <v>39</v>
      </c>
      <c r="CJ3">
        <v>2</v>
      </c>
      <c r="CK3">
        <f>Regular_season_Table[[#This Row],[Yellow Cards]]+Regular_season_Table[[#This Row],[Red Cards]]</f>
        <v>41</v>
      </c>
      <c r="CL3">
        <v>1</v>
      </c>
      <c r="CM3">
        <v>185</v>
      </c>
      <c r="CN3">
        <v>234</v>
      </c>
      <c r="CO3">
        <v>26</v>
      </c>
      <c r="CP3">
        <v>372</v>
      </c>
      <c r="CQ3">
        <v>3</v>
      </c>
      <c r="CR3">
        <v>2</v>
      </c>
      <c r="CS3">
        <v>1</v>
      </c>
      <c r="CT3">
        <v>1025</v>
      </c>
      <c r="CU3">
        <v>188</v>
      </c>
      <c r="CV3">
        <v>162</v>
      </c>
      <c r="CW3">
        <v>53.7</v>
      </c>
      <c r="CX3">
        <v>15746</v>
      </c>
      <c r="CY3">
        <v>14820</v>
      </c>
      <c r="CZ3">
        <v>900</v>
      </c>
      <c r="DA3">
        <v>258</v>
      </c>
      <c r="DB3">
        <v>64</v>
      </c>
      <c r="DC3">
        <v>72</v>
      </c>
      <c r="DD3">
        <v>344</v>
      </c>
      <c r="DE3">
        <v>161</v>
      </c>
      <c r="DF3">
        <v>45</v>
      </c>
      <c r="DG3">
        <v>44</v>
      </c>
      <c r="DH3">
        <v>5</v>
      </c>
      <c r="DI3">
        <v>13946</v>
      </c>
      <c r="DJ3">
        <v>26</v>
      </c>
      <c r="DK3">
        <v>88.6</v>
      </c>
      <c r="DL3">
        <v>227104</v>
      </c>
      <c r="DM3">
        <v>63693</v>
      </c>
      <c r="DN3">
        <v>7056</v>
      </c>
      <c r="DO3">
        <v>7512</v>
      </c>
      <c r="DP3">
        <v>93.9</v>
      </c>
      <c r="DQ3">
        <v>5518</v>
      </c>
      <c r="DR3">
        <v>6003</v>
      </c>
      <c r="DS3">
        <v>91.9</v>
      </c>
      <c r="DT3">
        <v>1004</v>
      </c>
      <c r="DU3">
        <v>1503</v>
      </c>
      <c r="DV3">
        <v>66.8</v>
      </c>
      <c r="DW3">
        <v>40</v>
      </c>
      <c r="DX3">
        <v>33.200000000000003</v>
      </c>
      <c r="DY3">
        <v>34.9</v>
      </c>
      <c r="DZ3">
        <v>6.8</v>
      </c>
      <c r="EA3">
        <v>295</v>
      </c>
      <c r="EB3">
        <v>1078</v>
      </c>
      <c r="EC3">
        <v>257</v>
      </c>
      <c r="ED3">
        <v>41</v>
      </c>
      <c r="EE3">
        <v>1103</v>
      </c>
      <c r="EF3">
        <v>27.1</v>
      </c>
      <c r="EG3">
        <v>1980</v>
      </c>
      <c r="EH3">
        <v>90</v>
      </c>
      <c r="EI3">
        <v>242</v>
      </c>
      <c r="EJ3">
        <v>85</v>
      </c>
      <c r="EK3">
        <v>178</v>
      </c>
      <c r="EL3">
        <v>62</v>
      </c>
      <c r="EM3">
        <v>18</v>
      </c>
      <c r="EN3">
        <v>130</v>
      </c>
      <c r="EO3">
        <v>2.23</v>
      </c>
      <c r="EP3">
        <v>54</v>
      </c>
      <c r="EQ3">
        <v>25</v>
      </c>
      <c r="ER3">
        <v>29</v>
      </c>
      <c r="ES3">
        <v>1.32</v>
      </c>
      <c r="ET3">
        <v>43.6</v>
      </c>
      <c r="EU3">
        <v>21.6</v>
      </c>
      <c r="EV3">
        <v>21.9</v>
      </c>
      <c r="EW3">
        <v>1</v>
      </c>
      <c r="EX3">
        <v>64.900000000000006</v>
      </c>
      <c r="EY3">
        <v>17847</v>
      </c>
      <c r="EZ3">
        <v>1282</v>
      </c>
      <c r="FA3">
        <v>4121</v>
      </c>
      <c r="FB3">
        <v>8381</v>
      </c>
      <c r="FC3">
        <v>5457</v>
      </c>
      <c r="FD3">
        <v>731</v>
      </c>
      <c r="FE3">
        <v>17842</v>
      </c>
      <c r="FF3">
        <v>410</v>
      </c>
      <c r="FG3">
        <v>223</v>
      </c>
      <c r="FH3">
        <v>54.4</v>
      </c>
      <c r="FI3">
        <v>140</v>
      </c>
      <c r="FJ3">
        <v>34.1</v>
      </c>
      <c r="FK3">
        <v>11555</v>
      </c>
      <c r="FL3">
        <v>60474</v>
      </c>
      <c r="FM3">
        <v>33472</v>
      </c>
      <c r="FN3">
        <v>628</v>
      </c>
      <c r="FO3">
        <v>483</v>
      </c>
      <c r="FP3">
        <v>205</v>
      </c>
      <c r="FQ3">
        <v>261</v>
      </c>
      <c r="FR3">
        <v>186</v>
      </c>
      <c r="FS3">
        <v>13778</v>
      </c>
      <c r="FT3">
        <v>1091</v>
      </c>
      <c r="FU3">
        <v>53</v>
      </c>
      <c r="FV3">
        <v>372</v>
      </c>
      <c r="FW3">
        <v>149</v>
      </c>
      <c r="FX3">
        <v>40.1</v>
      </c>
      <c r="FY3">
        <v>16.91</v>
      </c>
      <c r="FZ3">
        <v>6.77</v>
      </c>
      <c r="GA3">
        <v>0.13</v>
      </c>
      <c r="GB3">
        <v>0.33</v>
      </c>
      <c r="GC3">
        <v>17.3</v>
      </c>
      <c r="GD3">
        <v>16</v>
      </c>
      <c r="GE3">
        <v>4</v>
      </c>
      <c r="GF3">
        <v>39.799999999999997</v>
      </c>
      <c r="GG3">
        <v>0.11</v>
      </c>
      <c r="GH3">
        <v>9.4</v>
      </c>
      <c r="GI3">
        <v>9.1999999999999993</v>
      </c>
      <c r="GJ3">
        <v>93</v>
      </c>
      <c r="GK3">
        <v>49</v>
      </c>
      <c r="GL3">
        <v>2.41</v>
      </c>
      <c r="GM3">
        <v>1.82</v>
      </c>
      <c r="GN3">
        <v>4.2300000000000004</v>
      </c>
      <c r="GO3">
        <v>2.23</v>
      </c>
      <c r="GP3">
        <v>4.05</v>
      </c>
      <c r="GQ3">
        <v>1.98</v>
      </c>
      <c r="GR3">
        <v>1.51</v>
      </c>
      <c r="GS3">
        <v>3.49</v>
      </c>
      <c r="GT3">
        <v>1.81</v>
      </c>
      <c r="GU3">
        <v>3.32</v>
      </c>
    </row>
    <row r="4" spans="1:203" x14ac:dyDescent="0.3">
      <c r="A4">
        <v>3</v>
      </c>
      <c r="B4" s="1" t="s">
        <v>7</v>
      </c>
      <c r="C4">
        <v>23</v>
      </c>
      <c r="D4">
        <v>15</v>
      </c>
      <c r="E4">
        <v>4</v>
      </c>
      <c r="F4">
        <v>4</v>
      </c>
      <c r="G4">
        <v>47</v>
      </c>
      <c r="H4">
        <v>22</v>
      </c>
      <c r="I4">
        <v>25</v>
      </c>
      <c r="J4">
        <v>49</v>
      </c>
      <c r="K4">
        <v>2.13</v>
      </c>
      <c r="L4">
        <v>44.3</v>
      </c>
      <c r="M4">
        <v>17.5</v>
      </c>
      <c r="N4">
        <v>26.8</v>
      </c>
      <c r="O4">
        <v>1.1599999999999999</v>
      </c>
      <c r="P4" s="3">
        <f>Regular_season_Table[[#This Row],[xGoals]]/Regular_season_Table[[#This Row],[Matches Played]]/$C$23</f>
        <v>1.2619190404797602</v>
      </c>
      <c r="Q4" s="3">
        <f>Regular_season_Table[[#This Row],[xGoals Allowed]]/Regular_season_Table[[#This Row],[Matches Played]]/$C$23</f>
        <v>0.49850074962518748</v>
      </c>
      <c r="R4" s="3">
        <f>Regular_season_Table[[#This Row],[ATT RATING]]-Regular_season_Table[[#This Row],[DEF RATING]]</f>
        <v>0.7634182908545728</v>
      </c>
      <c r="S4" s="10" cm="1">
        <f t="array" ref="S4">_xlfn.RANK.EQ(Regular_season_Table[[#This Row],[Total Rating]],TotalRating,0)</f>
        <v>1</v>
      </c>
      <c r="T4" s="1" t="s">
        <v>263</v>
      </c>
      <c r="U4" s="1" t="s">
        <v>264</v>
      </c>
      <c r="V4">
        <v>1</v>
      </c>
      <c r="W4">
        <v>0</v>
      </c>
      <c r="X4">
        <v>5</v>
      </c>
      <c r="Y4">
        <v>1</v>
      </c>
      <c r="Z4">
        <v>16.899999999999999</v>
      </c>
      <c r="AA4">
        <v>0.27</v>
      </c>
      <c r="AB4">
        <v>-4.0999999999999996</v>
      </c>
      <c r="AC4">
        <v>-0.18</v>
      </c>
      <c r="AD4">
        <v>78</v>
      </c>
      <c r="AE4">
        <v>245</v>
      </c>
      <c r="AF4">
        <v>31.8</v>
      </c>
      <c r="AG4">
        <v>628</v>
      </c>
      <c r="AH4">
        <v>120</v>
      </c>
      <c r="AI4">
        <v>32.5</v>
      </c>
      <c r="AJ4">
        <v>29.5</v>
      </c>
      <c r="AK4">
        <v>119</v>
      </c>
      <c r="AL4">
        <v>34.5</v>
      </c>
      <c r="AM4">
        <v>31.4</v>
      </c>
      <c r="AN4">
        <v>205</v>
      </c>
      <c r="AO4">
        <v>29</v>
      </c>
      <c r="AP4">
        <v>14.1</v>
      </c>
      <c r="AQ4">
        <v>39</v>
      </c>
      <c r="AR4">
        <v>1.7</v>
      </c>
      <c r="AS4">
        <v>18.3</v>
      </c>
      <c r="AT4">
        <v>384</v>
      </c>
      <c r="AU4">
        <v>212</v>
      </c>
      <c r="AV4">
        <v>158</v>
      </c>
      <c r="AW4">
        <v>157</v>
      </c>
      <c r="AX4">
        <v>69</v>
      </c>
      <c r="AY4">
        <v>182</v>
      </c>
      <c r="AZ4">
        <v>334</v>
      </c>
      <c r="BA4">
        <v>54.5</v>
      </c>
      <c r="BB4">
        <v>152</v>
      </c>
      <c r="BC4">
        <v>258</v>
      </c>
      <c r="BD4">
        <v>68</v>
      </c>
      <c r="BE4">
        <v>190</v>
      </c>
      <c r="BF4">
        <v>178</v>
      </c>
      <c r="BG4">
        <v>562</v>
      </c>
      <c r="BH4">
        <v>296</v>
      </c>
      <c r="BI4">
        <v>12</v>
      </c>
      <c r="BJ4">
        <v>686</v>
      </c>
      <c r="BK4">
        <v>29.83</v>
      </c>
      <c r="BL4">
        <v>526</v>
      </c>
      <c r="BM4">
        <v>52</v>
      </c>
      <c r="BN4">
        <v>38</v>
      </c>
      <c r="BO4">
        <v>42</v>
      </c>
      <c r="BP4">
        <v>19</v>
      </c>
      <c r="BQ4">
        <v>9</v>
      </c>
      <c r="BR4">
        <v>78</v>
      </c>
      <c r="BS4">
        <v>3.39</v>
      </c>
      <c r="BT4">
        <v>45</v>
      </c>
      <c r="BU4">
        <v>11</v>
      </c>
      <c r="BV4">
        <v>6</v>
      </c>
      <c r="BW4">
        <v>8</v>
      </c>
      <c r="BX4">
        <v>8</v>
      </c>
      <c r="BY4">
        <v>0</v>
      </c>
      <c r="BZ4">
        <v>58</v>
      </c>
      <c r="CA4">
        <v>36</v>
      </c>
      <c r="CB4">
        <v>63.8</v>
      </c>
      <c r="CC4">
        <v>8</v>
      </c>
      <c r="CD4">
        <v>34.799999999999997</v>
      </c>
      <c r="CE4">
        <v>2</v>
      </c>
      <c r="CF4">
        <v>1</v>
      </c>
      <c r="CG4">
        <v>0</v>
      </c>
      <c r="CH4">
        <v>50</v>
      </c>
      <c r="CI4">
        <v>39</v>
      </c>
      <c r="CJ4">
        <v>2</v>
      </c>
      <c r="CK4">
        <f>Regular_season_Table[[#This Row],[Yellow Cards]]+Regular_season_Table[[#This Row],[Red Cards]]</f>
        <v>41</v>
      </c>
      <c r="CL4">
        <v>1</v>
      </c>
      <c r="CM4">
        <v>220</v>
      </c>
      <c r="CN4">
        <v>242</v>
      </c>
      <c r="CO4">
        <v>51</v>
      </c>
      <c r="CP4">
        <v>449</v>
      </c>
      <c r="CQ4">
        <v>5</v>
      </c>
      <c r="CR4">
        <v>2</v>
      </c>
      <c r="CS4">
        <v>1</v>
      </c>
      <c r="CT4">
        <v>1087</v>
      </c>
      <c r="CU4">
        <v>300</v>
      </c>
      <c r="CV4">
        <v>318</v>
      </c>
      <c r="CW4">
        <v>48.5</v>
      </c>
      <c r="CX4">
        <v>14005</v>
      </c>
      <c r="CY4">
        <v>13008</v>
      </c>
      <c r="CZ4">
        <v>946</v>
      </c>
      <c r="DA4">
        <v>266</v>
      </c>
      <c r="DB4">
        <v>63</v>
      </c>
      <c r="DC4">
        <v>45</v>
      </c>
      <c r="DD4">
        <v>340</v>
      </c>
      <c r="DE4">
        <v>176</v>
      </c>
      <c r="DF4">
        <v>146</v>
      </c>
      <c r="DG4">
        <v>1</v>
      </c>
      <c r="DH4">
        <v>0</v>
      </c>
      <c r="DI4">
        <v>11855</v>
      </c>
      <c r="DJ4">
        <v>51</v>
      </c>
      <c r="DK4">
        <v>84.6</v>
      </c>
      <c r="DL4">
        <v>196951</v>
      </c>
      <c r="DM4">
        <v>62693</v>
      </c>
      <c r="DN4">
        <v>5722</v>
      </c>
      <c r="DO4">
        <v>6290</v>
      </c>
      <c r="DP4">
        <v>91</v>
      </c>
      <c r="DQ4">
        <v>5120</v>
      </c>
      <c r="DR4">
        <v>5726</v>
      </c>
      <c r="DS4">
        <v>89.4</v>
      </c>
      <c r="DT4">
        <v>776</v>
      </c>
      <c r="DU4">
        <v>1406</v>
      </c>
      <c r="DV4">
        <v>55.2</v>
      </c>
      <c r="DW4">
        <v>31</v>
      </c>
      <c r="DX4">
        <v>30.7</v>
      </c>
      <c r="DY4">
        <v>31.4</v>
      </c>
      <c r="DZ4">
        <v>0.3</v>
      </c>
      <c r="EA4">
        <v>290</v>
      </c>
      <c r="EB4">
        <v>1014</v>
      </c>
      <c r="EC4">
        <v>309</v>
      </c>
      <c r="ED4">
        <v>45</v>
      </c>
      <c r="EE4">
        <v>1324</v>
      </c>
      <c r="EF4">
        <v>25.4</v>
      </c>
      <c r="EG4">
        <v>2070</v>
      </c>
      <c r="EH4">
        <v>90</v>
      </c>
      <c r="EI4">
        <v>253</v>
      </c>
      <c r="EJ4">
        <v>84</v>
      </c>
      <c r="EK4">
        <v>160</v>
      </c>
      <c r="EL4">
        <v>92</v>
      </c>
      <c r="EM4">
        <v>17</v>
      </c>
      <c r="EN4">
        <v>115</v>
      </c>
      <c r="EO4">
        <v>2.13</v>
      </c>
      <c r="EP4">
        <v>47</v>
      </c>
      <c r="EQ4">
        <v>22</v>
      </c>
      <c r="ER4">
        <v>25</v>
      </c>
      <c r="ES4">
        <v>1.0900000000000001</v>
      </c>
      <c r="ET4">
        <v>44.3</v>
      </c>
      <c r="EU4">
        <v>17.5</v>
      </c>
      <c r="EV4">
        <v>26.8</v>
      </c>
      <c r="EW4">
        <v>1.1599999999999999</v>
      </c>
      <c r="EX4">
        <v>60.1</v>
      </c>
      <c r="EY4">
        <v>16364</v>
      </c>
      <c r="EZ4">
        <v>1166</v>
      </c>
      <c r="FA4">
        <v>4118</v>
      </c>
      <c r="FB4">
        <v>7027</v>
      </c>
      <c r="FC4">
        <v>5325</v>
      </c>
      <c r="FD4">
        <v>847</v>
      </c>
      <c r="FE4">
        <v>16358</v>
      </c>
      <c r="FF4">
        <v>414</v>
      </c>
      <c r="FG4">
        <v>172</v>
      </c>
      <c r="FH4">
        <v>41.5</v>
      </c>
      <c r="FI4">
        <v>189</v>
      </c>
      <c r="FJ4">
        <v>45.7</v>
      </c>
      <c r="FK4">
        <v>10397</v>
      </c>
      <c r="FL4">
        <v>50706</v>
      </c>
      <c r="FM4">
        <v>25960</v>
      </c>
      <c r="FN4">
        <v>520</v>
      </c>
      <c r="FO4">
        <v>339</v>
      </c>
      <c r="FP4">
        <v>189</v>
      </c>
      <c r="FQ4">
        <v>313</v>
      </c>
      <c r="FR4">
        <v>239</v>
      </c>
      <c r="FS4">
        <v>11734</v>
      </c>
      <c r="FT4">
        <v>1311</v>
      </c>
      <c r="FU4">
        <v>46</v>
      </c>
      <c r="FV4">
        <v>374</v>
      </c>
      <c r="FW4">
        <v>115</v>
      </c>
      <c r="FX4">
        <v>30.7</v>
      </c>
      <c r="FY4">
        <v>16.260000000000002</v>
      </c>
      <c r="FZ4">
        <v>5</v>
      </c>
      <c r="GA4">
        <v>0.11</v>
      </c>
      <c r="GB4">
        <v>0.35</v>
      </c>
      <c r="GC4">
        <v>16.100000000000001</v>
      </c>
      <c r="GD4">
        <v>2</v>
      </c>
      <c r="GE4">
        <v>6</v>
      </c>
      <c r="GF4">
        <v>39.799999999999997</v>
      </c>
      <c r="GG4">
        <v>0.11</v>
      </c>
      <c r="GH4">
        <v>1.7</v>
      </c>
      <c r="GI4">
        <v>0.2</v>
      </c>
      <c r="GJ4">
        <v>77</v>
      </c>
      <c r="GK4">
        <v>40</v>
      </c>
      <c r="GL4">
        <v>2</v>
      </c>
      <c r="GM4">
        <v>1.35</v>
      </c>
      <c r="GN4">
        <v>3.35</v>
      </c>
      <c r="GO4">
        <v>1.74</v>
      </c>
      <c r="GP4">
        <v>3.09</v>
      </c>
      <c r="GQ4">
        <v>1.93</v>
      </c>
      <c r="GR4">
        <v>1.33</v>
      </c>
      <c r="GS4">
        <v>3.26</v>
      </c>
      <c r="GT4">
        <v>1.73</v>
      </c>
      <c r="GU4">
        <v>3.06</v>
      </c>
    </row>
    <row r="5" spans="1:203" x14ac:dyDescent="0.3">
      <c r="A5">
        <v>4</v>
      </c>
      <c r="B5" s="1" t="s">
        <v>8</v>
      </c>
      <c r="C5">
        <v>23</v>
      </c>
      <c r="D5">
        <v>14</v>
      </c>
      <c r="E5">
        <v>4</v>
      </c>
      <c r="F5">
        <v>5</v>
      </c>
      <c r="G5">
        <v>49</v>
      </c>
      <c r="H5">
        <v>30</v>
      </c>
      <c r="I5">
        <v>19</v>
      </c>
      <c r="J5">
        <v>46</v>
      </c>
      <c r="K5">
        <v>2</v>
      </c>
      <c r="L5">
        <v>40.799999999999997</v>
      </c>
      <c r="M5">
        <v>30.7</v>
      </c>
      <c r="N5">
        <v>10.1</v>
      </c>
      <c r="O5">
        <v>0.44</v>
      </c>
      <c r="P5" s="3">
        <f>Regular_season_Table[[#This Row],[xGoals]]/Regular_season_Table[[#This Row],[Matches Played]]/$C$23</f>
        <v>1.1622188905547228</v>
      </c>
      <c r="Q5" s="3">
        <f>Regular_season_Table[[#This Row],[xGoals Allowed]]/Regular_season_Table[[#This Row],[Matches Played]]/$C$23</f>
        <v>0.87451274362818598</v>
      </c>
      <c r="R5" s="3">
        <f>Regular_season_Table[[#This Row],[ATT RATING]]-Regular_season_Table[[#This Row],[DEF RATING]]</f>
        <v>0.28770614692653684</v>
      </c>
      <c r="S5" s="10" cm="1">
        <f t="array" ref="S5">_xlfn.RANK.EQ(Regular_season_Table[[#This Row],[Total Rating]],TotalRating,0)</f>
        <v>4</v>
      </c>
      <c r="T5" s="1" t="s">
        <v>265</v>
      </c>
      <c r="U5" s="1" t="s">
        <v>266</v>
      </c>
      <c r="V5">
        <v>0</v>
      </c>
      <c r="W5">
        <v>0</v>
      </c>
      <c r="X5">
        <v>7</v>
      </c>
      <c r="Y5">
        <v>3</v>
      </c>
      <c r="Z5">
        <v>31.3</v>
      </c>
      <c r="AA5">
        <v>0.34</v>
      </c>
      <c r="AB5">
        <v>4.3</v>
      </c>
      <c r="AC5">
        <v>0.19</v>
      </c>
      <c r="AD5">
        <v>86</v>
      </c>
      <c r="AE5">
        <v>219</v>
      </c>
      <c r="AF5">
        <v>39.299999999999997</v>
      </c>
      <c r="AG5">
        <v>797</v>
      </c>
      <c r="AH5">
        <v>109</v>
      </c>
      <c r="AI5">
        <v>22.6</v>
      </c>
      <c r="AJ5">
        <v>27.9</v>
      </c>
      <c r="AK5">
        <v>121</v>
      </c>
      <c r="AL5">
        <v>32.200000000000003</v>
      </c>
      <c r="AM5">
        <v>30.2</v>
      </c>
      <c r="AN5">
        <v>236</v>
      </c>
      <c r="AO5">
        <v>26</v>
      </c>
      <c r="AP5">
        <v>11</v>
      </c>
      <c r="AQ5">
        <v>52</v>
      </c>
      <c r="AR5">
        <v>2.2599999999999998</v>
      </c>
      <c r="AS5">
        <v>19</v>
      </c>
      <c r="AT5">
        <v>339</v>
      </c>
      <c r="AU5">
        <v>197</v>
      </c>
      <c r="AV5">
        <v>163</v>
      </c>
      <c r="AW5">
        <v>137</v>
      </c>
      <c r="AX5">
        <v>39</v>
      </c>
      <c r="AY5">
        <v>163</v>
      </c>
      <c r="AZ5">
        <v>330</v>
      </c>
      <c r="BA5">
        <v>49.4</v>
      </c>
      <c r="BB5">
        <v>167</v>
      </c>
      <c r="BC5">
        <v>229</v>
      </c>
      <c r="BD5">
        <v>57</v>
      </c>
      <c r="BE5">
        <v>172</v>
      </c>
      <c r="BF5">
        <v>157</v>
      </c>
      <c r="BG5">
        <v>496</v>
      </c>
      <c r="BH5">
        <v>343</v>
      </c>
      <c r="BI5">
        <v>5</v>
      </c>
      <c r="BJ5">
        <v>595</v>
      </c>
      <c r="BK5">
        <v>25.87</v>
      </c>
      <c r="BL5">
        <v>442</v>
      </c>
      <c r="BM5">
        <v>50</v>
      </c>
      <c r="BN5">
        <v>28</v>
      </c>
      <c r="BO5">
        <v>47</v>
      </c>
      <c r="BP5">
        <v>20</v>
      </c>
      <c r="BQ5">
        <v>8</v>
      </c>
      <c r="BR5">
        <v>84</v>
      </c>
      <c r="BS5">
        <v>3.65</v>
      </c>
      <c r="BT5">
        <v>61</v>
      </c>
      <c r="BU5">
        <v>5</v>
      </c>
      <c r="BV5">
        <v>4</v>
      </c>
      <c r="BW5">
        <v>6</v>
      </c>
      <c r="BX5">
        <v>6</v>
      </c>
      <c r="BY5">
        <v>2</v>
      </c>
      <c r="BZ5">
        <v>93</v>
      </c>
      <c r="CA5">
        <v>66</v>
      </c>
      <c r="CB5">
        <v>67.7</v>
      </c>
      <c r="CC5">
        <v>6</v>
      </c>
      <c r="CD5">
        <v>26.1</v>
      </c>
      <c r="CE5">
        <v>0</v>
      </c>
      <c r="CF5">
        <v>0</v>
      </c>
      <c r="CG5">
        <v>0</v>
      </c>
      <c r="CH5">
        <v>0</v>
      </c>
      <c r="CI5">
        <v>63</v>
      </c>
      <c r="CJ5">
        <v>1</v>
      </c>
      <c r="CK5">
        <f>Regular_season_Table[[#This Row],[Yellow Cards]]+Regular_season_Table[[#This Row],[Red Cards]]</f>
        <v>64</v>
      </c>
      <c r="CL5">
        <v>0</v>
      </c>
      <c r="CM5">
        <v>252</v>
      </c>
      <c r="CN5">
        <v>292</v>
      </c>
      <c r="CO5">
        <v>21</v>
      </c>
      <c r="CP5">
        <v>425</v>
      </c>
      <c r="CQ5">
        <v>4</v>
      </c>
      <c r="CR5">
        <v>0</v>
      </c>
      <c r="CS5">
        <v>3</v>
      </c>
      <c r="CT5">
        <v>1046</v>
      </c>
      <c r="CU5">
        <v>219</v>
      </c>
      <c r="CV5">
        <v>239</v>
      </c>
      <c r="CW5">
        <v>47.8</v>
      </c>
      <c r="CX5">
        <v>12228</v>
      </c>
      <c r="CY5">
        <v>11088</v>
      </c>
      <c r="CZ5">
        <v>1119</v>
      </c>
      <c r="DA5">
        <v>401</v>
      </c>
      <c r="DB5">
        <v>53</v>
      </c>
      <c r="DC5">
        <v>69</v>
      </c>
      <c r="DD5">
        <v>403</v>
      </c>
      <c r="DE5">
        <v>141</v>
      </c>
      <c r="DF5">
        <v>90</v>
      </c>
      <c r="DG5">
        <v>5</v>
      </c>
      <c r="DH5">
        <v>2</v>
      </c>
      <c r="DI5">
        <v>10202</v>
      </c>
      <c r="DJ5">
        <v>21</v>
      </c>
      <c r="DK5">
        <v>83.4</v>
      </c>
      <c r="DL5">
        <v>178019</v>
      </c>
      <c r="DM5">
        <v>59950</v>
      </c>
      <c r="DN5">
        <v>4483</v>
      </c>
      <c r="DO5">
        <v>4994</v>
      </c>
      <c r="DP5">
        <v>89.8</v>
      </c>
      <c r="DQ5">
        <v>4679</v>
      </c>
      <c r="DR5">
        <v>5257</v>
      </c>
      <c r="DS5">
        <v>89</v>
      </c>
      <c r="DT5">
        <v>851</v>
      </c>
      <c r="DU5">
        <v>1467</v>
      </c>
      <c r="DV5">
        <v>58</v>
      </c>
      <c r="DW5">
        <v>34</v>
      </c>
      <c r="DX5">
        <v>30.6</v>
      </c>
      <c r="DY5">
        <v>29.1</v>
      </c>
      <c r="DZ5">
        <v>3.4</v>
      </c>
      <c r="EA5">
        <v>264</v>
      </c>
      <c r="EB5">
        <v>781</v>
      </c>
      <c r="EC5">
        <v>243</v>
      </c>
      <c r="ED5">
        <v>49</v>
      </c>
      <c r="EE5">
        <v>975</v>
      </c>
      <c r="EF5">
        <v>27.5</v>
      </c>
      <c r="EG5">
        <v>2070</v>
      </c>
      <c r="EH5">
        <v>90</v>
      </c>
      <c r="EI5">
        <v>253</v>
      </c>
      <c r="EJ5">
        <v>83</v>
      </c>
      <c r="EK5">
        <v>164</v>
      </c>
      <c r="EL5">
        <v>90</v>
      </c>
      <c r="EM5">
        <v>19</v>
      </c>
      <c r="EN5">
        <v>114</v>
      </c>
      <c r="EO5">
        <v>2</v>
      </c>
      <c r="EP5">
        <v>49</v>
      </c>
      <c r="EQ5">
        <v>30</v>
      </c>
      <c r="ER5">
        <v>19</v>
      </c>
      <c r="ES5">
        <v>0.83</v>
      </c>
      <c r="ET5">
        <v>40.799999999999997</v>
      </c>
      <c r="EU5">
        <v>30.7</v>
      </c>
      <c r="EV5">
        <v>10.1</v>
      </c>
      <c r="EW5">
        <v>0.44</v>
      </c>
      <c r="EX5">
        <v>55.8</v>
      </c>
      <c r="EY5">
        <v>14517</v>
      </c>
      <c r="EZ5">
        <v>1555</v>
      </c>
      <c r="FA5">
        <v>4730</v>
      </c>
      <c r="FB5">
        <v>6360</v>
      </c>
      <c r="FC5">
        <v>3565</v>
      </c>
      <c r="FD5">
        <v>661</v>
      </c>
      <c r="FE5">
        <v>14513</v>
      </c>
      <c r="FF5">
        <v>471</v>
      </c>
      <c r="FG5">
        <v>210</v>
      </c>
      <c r="FH5">
        <v>44.6</v>
      </c>
      <c r="FI5">
        <v>197</v>
      </c>
      <c r="FJ5">
        <v>41.8</v>
      </c>
      <c r="FK5">
        <v>9167</v>
      </c>
      <c r="FL5">
        <v>49818</v>
      </c>
      <c r="FM5">
        <v>26423</v>
      </c>
      <c r="FN5">
        <v>497</v>
      </c>
      <c r="FO5">
        <v>306</v>
      </c>
      <c r="FP5">
        <v>135</v>
      </c>
      <c r="FQ5">
        <v>290</v>
      </c>
      <c r="FR5">
        <v>258</v>
      </c>
      <c r="FS5">
        <v>9994</v>
      </c>
      <c r="FT5">
        <v>966</v>
      </c>
      <c r="FU5">
        <v>46</v>
      </c>
      <c r="FV5">
        <v>331</v>
      </c>
      <c r="FW5">
        <v>120</v>
      </c>
      <c r="FX5">
        <v>36.299999999999997</v>
      </c>
      <c r="FY5">
        <v>14.39</v>
      </c>
      <c r="FZ5">
        <v>5.22</v>
      </c>
      <c r="GA5">
        <v>0.13</v>
      </c>
      <c r="GB5">
        <v>0.35</v>
      </c>
      <c r="GC5">
        <v>16.399999999999999</v>
      </c>
      <c r="GD5">
        <v>9</v>
      </c>
      <c r="GE5">
        <v>4</v>
      </c>
      <c r="GF5">
        <v>37.700000000000003</v>
      </c>
      <c r="GG5">
        <v>0.12</v>
      </c>
      <c r="GH5">
        <v>5.2</v>
      </c>
      <c r="GI5">
        <v>4.3</v>
      </c>
      <c r="GJ5">
        <v>80</v>
      </c>
      <c r="GK5">
        <v>42</v>
      </c>
      <c r="GL5">
        <v>2</v>
      </c>
      <c r="GM5">
        <v>1.48</v>
      </c>
      <c r="GN5">
        <v>3.48</v>
      </c>
      <c r="GO5">
        <v>1.83</v>
      </c>
      <c r="GP5">
        <v>3.3</v>
      </c>
      <c r="GQ5">
        <v>1.77</v>
      </c>
      <c r="GR5">
        <v>1.33</v>
      </c>
      <c r="GS5">
        <v>3.1</v>
      </c>
      <c r="GT5">
        <v>1.64</v>
      </c>
      <c r="GU5">
        <v>2.97</v>
      </c>
    </row>
    <row r="6" spans="1:203" x14ac:dyDescent="0.3">
      <c r="A6">
        <v>5</v>
      </c>
      <c r="B6" s="1" t="s">
        <v>9</v>
      </c>
      <c r="C6">
        <v>23</v>
      </c>
      <c r="D6">
        <v>13</v>
      </c>
      <c r="E6">
        <v>5</v>
      </c>
      <c r="F6">
        <v>5</v>
      </c>
      <c r="G6">
        <v>49</v>
      </c>
      <c r="H6">
        <v>35</v>
      </c>
      <c r="I6">
        <v>14</v>
      </c>
      <c r="J6">
        <v>44</v>
      </c>
      <c r="K6">
        <v>1.91</v>
      </c>
      <c r="L6">
        <v>40.299999999999997</v>
      </c>
      <c r="M6">
        <v>39.700000000000003</v>
      </c>
      <c r="N6">
        <v>0.6</v>
      </c>
      <c r="O6">
        <v>0.03</v>
      </c>
      <c r="P6" s="3">
        <f>Regular_season_Table[[#This Row],[xGoals]]/Regular_season_Table[[#This Row],[Matches Played]]/$C$23</f>
        <v>1.147976011994003</v>
      </c>
      <c r="Q6" s="3">
        <f>Regular_season_Table[[#This Row],[xGoals Allowed]]/Regular_season_Table[[#This Row],[Matches Played]]/$C$23</f>
        <v>1.1308845577211395</v>
      </c>
      <c r="R6" s="3">
        <f>Regular_season_Table[[#This Row],[ATT RATING]]-Regular_season_Table[[#This Row],[DEF RATING]]</f>
        <v>1.7091454272863515E-2</v>
      </c>
      <c r="S6" s="10" cm="1">
        <f t="array" ref="S6">_xlfn.RANK.EQ(Regular_season_Table[[#This Row],[Total Rating]],TotalRating,0)</f>
        <v>10</v>
      </c>
      <c r="T6" s="1" t="s">
        <v>267</v>
      </c>
      <c r="U6" s="1" t="s">
        <v>10</v>
      </c>
      <c r="V6">
        <v>5</v>
      </c>
      <c r="W6">
        <v>0</v>
      </c>
      <c r="X6">
        <v>3</v>
      </c>
      <c r="Y6">
        <v>2</v>
      </c>
      <c r="Z6">
        <v>38.5</v>
      </c>
      <c r="AA6">
        <v>0.33</v>
      </c>
      <c r="AB6">
        <v>5.5</v>
      </c>
      <c r="AC6">
        <v>0.24</v>
      </c>
      <c r="AD6">
        <v>39</v>
      </c>
      <c r="AE6">
        <v>176</v>
      </c>
      <c r="AF6">
        <v>22.2</v>
      </c>
      <c r="AG6">
        <v>808</v>
      </c>
      <c r="AH6">
        <v>138</v>
      </c>
      <c r="AI6">
        <v>18.3</v>
      </c>
      <c r="AJ6">
        <v>25.7</v>
      </c>
      <c r="AK6">
        <v>173</v>
      </c>
      <c r="AL6">
        <v>16.2</v>
      </c>
      <c r="AM6">
        <v>21.9</v>
      </c>
      <c r="AN6">
        <v>344</v>
      </c>
      <c r="AO6">
        <v>23</v>
      </c>
      <c r="AP6">
        <v>6.7</v>
      </c>
      <c r="AQ6">
        <v>50</v>
      </c>
      <c r="AR6">
        <v>2.17</v>
      </c>
      <c r="AS6">
        <v>16.7</v>
      </c>
      <c r="AT6">
        <v>473</v>
      </c>
      <c r="AU6">
        <v>293</v>
      </c>
      <c r="AV6">
        <v>238</v>
      </c>
      <c r="AW6">
        <v>160</v>
      </c>
      <c r="AX6">
        <v>75</v>
      </c>
      <c r="AY6">
        <v>233</v>
      </c>
      <c r="AZ6">
        <v>442</v>
      </c>
      <c r="BA6">
        <v>52.7</v>
      </c>
      <c r="BB6">
        <v>209</v>
      </c>
      <c r="BC6">
        <v>280</v>
      </c>
      <c r="BD6">
        <v>88</v>
      </c>
      <c r="BE6">
        <v>192</v>
      </c>
      <c r="BF6">
        <v>204</v>
      </c>
      <c r="BG6">
        <v>677</v>
      </c>
      <c r="BH6">
        <v>490</v>
      </c>
      <c r="BI6">
        <v>16</v>
      </c>
      <c r="BJ6">
        <v>653</v>
      </c>
      <c r="BK6">
        <v>28.39</v>
      </c>
      <c r="BL6">
        <v>491</v>
      </c>
      <c r="BM6">
        <v>43</v>
      </c>
      <c r="BN6">
        <v>38</v>
      </c>
      <c r="BO6">
        <v>46</v>
      </c>
      <c r="BP6">
        <v>20</v>
      </c>
      <c r="BQ6">
        <v>15</v>
      </c>
      <c r="BR6">
        <v>82</v>
      </c>
      <c r="BS6">
        <v>3.57</v>
      </c>
      <c r="BT6">
        <v>64</v>
      </c>
      <c r="BU6">
        <v>5</v>
      </c>
      <c r="BV6">
        <v>5</v>
      </c>
      <c r="BW6">
        <v>4</v>
      </c>
      <c r="BX6">
        <v>2</v>
      </c>
      <c r="BY6">
        <v>2</v>
      </c>
      <c r="BZ6">
        <v>102</v>
      </c>
      <c r="CA6">
        <v>69</v>
      </c>
      <c r="CB6">
        <v>70.599999999999994</v>
      </c>
      <c r="CC6">
        <v>5</v>
      </c>
      <c r="CD6">
        <v>21.7</v>
      </c>
      <c r="CE6">
        <v>5</v>
      </c>
      <c r="CF6">
        <v>0</v>
      </c>
      <c r="CG6">
        <v>0</v>
      </c>
      <c r="CH6">
        <v>0</v>
      </c>
      <c r="CI6">
        <v>59</v>
      </c>
      <c r="CJ6">
        <v>4</v>
      </c>
      <c r="CK6">
        <f>Regular_season_Table[[#This Row],[Yellow Cards]]+Regular_season_Table[[#This Row],[Red Cards]]</f>
        <v>63</v>
      </c>
      <c r="CL6">
        <v>2</v>
      </c>
      <c r="CM6">
        <v>250</v>
      </c>
      <c r="CN6">
        <v>322</v>
      </c>
      <c r="CO6">
        <v>53</v>
      </c>
      <c r="CP6">
        <v>397</v>
      </c>
      <c r="CQ6">
        <v>1</v>
      </c>
      <c r="CR6">
        <v>5</v>
      </c>
      <c r="CS6">
        <v>2</v>
      </c>
      <c r="CT6">
        <v>1192</v>
      </c>
      <c r="CU6">
        <v>210</v>
      </c>
      <c r="CV6">
        <v>255</v>
      </c>
      <c r="CW6">
        <v>45.2</v>
      </c>
      <c r="CX6">
        <v>14080</v>
      </c>
      <c r="CY6">
        <v>12835</v>
      </c>
      <c r="CZ6">
        <v>1192</v>
      </c>
      <c r="DA6">
        <v>403</v>
      </c>
      <c r="DB6">
        <v>62</v>
      </c>
      <c r="DC6">
        <v>41</v>
      </c>
      <c r="DD6">
        <v>429</v>
      </c>
      <c r="DE6">
        <v>130</v>
      </c>
      <c r="DF6">
        <v>53</v>
      </c>
      <c r="DG6">
        <v>39</v>
      </c>
      <c r="DH6">
        <v>1</v>
      </c>
      <c r="DI6">
        <v>11979</v>
      </c>
      <c r="DJ6">
        <v>53</v>
      </c>
      <c r="DK6">
        <v>85.1</v>
      </c>
      <c r="DL6">
        <v>190811</v>
      </c>
      <c r="DM6">
        <v>66047</v>
      </c>
      <c r="DN6">
        <v>6105</v>
      </c>
      <c r="DO6">
        <v>6667</v>
      </c>
      <c r="DP6">
        <v>91.6</v>
      </c>
      <c r="DQ6">
        <v>4798</v>
      </c>
      <c r="DR6">
        <v>5368</v>
      </c>
      <c r="DS6">
        <v>89.4</v>
      </c>
      <c r="DT6">
        <v>704</v>
      </c>
      <c r="DU6">
        <v>1229</v>
      </c>
      <c r="DV6">
        <v>57.3</v>
      </c>
      <c r="DW6">
        <v>39</v>
      </c>
      <c r="DX6">
        <v>34</v>
      </c>
      <c r="DY6">
        <v>31.6</v>
      </c>
      <c r="DZ6">
        <v>5</v>
      </c>
      <c r="EA6">
        <v>287</v>
      </c>
      <c r="EB6">
        <v>919</v>
      </c>
      <c r="EC6">
        <v>259</v>
      </c>
      <c r="ED6">
        <v>30</v>
      </c>
      <c r="EE6">
        <v>1207</v>
      </c>
      <c r="EF6">
        <v>25.8</v>
      </c>
      <c r="EG6">
        <v>2070</v>
      </c>
      <c r="EH6">
        <v>90</v>
      </c>
      <c r="EI6">
        <v>253</v>
      </c>
      <c r="EJ6">
        <v>82</v>
      </c>
      <c r="EK6">
        <v>151</v>
      </c>
      <c r="EL6">
        <v>98</v>
      </c>
      <c r="EM6">
        <v>19</v>
      </c>
      <c r="EN6">
        <v>107</v>
      </c>
      <c r="EO6">
        <v>1.91</v>
      </c>
      <c r="EP6">
        <v>49</v>
      </c>
      <c r="EQ6">
        <v>35</v>
      </c>
      <c r="ER6">
        <v>14</v>
      </c>
      <c r="ES6">
        <v>0.61</v>
      </c>
      <c r="ET6">
        <v>40.299999999999997</v>
      </c>
      <c r="EU6">
        <v>39.700000000000003</v>
      </c>
      <c r="EV6">
        <v>0.6</v>
      </c>
      <c r="EW6">
        <v>0.03</v>
      </c>
      <c r="EX6">
        <v>59.6</v>
      </c>
      <c r="EY6">
        <v>16884</v>
      </c>
      <c r="EZ6">
        <v>1822</v>
      </c>
      <c r="FA6">
        <v>5459</v>
      </c>
      <c r="FB6">
        <v>7100</v>
      </c>
      <c r="FC6">
        <v>4491</v>
      </c>
      <c r="FD6">
        <v>800</v>
      </c>
      <c r="FE6">
        <v>16883</v>
      </c>
      <c r="FF6">
        <v>521</v>
      </c>
      <c r="FG6">
        <v>231</v>
      </c>
      <c r="FH6">
        <v>44.3</v>
      </c>
      <c r="FI6">
        <v>237</v>
      </c>
      <c r="FJ6">
        <v>45.5</v>
      </c>
      <c r="FK6">
        <v>10466</v>
      </c>
      <c r="FL6">
        <v>54151</v>
      </c>
      <c r="FM6">
        <v>27741</v>
      </c>
      <c r="FN6">
        <v>574</v>
      </c>
      <c r="FO6">
        <v>373</v>
      </c>
      <c r="FP6">
        <v>221</v>
      </c>
      <c r="FQ6">
        <v>354</v>
      </c>
      <c r="FR6">
        <v>238</v>
      </c>
      <c r="FS6">
        <v>11876</v>
      </c>
      <c r="FT6">
        <v>1200</v>
      </c>
      <c r="FU6">
        <v>46</v>
      </c>
      <c r="FV6">
        <v>363</v>
      </c>
      <c r="FW6">
        <v>133</v>
      </c>
      <c r="FX6">
        <v>36.6</v>
      </c>
      <c r="FY6">
        <v>15.78</v>
      </c>
      <c r="FZ6">
        <v>5.78</v>
      </c>
      <c r="GA6">
        <v>0.12</v>
      </c>
      <c r="GB6">
        <v>0.34</v>
      </c>
      <c r="GC6">
        <v>16.600000000000001</v>
      </c>
      <c r="GD6">
        <v>6</v>
      </c>
      <c r="GE6">
        <v>1</v>
      </c>
      <c r="GF6">
        <v>39.5</v>
      </c>
      <c r="GG6">
        <v>0.11</v>
      </c>
      <c r="GH6">
        <v>5.7</v>
      </c>
      <c r="GI6">
        <v>5.5</v>
      </c>
      <c r="GJ6">
        <v>85</v>
      </c>
      <c r="GK6">
        <v>45</v>
      </c>
      <c r="GL6">
        <v>2</v>
      </c>
      <c r="GM6">
        <v>1.7</v>
      </c>
      <c r="GN6">
        <v>3.7</v>
      </c>
      <c r="GO6">
        <v>1.96</v>
      </c>
      <c r="GP6">
        <v>3.65</v>
      </c>
      <c r="GQ6">
        <v>1.75</v>
      </c>
      <c r="GR6">
        <v>1.48</v>
      </c>
      <c r="GS6">
        <v>3.23</v>
      </c>
      <c r="GT6">
        <v>1.72</v>
      </c>
      <c r="GU6">
        <v>3.2</v>
      </c>
    </row>
    <row r="7" spans="1:203" x14ac:dyDescent="0.3">
      <c r="A7">
        <v>6</v>
      </c>
      <c r="B7" s="1" t="s">
        <v>14</v>
      </c>
      <c r="C7">
        <v>23</v>
      </c>
      <c r="D7">
        <v>12</v>
      </c>
      <c r="E7">
        <v>2</v>
      </c>
      <c r="F7">
        <v>9</v>
      </c>
      <c r="G7">
        <v>31</v>
      </c>
      <c r="H7">
        <v>32</v>
      </c>
      <c r="I7">
        <v>-1</v>
      </c>
      <c r="J7">
        <v>38</v>
      </c>
      <c r="K7">
        <v>1.65</v>
      </c>
      <c r="L7">
        <v>33.9</v>
      </c>
      <c r="M7">
        <v>37.200000000000003</v>
      </c>
      <c r="N7">
        <v>-3.3</v>
      </c>
      <c r="O7">
        <v>-0.14000000000000001</v>
      </c>
      <c r="P7" s="3">
        <f>Regular_season_Table[[#This Row],[xGoals]]/Regular_season_Table[[#This Row],[Matches Played]]/$C$23</f>
        <v>0.96566716641679162</v>
      </c>
      <c r="Q7" s="3">
        <f>Regular_season_Table[[#This Row],[xGoals Allowed]]/Regular_season_Table[[#This Row],[Matches Played]]/$C$23</f>
        <v>1.0596701649175415</v>
      </c>
      <c r="R7" s="3">
        <f>Regular_season_Table[[#This Row],[ATT RATING]]-Regular_season_Table[[#This Row],[DEF RATING]]</f>
        <v>-9.400299850074989E-2</v>
      </c>
      <c r="S7" s="10" cm="1">
        <f t="array" ref="S7">_xlfn.RANK.EQ(Regular_season_Table[[#This Row],[Total Rating]],TotalRating,0)</f>
        <v>11</v>
      </c>
      <c r="T7" s="1" t="s">
        <v>268</v>
      </c>
      <c r="U7" s="1" t="s">
        <v>250</v>
      </c>
      <c r="V7">
        <v>3</v>
      </c>
      <c r="W7">
        <v>1</v>
      </c>
      <c r="X7">
        <v>5</v>
      </c>
      <c r="Y7">
        <v>1</v>
      </c>
      <c r="Z7">
        <v>33</v>
      </c>
      <c r="AA7">
        <v>0.28999999999999998</v>
      </c>
      <c r="AB7">
        <v>2</v>
      </c>
      <c r="AC7">
        <v>0.09</v>
      </c>
      <c r="AD7">
        <v>85</v>
      </c>
      <c r="AE7">
        <v>278</v>
      </c>
      <c r="AF7">
        <v>30.6</v>
      </c>
      <c r="AG7">
        <v>716</v>
      </c>
      <c r="AH7">
        <v>84</v>
      </c>
      <c r="AI7">
        <v>31</v>
      </c>
      <c r="AJ7">
        <v>30</v>
      </c>
      <c r="AK7">
        <v>177</v>
      </c>
      <c r="AL7">
        <v>31.6</v>
      </c>
      <c r="AM7">
        <v>28.2</v>
      </c>
      <c r="AN7">
        <v>337</v>
      </c>
      <c r="AO7">
        <v>18</v>
      </c>
      <c r="AP7">
        <v>5.3</v>
      </c>
      <c r="AQ7">
        <v>20</v>
      </c>
      <c r="AR7">
        <v>0.87</v>
      </c>
      <c r="AS7">
        <v>13.9</v>
      </c>
      <c r="AT7">
        <v>401</v>
      </c>
      <c r="AU7">
        <v>243</v>
      </c>
      <c r="AV7">
        <v>185</v>
      </c>
      <c r="AW7">
        <v>149</v>
      </c>
      <c r="AX7">
        <v>67</v>
      </c>
      <c r="AY7">
        <v>211</v>
      </c>
      <c r="AZ7">
        <v>437</v>
      </c>
      <c r="BA7">
        <v>48.3</v>
      </c>
      <c r="BB7">
        <v>226</v>
      </c>
      <c r="BC7">
        <v>302</v>
      </c>
      <c r="BD7">
        <v>105</v>
      </c>
      <c r="BE7">
        <v>197</v>
      </c>
      <c r="BF7">
        <v>173</v>
      </c>
      <c r="BG7">
        <v>574</v>
      </c>
      <c r="BH7">
        <v>517</v>
      </c>
      <c r="BI7">
        <v>6</v>
      </c>
      <c r="BJ7">
        <v>579</v>
      </c>
      <c r="BK7">
        <v>25.17</v>
      </c>
      <c r="BL7">
        <v>435</v>
      </c>
      <c r="BM7">
        <v>43</v>
      </c>
      <c r="BN7">
        <v>35</v>
      </c>
      <c r="BO7">
        <v>34</v>
      </c>
      <c r="BP7">
        <v>21</v>
      </c>
      <c r="BQ7">
        <v>11</v>
      </c>
      <c r="BR7">
        <v>57</v>
      </c>
      <c r="BS7">
        <v>2.48</v>
      </c>
      <c r="BT7">
        <v>39</v>
      </c>
      <c r="BU7">
        <v>3</v>
      </c>
      <c r="BV7">
        <v>6</v>
      </c>
      <c r="BW7">
        <v>3</v>
      </c>
      <c r="BX7">
        <v>2</v>
      </c>
      <c r="BY7">
        <v>4</v>
      </c>
      <c r="BZ7">
        <v>109</v>
      </c>
      <c r="CA7">
        <v>78</v>
      </c>
      <c r="CB7">
        <v>73.400000000000006</v>
      </c>
      <c r="CC7">
        <v>7</v>
      </c>
      <c r="CD7">
        <v>30.4</v>
      </c>
      <c r="CE7">
        <v>3</v>
      </c>
      <c r="CF7">
        <v>0</v>
      </c>
      <c r="CG7">
        <v>0</v>
      </c>
      <c r="CH7">
        <v>0</v>
      </c>
      <c r="CI7">
        <v>56</v>
      </c>
      <c r="CJ7">
        <v>1</v>
      </c>
      <c r="CK7">
        <f>Regular_season_Table[[#This Row],[Yellow Cards]]+Regular_season_Table[[#This Row],[Red Cards]]</f>
        <v>57</v>
      </c>
      <c r="CL7">
        <v>1</v>
      </c>
      <c r="CM7">
        <v>239</v>
      </c>
      <c r="CN7">
        <v>212</v>
      </c>
      <c r="CO7">
        <v>60</v>
      </c>
      <c r="CP7">
        <v>422</v>
      </c>
      <c r="CQ7">
        <v>3</v>
      </c>
      <c r="CR7">
        <v>3</v>
      </c>
      <c r="CS7">
        <v>1</v>
      </c>
      <c r="CT7">
        <v>1186</v>
      </c>
      <c r="CU7">
        <v>268</v>
      </c>
      <c r="CV7">
        <v>279</v>
      </c>
      <c r="CW7">
        <v>49</v>
      </c>
      <c r="CX7">
        <v>12111</v>
      </c>
      <c r="CY7">
        <v>11004</v>
      </c>
      <c r="CZ7">
        <v>1047</v>
      </c>
      <c r="DA7">
        <v>229</v>
      </c>
      <c r="DB7">
        <v>40</v>
      </c>
      <c r="DC7">
        <v>81</v>
      </c>
      <c r="DD7">
        <v>442</v>
      </c>
      <c r="DE7">
        <v>144</v>
      </c>
      <c r="DF7">
        <v>41</v>
      </c>
      <c r="DG7">
        <v>59</v>
      </c>
      <c r="DH7">
        <v>7</v>
      </c>
      <c r="DI7">
        <v>9761</v>
      </c>
      <c r="DJ7">
        <v>60</v>
      </c>
      <c r="DK7">
        <v>80.599999999999994</v>
      </c>
      <c r="DL7">
        <v>163970</v>
      </c>
      <c r="DM7">
        <v>55301</v>
      </c>
      <c r="DN7">
        <v>4688</v>
      </c>
      <c r="DO7">
        <v>5320</v>
      </c>
      <c r="DP7">
        <v>88.1</v>
      </c>
      <c r="DQ7">
        <v>3808</v>
      </c>
      <c r="DR7">
        <v>4444</v>
      </c>
      <c r="DS7">
        <v>85.7</v>
      </c>
      <c r="DT7">
        <v>895</v>
      </c>
      <c r="DU7">
        <v>1585</v>
      </c>
      <c r="DV7">
        <v>56.5</v>
      </c>
      <c r="DW7">
        <v>22</v>
      </c>
      <c r="DX7">
        <v>24.8</v>
      </c>
      <c r="DY7">
        <v>21.6</v>
      </c>
      <c r="DZ7">
        <v>-2.8</v>
      </c>
      <c r="EA7">
        <v>249</v>
      </c>
      <c r="EB7">
        <v>795</v>
      </c>
      <c r="EC7">
        <v>220</v>
      </c>
      <c r="ED7">
        <v>33</v>
      </c>
      <c r="EE7">
        <v>975</v>
      </c>
      <c r="EF7">
        <v>26.9</v>
      </c>
      <c r="EG7">
        <v>2070</v>
      </c>
      <c r="EH7">
        <v>90</v>
      </c>
      <c r="EI7">
        <v>253</v>
      </c>
      <c r="EJ7">
        <v>84</v>
      </c>
      <c r="EK7">
        <v>158</v>
      </c>
      <c r="EL7">
        <v>94</v>
      </c>
      <c r="EM7">
        <v>17</v>
      </c>
      <c r="EN7">
        <v>113</v>
      </c>
      <c r="EO7">
        <v>1.65</v>
      </c>
      <c r="EP7">
        <v>31</v>
      </c>
      <c r="EQ7">
        <v>32</v>
      </c>
      <c r="ER7">
        <v>-1</v>
      </c>
      <c r="ES7">
        <v>-0.04</v>
      </c>
      <c r="ET7">
        <v>33.9</v>
      </c>
      <c r="EU7">
        <v>37.200000000000003</v>
      </c>
      <c r="EV7">
        <v>-3.3</v>
      </c>
      <c r="EW7">
        <v>-0.14000000000000001</v>
      </c>
      <c r="EX7">
        <v>51.7</v>
      </c>
      <c r="EY7">
        <v>14710</v>
      </c>
      <c r="EZ7">
        <v>1631</v>
      </c>
      <c r="FA7">
        <v>4774</v>
      </c>
      <c r="FB7">
        <v>6073</v>
      </c>
      <c r="FC7">
        <v>3996</v>
      </c>
      <c r="FD7">
        <v>620</v>
      </c>
      <c r="FE7">
        <v>14707</v>
      </c>
      <c r="FF7">
        <v>439</v>
      </c>
      <c r="FG7">
        <v>191</v>
      </c>
      <c r="FH7">
        <v>43.5</v>
      </c>
      <c r="FI7">
        <v>193</v>
      </c>
      <c r="FJ7">
        <v>44</v>
      </c>
      <c r="FK7">
        <v>8683</v>
      </c>
      <c r="FL7">
        <v>46430</v>
      </c>
      <c r="FM7">
        <v>24678</v>
      </c>
      <c r="FN7">
        <v>473</v>
      </c>
      <c r="FO7">
        <v>312</v>
      </c>
      <c r="FP7">
        <v>171</v>
      </c>
      <c r="FQ7">
        <v>293</v>
      </c>
      <c r="FR7">
        <v>214</v>
      </c>
      <c r="FS7">
        <v>9652</v>
      </c>
      <c r="FT7">
        <v>967</v>
      </c>
      <c r="FU7">
        <v>31</v>
      </c>
      <c r="FV7">
        <v>322</v>
      </c>
      <c r="FW7">
        <v>100</v>
      </c>
      <c r="FX7">
        <v>31.1</v>
      </c>
      <c r="FY7">
        <v>14</v>
      </c>
      <c r="FZ7">
        <v>4.3499999999999996</v>
      </c>
      <c r="GA7">
        <v>0.09</v>
      </c>
      <c r="GB7">
        <v>0.28999999999999998</v>
      </c>
      <c r="GC7">
        <v>17</v>
      </c>
      <c r="GD7">
        <v>11</v>
      </c>
      <c r="GE7">
        <v>2</v>
      </c>
      <c r="GF7">
        <v>31.5</v>
      </c>
      <c r="GG7">
        <v>0.1</v>
      </c>
      <c r="GH7">
        <v>-2.9</v>
      </c>
      <c r="GI7">
        <v>-2.5</v>
      </c>
      <c r="GJ7">
        <v>53</v>
      </c>
      <c r="GK7">
        <v>29</v>
      </c>
      <c r="GL7">
        <v>1.35</v>
      </c>
      <c r="GM7">
        <v>0.96</v>
      </c>
      <c r="GN7">
        <v>2.2999999999999998</v>
      </c>
      <c r="GO7">
        <v>1.26</v>
      </c>
      <c r="GP7">
        <v>2.2200000000000002</v>
      </c>
      <c r="GQ7">
        <v>1.47</v>
      </c>
      <c r="GR7">
        <v>1.08</v>
      </c>
      <c r="GS7">
        <v>2.5499999999999998</v>
      </c>
      <c r="GT7">
        <v>1.37</v>
      </c>
      <c r="GU7">
        <v>2.4500000000000002</v>
      </c>
    </row>
    <row r="8" spans="1:203" x14ac:dyDescent="0.3">
      <c r="A8">
        <v>7</v>
      </c>
      <c r="B8" s="1" t="s">
        <v>11</v>
      </c>
      <c r="C8">
        <v>23</v>
      </c>
      <c r="D8">
        <v>10</v>
      </c>
      <c r="E8">
        <v>6</v>
      </c>
      <c r="F8">
        <v>7</v>
      </c>
      <c r="G8">
        <v>36</v>
      </c>
      <c r="H8">
        <v>36</v>
      </c>
      <c r="I8">
        <v>0</v>
      </c>
      <c r="J8">
        <v>36</v>
      </c>
      <c r="K8">
        <v>1.57</v>
      </c>
      <c r="L8">
        <v>32.700000000000003</v>
      </c>
      <c r="M8">
        <v>39.6</v>
      </c>
      <c r="N8">
        <v>-7</v>
      </c>
      <c r="O8">
        <v>-0.3</v>
      </c>
      <c r="P8" s="3">
        <f>Regular_season_Table[[#This Row],[xGoals]]/Regular_season_Table[[#This Row],[Matches Played]]/$C$23</f>
        <v>0.9314842578710647</v>
      </c>
      <c r="Q8" s="3">
        <f>Regular_season_Table[[#This Row],[xGoals Allowed]]/Regular_season_Table[[#This Row],[Matches Played]]/$C$23</f>
        <v>1.1280359820089956</v>
      </c>
      <c r="R8" s="3">
        <f>Regular_season_Table[[#This Row],[ATT RATING]]-Regular_season_Table[[#This Row],[DEF RATING]]</f>
        <v>-0.19655172413793087</v>
      </c>
      <c r="S8" s="10" cm="1">
        <f t="array" ref="S8">_xlfn.RANK.EQ(Regular_season_Table[[#This Row],[Total Rating]],TotalRating,0)</f>
        <v>13</v>
      </c>
      <c r="T8" s="1" t="s">
        <v>269</v>
      </c>
      <c r="U8" s="1" t="s">
        <v>12</v>
      </c>
      <c r="V8">
        <v>4</v>
      </c>
      <c r="W8">
        <v>0</v>
      </c>
      <c r="X8">
        <v>3</v>
      </c>
      <c r="Y8">
        <v>1</v>
      </c>
      <c r="Z8">
        <v>37.1</v>
      </c>
      <c r="AA8">
        <v>0.27</v>
      </c>
      <c r="AB8">
        <v>2.1</v>
      </c>
      <c r="AC8">
        <v>0.09</v>
      </c>
      <c r="AD8">
        <v>127</v>
      </c>
      <c r="AE8">
        <v>335</v>
      </c>
      <c r="AF8">
        <v>37.9</v>
      </c>
      <c r="AG8">
        <v>473</v>
      </c>
      <c r="AH8">
        <v>110</v>
      </c>
      <c r="AI8">
        <v>46.7</v>
      </c>
      <c r="AJ8">
        <v>36</v>
      </c>
      <c r="AK8">
        <v>200</v>
      </c>
      <c r="AL8">
        <v>57</v>
      </c>
      <c r="AM8">
        <v>42</v>
      </c>
      <c r="AN8">
        <v>362</v>
      </c>
      <c r="AO8">
        <v>23</v>
      </c>
      <c r="AP8">
        <v>6.4</v>
      </c>
      <c r="AQ8">
        <v>4</v>
      </c>
      <c r="AR8">
        <v>0.17</v>
      </c>
      <c r="AS8">
        <v>8.3000000000000007</v>
      </c>
      <c r="AT8">
        <v>410</v>
      </c>
      <c r="AU8">
        <v>266</v>
      </c>
      <c r="AV8">
        <v>216</v>
      </c>
      <c r="AW8">
        <v>152</v>
      </c>
      <c r="AX8">
        <v>42</v>
      </c>
      <c r="AY8">
        <v>187</v>
      </c>
      <c r="AZ8">
        <v>353</v>
      </c>
      <c r="BA8">
        <v>53</v>
      </c>
      <c r="BB8">
        <v>166</v>
      </c>
      <c r="BC8">
        <v>310</v>
      </c>
      <c r="BD8">
        <v>108</v>
      </c>
      <c r="BE8">
        <v>202</v>
      </c>
      <c r="BF8">
        <v>227</v>
      </c>
      <c r="BG8">
        <v>637</v>
      </c>
      <c r="BH8">
        <v>569</v>
      </c>
      <c r="BI8">
        <v>6</v>
      </c>
      <c r="BJ8">
        <v>475</v>
      </c>
      <c r="BK8">
        <v>20.65</v>
      </c>
      <c r="BL8">
        <v>315</v>
      </c>
      <c r="BM8">
        <v>61</v>
      </c>
      <c r="BN8">
        <v>31</v>
      </c>
      <c r="BO8">
        <v>27</v>
      </c>
      <c r="BP8">
        <v>28</v>
      </c>
      <c r="BQ8">
        <v>13</v>
      </c>
      <c r="BR8">
        <v>62</v>
      </c>
      <c r="BS8">
        <v>2.7</v>
      </c>
      <c r="BT8">
        <v>41</v>
      </c>
      <c r="BU8">
        <v>6</v>
      </c>
      <c r="BV8">
        <v>4</v>
      </c>
      <c r="BW8">
        <v>6</v>
      </c>
      <c r="BX8">
        <v>3</v>
      </c>
      <c r="BY8">
        <v>2</v>
      </c>
      <c r="BZ8">
        <v>123</v>
      </c>
      <c r="CA8">
        <v>87</v>
      </c>
      <c r="CB8">
        <v>74</v>
      </c>
      <c r="CC8">
        <v>5</v>
      </c>
      <c r="CD8">
        <v>21.7</v>
      </c>
      <c r="CE8">
        <v>5</v>
      </c>
      <c r="CF8">
        <v>1</v>
      </c>
      <c r="CG8">
        <v>0</v>
      </c>
      <c r="CH8">
        <v>20</v>
      </c>
      <c r="CI8">
        <v>52</v>
      </c>
      <c r="CJ8">
        <v>2</v>
      </c>
      <c r="CK8">
        <f>Regular_season_Table[[#This Row],[Yellow Cards]]+Regular_season_Table[[#This Row],[Red Cards]]</f>
        <v>54</v>
      </c>
      <c r="CL8">
        <v>2</v>
      </c>
      <c r="CM8">
        <v>241</v>
      </c>
      <c r="CN8">
        <v>231</v>
      </c>
      <c r="CO8">
        <v>42</v>
      </c>
      <c r="CP8">
        <v>394</v>
      </c>
      <c r="CQ8">
        <v>4</v>
      </c>
      <c r="CR8">
        <v>5</v>
      </c>
      <c r="CS8">
        <v>1</v>
      </c>
      <c r="CT8">
        <v>1147</v>
      </c>
      <c r="CU8">
        <v>352</v>
      </c>
      <c r="CV8">
        <v>382</v>
      </c>
      <c r="CW8">
        <v>48</v>
      </c>
      <c r="CX8">
        <v>10114</v>
      </c>
      <c r="CY8">
        <v>9035</v>
      </c>
      <c r="CZ8">
        <v>1037</v>
      </c>
      <c r="DA8">
        <v>248</v>
      </c>
      <c r="DB8">
        <v>39</v>
      </c>
      <c r="DC8">
        <v>97</v>
      </c>
      <c r="DD8">
        <v>429</v>
      </c>
      <c r="DE8">
        <v>101</v>
      </c>
      <c r="DF8">
        <v>58</v>
      </c>
      <c r="DG8">
        <v>40</v>
      </c>
      <c r="DH8">
        <v>0</v>
      </c>
      <c r="DI8">
        <v>7785</v>
      </c>
      <c r="DJ8">
        <v>42</v>
      </c>
      <c r="DK8">
        <v>77</v>
      </c>
      <c r="DL8">
        <v>136115</v>
      </c>
      <c r="DM8">
        <v>52719</v>
      </c>
      <c r="DN8">
        <v>3720</v>
      </c>
      <c r="DO8">
        <v>4187</v>
      </c>
      <c r="DP8">
        <v>88.8</v>
      </c>
      <c r="DQ8">
        <v>3023</v>
      </c>
      <c r="DR8">
        <v>3611</v>
      </c>
      <c r="DS8">
        <v>83.7</v>
      </c>
      <c r="DT8">
        <v>812</v>
      </c>
      <c r="DU8">
        <v>1665</v>
      </c>
      <c r="DV8">
        <v>48.8</v>
      </c>
      <c r="DW8">
        <v>25</v>
      </c>
      <c r="DX8">
        <v>20.8</v>
      </c>
      <c r="DY8">
        <v>19.100000000000001</v>
      </c>
      <c r="DZ8">
        <v>4.2</v>
      </c>
      <c r="EA8">
        <v>189</v>
      </c>
      <c r="EB8">
        <v>591</v>
      </c>
      <c r="EC8">
        <v>134</v>
      </c>
      <c r="ED8">
        <v>36</v>
      </c>
      <c r="EE8">
        <v>739</v>
      </c>
      <c r="EF8">
        <v>28.8</v>
      </c>
      <c r="EG8">
        <v>2070</v>
      </c>
      <c r="EH8">
        <v>90</v>
      </c>
      <c r="EI8">
        <v>253</v>
      </c>
      <c r="EJ8">
        <v>86</v>
      </c>
      <c r="EK8">
        <v>189</v>
      </c>
      <c r="EL8">
        <v>62</v>
      </c>
      <c r="EM8">
        <v>16</v>
      </c>
      <c r="EN8">
        <v>145</v>
      </c>
      <c r="EO8">
        <v>1.57</v>
      </c>
      <c r="EP8">
        <v>36</v>
      </c>
      <c r="EQ8">
        <v>36</v>
      </c>
      <c r="ER8">
        <v>0</v>
      </c>
      <c r="ES8">
        <v>0</v>
      </c>
      <c r="ET8">
        <v>32.700000000000003</v>
      </c>
      <c r="EU8">
        <v>39.6</v>
      </c>
      <c r="EV8">
        <v>-7</v>
      </c>
      <c r="EW8">
        <v>-0.3</v>
      </c>
      <c r="EX8">
        <v>41.4</v>
      </c>
      <c r="EY8">
        <v>12830</v>
      </c>
      <c r="EZ8">
        <v>1587</v>
      </c>
      <c r="FA8">
        <v>4521</v>
      </c>
      <c r="FB8">
        <v>5660</v>
      </c>
      <c r="FC8">
        <v>2778</v>
      </c>
      <c r="FD8">
        <v>462</v>
      </c>
      <c r="FE8">
        <v>12826</v>
      </c>
      <c r="FF8">
        <v>415</v>
      </c>
      <c r="FG8">
        <v>203</v>
      </c>
      <c r="FH8">
        <v>48.9</v>
      </c>
      <c r="FI8">
        <v>168</v>
      </c>
      <c r="FJ8">
        <v>40.5</v>
      </c>
      <c r="FK8">
        <v>7046</v>
      </c>
      <c r="FL8">
        <v>37373</v>
      </c>
      <c r="FM8">
        <v>17652</v>
      </c>
      <c r="FN8">
        <v>327</v>
      </c>
      <c r="FO8">
        <v>230</v>
      </c>
      <c r="FP8">
        <v>102</v>
      </c>
      <c r="FQ8">
        <v>311</v>
      </c>
      <c r="FR8">
        <v>226</v>
      </c>
      <c r="FS8">
        <v>7716</v>
      </c>
      <c r="FT8">
        <v>729</v>
      </c>
      <c r="FU8">
        <v>35</v>
      </c>
      <c r="FV8">
        <v>265</v>
      </c>
      <c r="FW8">
        <v>87</v>
      </c>
      <c r="FX8">
        <v>32.799999999999997</v>
      </c>
      <c r="FY8">
        <v>11.52</v>
      </c>
      <c r="FZ8">
        <v>3.78</v>
      </c>
      <c r="GA8">
        <v>0.12</v>
      </c>
      <c r="GB8">
        <v>0.37</v>
      </c>
      <c r="GC8">
        <v>15.9</v>
      </c>
      <c r="GD8">
        <v>9</v>
      </c>
      <c r="GE8">
        <v>3</v>
      </c>
      <c r="GF8">
        <v>29.5</v>
      </c>
      <c r="GG8">
        <v>0.12</v>
      </c>
      <c r="GH8">
        <v>2.2999999999999998</v>
      </c>
      <c r="GI8">
        <v>2.5</v>
      </c>
      <c r="GJ8">
        <v>60</v>
      </c>
      <c r="GK8">
        <v>32</v>
      </c>
      <c r="GL8">
        <v>1.52</v>
      </c>
      <c r="GM8">
        <v>1.0900000000000001</v>
      </c>
      <c r="GN8">
        <v>2.61</v>
      </c>
      <c r="GO8">
        <v>1.39</v>
      </c>
      <c r="GP8">
        <v>2.48</v>
      </c>
      <c r="GQ8">
        <v>1.42</v>
      </c>
      <c r="GR8">
        <v>0.91</v>
      </c>
      <c r="GS8">
        <v>2.33</v>
      </c>
      <c r="GT8">
        <v>1.28</v>
      </c>
      <c r="GU8">
        <v>2.19</v>
      </c>
    </row>
    <row r="9" spans="1:203" x14ac:dyDescent="0.3">
      <c r="A9">
        <v>8</v>
      </c>
      <c r="B9" s="1" t="s">
        <v>13</v>
      </c>
      <c r="C9">
        <v>23</v>
      </c>
      <c r="D9">
        <v>9</v>
      </c>
      <c r="E9">
        <v>8</v>
      </c>
      <c r="F9">
        <v>6</v>
      </c>
      <c r="G9">
        <v>42</v>
      </c>
      <c r="H9">
        <v>38</v>
      </c>
      <c r="I9">
        <v>4</v>
      </c>
      <c r="J9">
        <v>35</v>
      </c>
      <c r="K9">
        <v>1.52</v>
      </c>
      <c r="L9">
        <v>38.200000000000003</v>
      </c>
      <c r="M9">
        <v>34.200000000000003</v>
      </c>
      <c r="N9">
        <v>4.0999999999999996</v>
      </c>
      <c r="O9">
        <v>0.18</v>
      </c>
      <c r="P9" s="3">
        <f>Regular_season_Table[[#This Row],[xGoals]]/Regular_season_Table[[#This Row],[Matches Played]]/$C$23</f>
        <v>1.0881559220389807</v>
      </c>
      <c r="Q9" s="3">
        <f>Regular_season_Table[[#This Row],[xGoals Allowed]]/Regular_season_Table[[#This Row],[Matches Played]]/$C$23</f>
        <v>0.97421289355322349</v>
      </c>
      <c r="R9" s="3">
        <f>Regular_season_Table[[#This Row],[ATT RATING]]-Regular_season_Table[[#This Row],[DEF RATING]]</f>
        <v>0.11394302848575721</v>
      </c>
      <c r="S9" s="10" cm="1">
        <f t="array" ref="S9">_xlfn.RANK.EQ(Regular_season_Table[[#This Row],[Total Rating]],TotalRating,0)</f>
        <v>9</v>
      </c>
      <c r="T9" s="1" t="s">
        <v>270</v>
      </c>
      <c r="U9" s="1" t="s">
        <v>271</v>
      </c>
      <c r="V9">
        <v>5</v>
      </c>
      <c r="W9">
        <v>0</v>
      </c>
      <c r="X9">
        <v>6</v>
      </c>
      <c r="Y9">
        <v>2</v>
      </c>
      <c r="Z9">
        <v>31.7</v>
      </c>
      <c r="AA9">
        <v>0.28999999999999998</v>
      </c>
      <c r="AB9">
        <v>-4.3</v>
      </c>
      <c r="AC9">
        <v>-0.19</v>
      </c>
      <c r="AD9">
        <v>63</v>
      </c>
      <c r="AE9">
        <v>169</v>
      </c>
      <c r="AF9">
        <v>37.299999999999997</v>
      </c>
      <c r="AG9">
        <v>819</v>
      </c>
      <c r="AH9">
        <v>105</v>
      </c>
      <c r="AI9">
        <v>18.899999999999999</v>
      </c>
      <c r="AJ9">
        <v>27.2</v>
      </c>
      <c r="AK9">
        <v>151</v>
      </c>
      <c r="AL9">
        <v>9.3000000000000007</v>
      </c>
      <c r="AM9">
        <v>14.3</v>
      </c>
      <c r="AN9">
        <v>235</v>
      </c>
      <c r="AO9">
        <v>13</v>
      </c>
      <c r="AP9">
        <v>5.5</v>
      </c>
      <c r="AQ9">
        <v>38</v>
      </c>
      <c r="AR9">
        <v>1.65</v>
      </c>
      <c r="AS9">
        <v>20.100000000000001</v>
      </c>
      <c r="AT9">
        <v>376</v>
      </c>
      <c r="AU9">
        <v>220</v>
      </c>
      <c r="AV9">
        <v>163</v>
      </c>
      <c r="AW9">
        <v>155</v>
      </c>
      <c r="AX9">
        <v>58</v>
      </c>
      <c r="AY9">
        <v>170</v>
      </c>
      <c r="AZ9">
        <v>391</v>
      </c>
      <c r="BA9">
        <v>43.5</v>
      </c>
      <c r="BB9">
        <v>221</v>
      </c>
      <c r="BC9">
        <v>254</v>
      </c>
      <c r="BD9">
        <v>85</v>
      </c>
      <c r="BE9">
        <v>169</v>
      </c>
      <c r="BF9">
        <v>181</v>
      </c>
      <c r="BG9">
        <v>557</v>
      </c>
      <c r="BH9">
        <v>353</v>
      </c>
      <c r="BI9">
        <v>14</v>
      </c>
      <c r="BJ9">
        <v>614</v>
      </c>
      <c r="BK9">
        <v>26.7</v>
      </c>
      <c r="BL9">
        <v>456</v>
      </c>
      <c r="BM9">
        <v>50</v>
      </c>
      <c r="BN9">
        <v>31</v>
      </c>
      <c r="BO9">
        <v>44</v>
      </c>
      <c r="BP9">
        <v>26</v>
      </c>
      <c r="BQ9">
        <v>7</v>
      </c>
      <c r="BR9">
        <v>75</v>
      </c>
      <c r="BS9">
        <v>3.26</v>
      </c>
      <c r="BT9">
        <v>52</v>
      </c>
      <c r="BU9">
        <v>4</v>
      </c>
      <c r="BV9">
        <v>8</v>
      </c>
      <c r="BW9">
        <v>5</v>
      </c>
      <c r="BX9">
        <v>5</v>
      </c>
      <c r="BY9">
        <v>1</v>
      </c>
      <c r="BZ9">
        <v>97</v>
      </c>
      <c r="CA9">
        <v>61</v>
      </c>
      <c r="CB9">
        <v>66</v>
      </c>
      <c r="CC9">
        <v>2</v>
      </c>
      <c r="CD9">
        <v>8.6999999999999993</v>
      </c>
      <c r="CE9">
        <v>5</v>
      </c>
      <c r="CF9">
        <v>0</v>
      </c>
      <c r="CG9">
        <v>0</v>
      </c>
      <c r="CH9">
        <v>0</v>
      </c>
      <c r="CI9">
        <v>55</v>
      </c>
      <c r="CJ9">
        <v>2</v>
      </c>
      <c r="CK9">
        <f>Regular_season_Table[[#This Row],[Yellow Cards]]+Regular_season_Table[[#This Row],[Red Cards]]</f>
        <v>57</v>
      </c>
      <c r="CL9">
        <v>0</v>
      </c>
      <c r="CM9">
        <v>251</v>
      </c>
      <c r="CN9">
        <v>280</v>
      </c>
      <c r="CO9">
        <v>49</v>
      </c>
      <c r="CP9">
        <v>358</v>
      </c>
      <c r="CQ9">
        <v>4</v>
      </c>
      <c r="CR9">
        <v>5</v>
      </c>
      <c r="CS9">
        <v>2</v>
      </c>
      <c r="CT9">
        <v>1123</v>
      </c>
      <c r="CU9">
        <v>254</v>
      </c>
      <c r="CV9">
        <v>212</v>
      </c>
      <c r="CW9">
        <v>54.5</v>
      </c>
      <c r="CX9">
        <v>15687</v>
      </c>
      <c r="CY9">
        <v>14652</v>
      </c>
      <c r="CZ9">
        <v>986</v>
      </c>
      <c r="DA9">
        <v>308</v>
      </c>
      <c r="DB9">
        <v>40</v>
      </c>
      <c r="DC9">
        <v>48</v>
      </c>
      <c r="DD9">
        <v>349</v>
      </c>
      <c r="DE9">
        <v>117</v>
      </c>
      <c r="DF9">
        <v>48</v>
      </c>
      <c r="DG9">
        <v>36</v>
      </c>
      <c r="DH9">
        <v>1</v>
      </c>
      <c r="DI9">
        <v>13716</v>
      </c>
      <c r="DJ9">
        <v>49</v>
      </c>
      <c r="DK9">
        <v>87.4</v>
      </c>
      <c r="DL9">
        <v>217152</v>
      </c>
      <c r="DM9">
        <v>71338</v>
      </c>
      <c r="DN9">
        <v>7085</v>
      </c>
      <c r="DO9">
        <v>7655</v>
      </c>
      <c r="DP9">
        <v>92.6</v>
      </c>
      <c r="DQ9">
        <v>5345</v>
      </c>
      <c r="DR9">
        <v>5882</v>
      </c>
      <c r="DS9">
        <v>90.9</v>
      </c>
      <c r="DT9">
        <v>852</v>
      </c>
      <c r="DU9">
        <v>1369</v>
      </c>
      <c r="DV9">
        <v>62.2</v>
      </c>
      <c r="DW9">
        <v>32</v>
      </c>
      <c r="DX9">
        <v>28.7</v>
      </c>
      <c r="DY9">
        <v>27.9</v>
      </c>
      <c r="DZ9">
        <v>3.3</v>
      </c>
      <c r="EA9">
        <v>265</v>
      </c>
      <c r="EB9">
        <v>927</v>
      </c>
      <c r="EC9">
        <v>245</v>
      </c>
      <c r="ED9">
        <v>48</v>
      </c>
      <c r="EE9">
        <v>1132</v>
      </c>
      <c r="EF9">
        <v>26.7</v>
      </c>
      <c r="EG9">
        <v>2070</v>
      </c>
      <c r="EH9">
        <v>90</v>
      </c>
      <c r="EI9">
        <v>253</v>
      </c>
      <c r="EJ9">
        <v>79</v>
      </c>
      <c r="EK9">
        <v>143</v>
      </c>
      <c r="EL9">
        <v>108</v>
      </c>
      <c r="EM9">
        <v>25</v>
      </c>
      <c r="EN9">
        <v>99</v>
      </c>
      <c r="EO9">
        <v>1.52</v>
      </c>
      <c r="EP9">
        <v>42</v>
      </c>
      <c r="EQ9">
        <v>38</v>
      </c>
      <c r="ER9">
        <v>4</v>
      </c>
      <c r="ES9">
        <v>0.17</v>
      </c>
      <c r="ET9">
        <v>38.200000000000003</v>
      </c>
      <c r="EU9">
        <v>34.200000000000003</v>
      </c>
      <c r="EV9">
        <v>4.0999999999999996</v>
      </c>
      <c r="EW9">
        <v>0.18</v>
      </c>
      <c r="EX9">
        <v>61.7</v>
      </c>
      <c r="EY9">
        <v>18164</v>
      </c>
      <c r="EZ9">
        <v>1922</v>
      </c>
      <c r="FA9">
        <v>5757</v>
      </c>
      <c r="FB9">
        <v>8439</v>
      </c>
      <c r="FC9">
        <v>4087</v>
      </c>
      <c r="FD9">
        <v>677</v>
      </c>
      <c r="FE9">
        <v>18160</v>
      </c>
      <c r="FF9">
        <v>447</v>
      </c>
      <c r="FG9">
        <v>177</v>
      </c>
      <c r="FH9">
        <v>39.6</v>
      </c>
      <c r="FI9">
        <v>217</v>
      </c>
      <c r="FJ9">
        <v>48.5</v>
      </c>
      <c r="FK9">
        <v>11807</v>
      </c>
      <c r="FL9">
        <v>57786</v>
      </c>
      <c r="FM9">
        <v>30261</v>
      </c>
      <c r="FN9">
        <v>525</v>
      </c>
      <c r="FO9">
        <v>329</v>
      </c>
      <c r="FP9">
        <v>167</v>
      </c>
      <c r="FQ9">
        <v>343</v>
      </c>
      <c r="FR9">
        <v>228</v>
      </c>
      <c r="FS9">
        <v>13561</v>
      </c>
      <c r="FT9">
        <v>1125</v>
      </c>
      <c r="FU9">
        <v>40</v>
      </c>
      <c r="FV9">
        <v>337</v>
      </c>
      <c r="FW9">
        <v>134</v>
      </c>
      <c r="FX9">
        <v>39.799999999999997</v>
      </c>
      <c r="FY9">
        <v>14.65</v>
      </c>
      <c r="FZ9">
        <v>5.83</v>
      </c>
      <c r="GA9">
        <v>0.11</v>
      </c>
      <c r="GB9">
        <v>0.27</v>
      </c>
      <c r="GC9">
        <v>16.5</v>
      </c>
      <c r="GD9">
        <v>9</v>
      </c>
      <c r="GE9">
        <v>4</v>
      </c>
      <c r="GF9">
        <v>35.4</v>
      </c>
      <c r="GG9">
        <v>0.11</v>
      </c>
      <c r="GH9">
        <v>1.8</v>
      </c>
      <c r="GI9">
        <v>0.6</v>
      </c>
      <c r="GJ9">
        <v>72</v>
      </c>
      <c r="GK9">
        <v>36</v>
      </c>
      <c r="GL9">
        <v>1.74</v>
      </c>
      <c r="GM9">
        <v>1.39</v>
      </c>
      <c r="GN9">
        <v>3.13</v>
      </c>
      <c r="GO9">
        <v>1.57</v>
      </c>
      <c r="GP9">
        <v>2.96</v>
      </c>
      <c r="GQ9">
        <v>1.66</v>
      </c>
      <c r="GR9">
        <v>1.25</v>
      </c>
      <c r="GS9">
        <v>2.91</v>
      </c>
      <c r="GT9">
        <v>1.54</v>
      </c>
      <c r="GU9">
        <v>2.78</v>
      </c>
    </row>
    <row r="10" spans="1:203" x14ac:dyDescent="0.3">
      <c r="A10">
        <v>9</v>
      </c>
      <c r="B10" s="1" t="s">
        <v>16</v>
      </c>
      <c r="C10">
        <v>23</v>
      </c>
      <c r="D10">
        <v>10</v>
      </c>
      <c r="E10">
        <v>3</v>
      </c>
      <c r="F10">
        <v>10</v>
      </c>
      <c r="G10">
        <v>48</v>
      </c>
      <c r="H10">
        <v>37</v>
      </c>
      <c r="I10">
        <v>11</v>
      </c>
      <c r="J10">
        <v>33</v>
      </c>
      <c r="K10">
        <v>1.43</v>
      </c>
      <c r="L10">
        <v>45.5</v>
      </c>
      <c r="M10">
        <v>40.299999999999997</v>
      </c>
      <c r="N10">
        <v>5.2</v>
      </c>
      <c r="O10">
        <v>0.23</v>
      </c>
      <c r="P10" s="3">
        <f>Regular_season_Table[[#This Row],[xGoals]]/Regular_season_Table[[#This Row],[Matches Played]]/$C$23</f>
        <v>1.2961019490254873</v>
      </c>
      <c r="Q10" s="3">
        <f>Regular_season_Table[[#This Row],[xGoals Allowed]]/Regular_season_Table[[#This Row],[Matches Played]]/$C$23</f>
        <v>1.147976011994003</v>
      </c>
      <c r="R10" s="3">
        <f>Regular_season_Table[[#This Row],[ATT RATING]]-Regular_season_Table[[#This Row],[DEF RATING]]</f>
        <v>0.14812593703148424</v>
      </c>
      <c r="S10" s="10" cm="1">
        <f t="array" ref="S10">_xlfn.RANK.EQ(Regular_season_Table[[#This Row],[Total Rating]],TotalRating,0)</f>
        <v>7</v>
      </c>
      <c r="T10" s="1" t="s">
        <v>272</v>
      </c>
      <c r="U10" s="1" t="s">
        <v>17</v>
      </c>
      <c r="V10">
        <v>3</v>
      </c>
      <c r="W10">
        <v>1</v>
      </c>
      <c r="X10">
        <v>3</v>
      </c>
      <c r="Y10">
        <v>0</v>
      </c>
      <c r="Z10">
        <v>40.799999999999997</v>
      </c>
      <c r="AA10">
        <v>0.31</v>
      </c>
      <c r="AB10">
        <v>3.8</v>
      </c>
      <c r="AC10">
        <v>0.16</v>
      </c>
      <c r="AD10">
        <v>59</v>
      </c>
      <c r="AE10">
        <v>178</v>
      </c>
      <c r="AF10">
        <v>33.1</v>
      </c>
      <c r="AG10">
        <v>484</v>
      </c>
      <c r="AH10">
        <v>152</v>
      </c>
      <c r="AI10">
        <v>19.2</v>
      </c>
      <c r="AJ10">
        <v>27.3</v>
      </c>
      <c r="AK10">
        <v>159</v>
      </c>
      <c r="AL10">
        <v>53.5</v>
      </c>
      <c r="AM10">
        <v>40.9</v>
      </c>
      <c r="AN10">
        <v>266</v>
      </c>
      <c r="AO10">
        <v>15</v>
      </c>
      <c r="AP10">
        <v>5.6</v>
      </c>
      <c r="AQ10">
        <v>35</v>
      </c>
      <c r="AR10">
        <v>1.52</v>
      </c>
      <c r="AS10">
        <v>12</v>
      </c>
      <c r="AT10">
        <v>403</v>
      </c>
      <c r="AU10">
        <v>245</v>
      </c>
      <c r="AV10">
        <v>198</v>
      </c>
      <c r="AW10">
        <v>155</v>
      </c>
      <c r="AX10">
        <v>50</v>
      </c>
      <c r="AY10">
        <v>177</v>
      </c>
      <c r="AZ10">
        <v>424</v>
      </c>
      <c r="BA10">
        <v>41.7</v>
      </c>
      <c r="BB10">
        <v>247</v>
      </c>
      <c r="BC10">
        <v>300</v>
      </c>
      <c r="BD10">
        <v>95</v>
      </c>
      <c r="BE10">
        <v>205</v>
      </c>
      <c r="BF10">
        <v>167</v>
      </c>
      <c r="BG10">
        <v>570</v>
      </c>
      <c r="BH10">
        <v>393</v>
      </c>
      <c r="BI10">
        <v>11</v>
      </c>
      <c r="BJ10">
        <v>572</v>
      </c>
      <c r="BK10">
        <v>24.87</v>
      </c>
      <c r="BL10">
        <v>413</v>
      </c>
      <c r="BM10">
        <v>32</v>
      </c>
      <c r="BN10">
        <v>46</v>
      </c>
      <c r="BO10">
        <v>42</v>
      </c>
      <c r="BP10">
        <v>28</v>
      </c>
      <c r="BQ10">
        <v>11</v>
      </c>
      <c r="BR10">
        <v>79</v>
      </c>
      <c r="BS10">
        <v>3.43</v>
      </c>
      <c r="BT10">
        <v>47</v>
      </c>
      <c r="BU10">
        <v>4</v>
      </c>
      <c r="BV10">
        <v>11</v>
      </c>
      <c r="BW10">
        <v>8</v>
      </c>
      <c r="BX10">
        <v>6</v>
      </c>
      <c r="BY10">
        <v>3</v>
      </c>
      <c r="BZ10">
        <v>123</v>
      </c>
      <c r="CA10">
        <v>85</v>
      </c>
      <c r="CB10">
        <v>72.400000000000006</v>
      </c>
      <c r="CC10">
        <v>7</v>
      </c>
      <c r="CD10">
        <v>30.4</v>
      </c>
      <c r="CE10">
        <v>4</v>
      </c>
      <c r="CF10">
        <v>1</v>
      </c>
      <c r="CG10">
        <v>0</v>
      </c>
      <c r="CH10">
        <v>25</v>
      </c>
      <c r="CI10">
        <v>54</v>
      </c>
      <c r="CJ10">
        <v>0</v>
      </c>
      <c r="CK10">
        <f>Regular_season_Table[[#This Row],[Yellow Cards]]+Regular_season_Table[[#This Row],[Red Cards]]</f>
        <v>54</v>
      </c>
      <c r="CL10">
        <v>0</v>
      </c>
      <c r="CM10">
        <v>246</v>
      </c>
      <c r="CN10">
        <v>291</v>
      </c>
      <c r="CO10">
        <v>38</v>
      </c>
      <c r="CP10">
        <v>379</v>
      </c>
      <c r="CQ10">
        <v>4</v>
      </c>
      <c r="CR10">
        <v>4</v>
      </c>
      <c r="CS10">
        <v>0</v>
      </c>
      <c r="CT10">
        <v>1136</v>
      </c>
      <c r="CU10">
        <v>261</v>
      </c>
      <c r="CV10">
        <v>237</v>
      </c>
      <c r="CW10">
        <v>52.4</v>
      </c>
      <c r="CX10">
        <v>12195</v>
      </c>
      <c r="CY10">
        <v>11119</v>
      </c>
      <c r="CZ10">
        <v>1038</v>
      </c>
      <c r="DA10">
        <v>313</v>
      </c>
      <c r="DB10">
        <v>46</v>
      </c>
      <c r="DC10">
        <v>74</v>
      </c>
      <c r="DD10">
        <v>392</v>
      </c>
      <c r="DE10">
        <v>114</v>
      </c>
      <c r="DF10">
        <v>36</v>
      </c>
      <c r="DG10">
        <v>37</v>
      </c>
      <c r="DH10">
        <v>9</v>
      </c>
      <c r="DI10">
        <v>9994</v>
      </c>
      <c r="DJ10">
        <v>38</v>
      </c>
      <c r="DK10">
        <v>82</v>
      </c>
      <c r="DL10">
        <v>169378</v>
      </c>
      <c r="DM10">
        <v>58497</v>
      </c>
      <c r="DN10">
        <v>4783</v>
      </c>
      <c r="DO10">
        <v>5322</v>
      </c>
      <c r="DP10">
        <v>89.9</v>
      </c>
      <c r="DQ10">
        <v>4129</v>
      </c>
      <c r="DR10">
        <v>4737</v>
      </c>
      <c r="DS10">
        <v>87.2</v>
      </c>
      <c r="DT10">
        <v>850</v>
      </c>
      <c r="DU10">
        <v>1530</v>
      </c>
      <c r="DV10">
        <v>55.6</v>
      </c>
      <c r="DW10">
        <v>32</v>
      </c>
      <c r="DX10">
        <v>30.5</v>
      </c>
      <c r="DY10">
        <v>26.1</v>
      </c>
      <c r="DZ10">
        <v>1.5</v>
      </c>
      <c r="EA10">
        <v>243</v>
      </c>
      <c r="EB10">
        <v>682</v>
      </c>
      <c r="EC10">
        <v>236</v>
      </c>
      <c r="ED10">
        <v>47</v>
      </c>
      <c r="EE10">
        <v>939</v>
      </c>
      <c r="EF10">
        <v>28</v>
      </c>
      <c r="EG10">
        <v>2070</v>
      </c>
      <c r="EH10">
        <v>90</v>
      </c>
      <c r="EI10">
        <v>253</v>
      </c>
      <c r="EJ10">
        <v>83</v>
      </c>
      <c r="EK10">
        <v>171</v>
      </c>
      <c r="EL10">
        <v>84</v>
      </c>
      <c r="EM10">
        <v>20</v>
      </c>
      <c r="EN10">
        <v>123</v>
      </c>
      <c r="EO10">
        <v>1.43</v>
      </c>
      <c r="EP10">
        <v>48</v>
      </c>
      <c r="EQ10">
        <v>37</v>
      </c>
      <c r="ER10">
        <v>11</v>
      </c>
      <c r="ES10">
        <v>0.48</v>
      </c>
      <c r="ET10">
        <v>45.5</v>
      </c>
      <c r="EU10">
        <v>40.299999999999997</v>
      </c>
      <c r="EV10">
        <v>5.2</v>
      </c>
      <c r="EW10">
        <v>0.23</v>
      </c>
      <c r="EX10">
        <v>52.7</v>
      </c>
      <c r="EY10">
        <v>14681</v>
      </c>
      <c r="EZ10">
        <v>1465</v>
      </c>
      <c r="FA10">
        <v>4838</v>
      </c>
      <c r="FB10">
        <v>6379</v>
      </c>
      <c r="FC10">
        <v>3608</v>
      </c>
      <c r="FD10">
        <v>641</v>
      </c>
      <c r="FE10">
        <v>14677</v>
      </c>
      <c r="FF10">
        <v>428</v>
      </c>
      <c r="FG10">
        <v>210</v>
      </c>
      <c r="FH10">
        <v>49.1</v>
      </c>
      <c r="FI10">
        <v>160</v>
      </c>
      <c r="FJ10">
        <v>37.4</v>
      </c>
      <c r="FK10">
        <v>8485</v>
      </c>
      <c r="FL10">
        <v>44768</v>
      </c>
      <c r="FM10">
        <v>21947</v>
      </c>
      <c r="FN10">
        <v>406</v>
      </c>
      <c r="FO10">
        <v>310</v>
      </c>
      <c r="FP10">
        <v>127</v>
      </c>
      <c r="FQ10">
        <v>304</v>
      </c>
      <c r="FR10">
        <v>246</v>
      </c>
      <c r="FS10">
        <v>9923</v>
      </c>
      <c r="FT10">
        <v>933</v>
      </c>
      <c r="FU10">
        <v>47</v>
      </c>
      <c r="FV10">
        <v>322</v>
      </c>
      <c r="FW10">
        <v>115</v>
      </c>
      <c r="FX10">
        <v>35.700000000000003</v>
      </c>
      <c r="FY10">
        <v>14</v>
      </c>
      <c r="FZ10">
        <v>5</v>
      </c>
      <c r="GA10">
        <v>0.13</v>
      </c>
      <c r="GB10">
        <v>0.37</v>
      </c>
      <c r="GC10">
        <v>15.4</v>
      </c>
      <c r="GD10">
        <v>5</v>
      </c>
      <c r="GE10">
        <v>4</v>
      </c>
      <c r="GF10">
        <v>42.3</v>
      </c>
      <c r="GG10">
        <v>0.14000000000000001</v>
      </c>
      <c r="GH10">
        <v>1.5</v>
      </c>
      <c r="GI10">
        <v>0.7</v>
      </c>
      <c r="GJ10">
        <v>79</v>
      </c>
      <c r="GK10">
        <v>43</v>
      </c>
      <c r="GL10">
        <v>2.04</v>
      </c>
      <c r="GM10">
        <v>1.39</v>
      </c>
      <c r="GN10">
        <v>3.43</v>
      </c>
      <c r="GO10">
        <v>1.87</v>
      </c>
      <c r="GP10">
        <v>3.26</v>
      </c>
      <c r="GQ10">
        <v>1.98</v>
      </c>
      <c r="GR10">
        <v>1.32</v>
      </c>
      <c r="GS10">
        <v>3.3</v>
      </c>
      <c r="GT10">
        <v>1.84</v>
      </c>
      <c r="GU10">
        <v>3.16</v>
      </c>
    </row>
    <row r="11" spans="1:203" x14ac:dyDescent="0.3">
      <c r="A11">
        <v>10</v>
      </c>
      <c r="B11" s="1" t="s">
        <v>18</v>
      </c>
      <c r="C11">
        <v>23</v>
      </c>
      <c r="D11">
        <v>9</v>
      </c>
      <c r="E11">
        <v>5</v>
      </c>
      <c r="F11">
        <v>9</v>
      </c>
      <c r="G11">
        <v>37</v>
      </c>
      <c r="H11">
        <v>37</v>
      </c>
      <c r="I11">
        <v>0</v>
      </c>
      <c r="J11">
        <v>32</v>
      </c>
      <c r="K11">
        <v>1.39</v>
      </c>
      <c r="L11">
        <v>31.9</v>
      </c>
      <c r="M11">
        <v>39.1</v>
      </c>
      <c r="N11">
        <v>-7.2</v>
      </c>
      <c r="O11">
        <v>-0.31</v>
      </c>
      <c r="P11" s="3">
        <f>Regular_season_Table[[#This Row],[xGoals]]/Regular_season_Table[[#This Row],[Matches Played]]/$C$23</f>
        <v>0.90869565217391313</v>
      </c>
      <c r="Q11" s="3">
        <f>Regular_season_Table[[#This Row],[xGoals Allowed]]/Regular_season_Table[[#This Row],[Matches Played]]/$C$23</f>
        <v>1.113793103448276</v>
      </c>
      <c r="R11" s="3">
        <f>Regular_season_Table[[#This Row],[ATT RATING]]-Regular_season_Table[[#This Row],[DEF RATING]]</f>
        <v>-0.20509745127436285</v>
      </c>
      <c r="S11" s="10" cm="1">
        <f t="array" ref="S11">_xlfn.RANK.EQ(Regular_season_Table[[#This Row],[Total Rating]],TotalRating,0)</f>
        <v>14</v>
      </c>
      <c r="T11" s="1" t="s">
        <v>273</v>
      </c>
      <c r="U11" s="1" t="s">
        <v>19</v>
      </c>
      <c r="V11">
        <v>5</v>
      </c>
      <c r="W11">
        <v>1</v>
      </c>
      <c r="X11">
        <v>2</v>
      </c>
      <c r="Y11">
        <v>1</v>
      </c>
      <c r="Z11">
        <v>39.4</v>
      </c>
      <c r="AA11">
        <v>0.33</v>
      </c>
      <c r="AB11">
        <v>3.4</v>
      </c>
      <c r="AC11">
        <v>0.15</v>
      </c>
      <c r="AD11">
        <v>62</v>
      </c>
      <c r="AE11">
        <v>285</v>
      </c>
      <c r="AF11">
        <v>21.8</v>
      </c>
      <c r="AG11">
        <v>538</v>
      </c>
      <c r="AH11">
        <v>123</v>
      </c>
      <c r="AI11">
        <v>35.5</v>
      </c>
      <c r="AJ11">
        <v>34.5</v>
      </c>
      <c r="AK11">
        <v>185</v>
      </c>
      <c r="AL11">
        <v>50.8</v>
      </c>
      <c r="AM11">
        <v>39.700000000000003</v>
      </c>
      <c r="AN11">
        <v>359</v>
      </c>
      <c r="AO11">
        <v>37</v>
      </c>
      <c r="AP11">
        <v>10.3</v>
      </c>
      <c r="AQ11">
        <v>16</v>
      </c>
      <c r="AR11">
        <v>0.7</v>
      </c>
      <c r="AS11">
        <v>11.9</v>
      </c>
      <c r="AT11">
        <v>447</v>
      </c>
      <c r="AU11">
        <v>261</v>
      </c>
      <c r="AV11">
        <v>257</v>
      </c>
      <c r="AW11">
        <v>146</v>
      </c>
      <c r="AX11">
        <v>44</v>
      </c>
      <c r="AY11">
        <v>193</v>
      </c>
      <c r="AZ11">
        <v>372</v>
      </c>
      <c r="BA11">
        <v>51.9</v>
      </c>
      <c r="BB11">
        <v>179</v>
      </c>
      <c r="BC11">
        <v>306</v>
      </c>
      <c r="BD11">
        <v>107</v>
      </c>
      <c r="BE11">
        <v>199</v>
      </c>
      <c r="BF11">
        <v>189</v>
      </c>
      <c r="BG11">
        <v>636</v>
      </c>
      <c r="BH11">
        <v>517</v>
      </c>
      <c r="BI11">
        <v>10</v>
      </c>
      <c r="BJ11">
        <v>461</v>
      </c>
      <c r="BK11">
        <v>20.04</v>
      </c>
      <c r="BL11">
        <v>312</v>
      </c>
      <c r="BM11">
        <v>43</v>
      </c>
      <c r="BN11">
        <v>40</v>
      </c>
      <c r="BO11">
        <v>30</v>
      </c>
      <c r="BP11">
        <v>28</v>
      </c>
      <c r="BQ11">
        <v>8</v>
      </c>
      <c r="BR11">
        <v>61</v>
      </c>
      <c r="BS11">
        <v>2.65</v>
      </c>
      <c r="BT11">
        <v>38</v>
      </c>
      <c r="BU11">
        <v>5</v>
      </c>
      <c r="BV11">
        <v>7</v>
      </c>
      <c r="BW11">
        <v>5</v>
      </c>
      <c r="BX11">
        <v>4</v>
      </c>
      <c r="BY11">
        <v>2</v>
      </c>
      <c r="BZ11">
        <v>104</v>
      </c>
      <c r="CA11">
        <v>68</v>
      </c>
      <c r="CB11">
        <v>69.2</v>
      </c>
      <c r="CC11">
        <v>4</v>
      </c>
      <c r="CD11">
        <v>17.399999999999999</v>
      </c>
      <c r="CE11">
        <v>5</v>
      </c>
      <c r="CF11">
        <v>0</v>
      </c>
      <c r="CG11">
        <v>0</v>
      </c>
      <c r="CH11">
        <v>0</v>
      </c>
      <c r="CI11">
        <v>62</v>
      </c>
      <c r="CJ11">
        <v>3</v>
      </c>
      <c r="CK11">
        <f>Regular_season_Table[[#This Row],[Yellow Cards]]+Regular_season_Table[[#This Row],[Red Cards]]</f>
        <v>65</v>
      </c>
      <c r="CL11">
        <v>2</v>
      </c>
      <c r="CM11">
        <v>292</v>
      </c>
      <c r="CN11">
        <v>255</v>
      </c>
      <c r="CO11">
        <v>46</v>
      </c>
      <c r="CP11">
        <v>344</v>
      </c>
      <c r="CQ11">
        <v>3</v>
      </c>
      <c r="CR11">
        <v>5</v>
      </c>
      <c r="CS11">
        <v>1</v>
      </c>
      <c r="CT11">
        <v>1227</v>
      </c>
      <c r="CU11">
        <v>281</v>
      </c>
      <c r="CV11">
        <v>258</v>
      </c>
      <c r="CW11">
        <v>52.1</v>
      </c>
      <c r="CX11">
        <v>11039</v>
      </c>
      <c r="CY11">
        <v>9968</v>
      </c>
      <c r="CZ11">
        <v>1025</v>
      </c>
      <c r="DA11">
        <v>277</v>
      </c>
      <c r="DB11">
        <v>40</v>
      </c>
      <c r="DC11">
        <v>75</v>
      </c>
      <c r="DD11">
        <v>406</v>
      </c>
      <c r="DE11">
        <v>96</v>
      </c>
      <c r="DF11">
        <v>47</v>
      </c>
      <c r="DG11">
        <v>27</v>
      </c>
      <c r="DH11">
        <v>8</v>
      </c>
      <c r="DI11">
        <v>8763</v>
      </c>
      <c r="DJ11">
        <v>46</v>
      </c>
      <c r="DK11">
        <v>79.400000000000006</v>
      </c>
      <c r="DL11">
        <v>146353</v>
      </c>
      <c r="DM11">
        <v>50317</v>
      </c>
      <c r="DN11">
        <v>4371</v>
      </c>
      <c r="DO11">
        <v>4931</v>
      </c>
      <c r="DP11">
        <v>88.6</v>
      </c>
      <c r="DQ11">
        <v>3412</v>
      </c>
      <c r="DR11">
        <v>3984</v>
      </c>
      <c r="DS11">
        <v>85.6</v>
      </c>
      <c r="DT11">
        <v>733</v>
      </c>
      <c r="DU11">
        <v>1534</v>
      </c>
      <c r="DV11">
        <v>47.8</v>
      </c>
      <c r="DW11">
        <v>28</v>
      </c>
      <c r="DX11">
        <v>22.2</v>
      </c>
      <c r="DY11">
        <v>18.5</v>
      </c>
      <c r="DZ11">
        <v>5.8</v>
      </c>
      <c r="EA11">
        <v>197</v>
      </c>
      <c r="EB11">
        <v>540</v>
      </c>
      <c r="EC11">
        <v>154</v>
      </c>
      <c r="ED11">
        <v>36</v>
      </c>
      <c r="EE11">
        <v>708</v>
      </c>
      <c r="EF11">
        <v>27.4</v>
      </c>
      <c r="EG11">
        <v>2070</v>
      </c>
      <c r="EH11">
        <v>90</v>
      </c>
      <c r="EI11">
        <v>253</v>
      </c>
      <c r="EJ11">
        <v>83</v>
      </c>
      <c r="EK11">
        <v>163</v>
      </c>
      <c r="EL11">
        <v>87</v>
      </c>
      <c r="EM11">
        <v>19</v>
      </c>
      <c r="EN11">
        <v>120</v>
      </c>
      <c r="EO11">
        <v>1.39</v>
      </c>
      <c r="EP11">
        <v>37</v>
      </c>
      <c r="EQ11">
        <v>37</v>
      </c>
      <c r="ER11">
        <v>0</v>
      </c>
      <c r="ES11">
        <v>0</v>
      </c>
      <c r="ET11">
        <v>31.9</v>
      </c>
      <c r="EU11">
        <v>39.1</v>
      </c>
      <c r="EV11">
        <v>-7.2</v>
      </c>
      <c r="EW11">
        <v>-0.31</v>
      </c>
      <c r="EX11">
        <v>46.7</v>
      </c>
      <c r="EY11">
        <v>13713</v>
      </c>
      <c r="EZ11">
        <v>1634</v>
      </c>
      <c r="FA11">
        <v>5073</v>
      </c>
      <c r="FB11">
        <v>5927</v>
      </c>
      <c r="FC11">
        <v>2886</v>
      </c>
      <c r="FD11">
        <v>480</v>
      </c>
      <c r="FE11">
        <v>13710</v>
      </c>
      <c r="FF11">
        <v>525</v>
      </c>
      <c r="FG11">
        <v>265</v>
      </c>
      <c r="FH11">
        <v>50.5</v>
      </c>
      <c r="FI11">
        <v>204</v>
      </c>
      <c r="FJ11">
        <v>38.9</v>
      </c>
      <c r="FK11">
        <v>7722</v>
      </c>
      <c r="FL11">
        <v>42786</v>
      </c>
      <c r="FM11">
        <v>22143</v>
      </c>
      <c r="FN11">
        <v>424</v>
      </c>
      <c r="FO11">
        <v>314</v>
      </c>
      <c r="FP11">
        <v>110</v>
      </c>
      <c r="FQ11">
        <v>333</v>
      </c>
      <c r="FR11">
        <v>224</v>
      </c>
      <c r="FS11">
        <v>8682</v>
      </c>
      <c r="FT11">
        <v>694</v>
      </c>
      <c r="FU11">
        <v>35</v>
      </c>
      <c r="FV11">
        <v>265</v>
      </c>
      <c r="FW11">
        <v>96</v>
      </c>
      <c r="FX11">
        <v>36.200000000000003</v>
      </c>
      <c r="FY11">
        <v>11.52</v>
      </c>
      <c r="FZ11">
        <v>4.17</v>
      </c>
      <c r="GA11">
        <v>0.12</v>
      </c>
      <c r="GB11">
        <v>0.33</v>
      </c>
      <c r="GC11">
        <v>16.5</v>
      </c>
      <c r="GD11">
        <v>8</v>
      </c>
      <c r="GE11">
        <v>3</v>
      </c>
      <c r="GF11">
        <v>29.5</v>
      </c>
      <c r="GG11">
        <v>0.12</v>
      </c>
      <c r="GH11">
        <v>3.1</v>
      </c>
      <c r="GI11">
        <v>2.5</v>
      </c>
      <c r="GJ11">
        <v>63</v>
      </c>
      <c r="GK11">
        <v>32</v>
      </c>
      <c r="GL11">
        <v>1.52</v>
      </c>
      <c r="GM11">
        <v>1.22</v>
      </c>
      <c r="GN11">
        <v>2.74</v>
      </c>
      <c r="GO11">
        <v>1.39</v>
      </c>
      <c r="GP11">
        <v>2.61</v>
      </c>
      <c r="GQ11">
        <v>1.39</v>
      </c>
      <c r="GR11">
        <v>0.97</v>
      </c>
      <c r="GS11">
        <v>2.35</v>
      </c>
      <c r="GT11">
        <v>1.28</v>
      </c>
      <c r="GU11">
        <v>2.25</v>
      </c>
    </row>
    <row r="12" spans="1:203" x14ac:dyDescent="0.3">
      <c r="A12">
        <v>11</v>
      </c>
      <c r="B12" s="1" t="s">
        <v>15</v>
      </c>
      <c r="C12">
        <v>23</v>
      </c>
      <c r="D12">
        <v>9</v>
      </c>
      <c r="E12">
        <v>4</v>
      </c>
      <c r="F12">
        <v>10</v>
      </c>
      <c r="G12">
        <v>38</v>
      </c>
      <c r="H12">
        <v>39</v>
      </c>
      <c r="I12">
        <v>-1</v>
      </c>
      <c r="J12">
        <v>31</v>
      </c>
      <c r="K12">
        <v>1.35</v>
      </c>
      <c r="L12">
        <v>43.9</v>
      </c>
      <c r="M12">
        <v>34.5</v>
      </c>
      <c r="N12">
        <v>9.3000000000000007</v>
      </c>
      <c r="O12">
        <v>0.41</v>
      </c>
      <c r="P12" s="3">
        <f>Regular_season_Table[[#This Row],[xGoals]]/Regular_season_Table[[#This Row],[Matches Played]]/$C$23</f>
        <v>1.2505247376311843</v>
      </c>
      <c r="Q12" s="3">
        <f>Regular_season_Table[[#This Row],[xGoals Allowed]]/Regular_season_Table[[#This Row],[Matches Played]]/$C$23</f>
        <v>0.98275862068965525</v>
      </c>
      <c r="R12" s="3">
        <f>Regular_season_Table[[#This Row],[ATT RATING]]-Regular_season_Table[[#This Row],[DEF RATING]]</f>
        <v>0.26776611694152908</v>
      </c>
      <c r="S12" s="10" cm="1">
        <f t="array" ref="S12">_xlfn.RANK.EQ(Regular_season_Table[[#This Row],[Total Rating]],TotalRating,0)</f>
        <v>5</v>
      </c>
      <c r="T12" s="1" t="s">
        <v>274</v>
      </c>
      <c r="U12" s="1" t="s">
        <v>275</v>
      </c>
      <c r="V12">
        <v>3</v>
      </c>
      <c r="W12">
        <v>0</v>
      </c>
      <c r="X12">
        <v>6</v>
      </c>
      <c r="Y12">
        <v>1</v>
      </c>
      <c r="Z12">
        <v>36.1</v>
      </c>
      <c r="AA12">
        <v>0.28000000000000003</v>
      </c>
      <c r="AB12">
        <v>-1.9</v>
      </c>
      <c r="AC12">
        <v>-0.08</v>
      </c>
      <c r="AD12">
        <v>82</v>
      </c>
      <c r="AE12">
        <v>214</v>
      </c>
      <c r="AF12">
        <v>38.299999999999997</v>
      </c>
      <c r="AG12">
        <v>684</v>
      </c>
      <c r="AH12">
        <v>119</v>
      </c>
      <c r="AI12">
        <v>22.8</v>
      </c>
      <c r="AJ12">
        <v>28.4</v>
      </c>
      <c r="AK12">
        <v>155</v>
      </c>
      <c r="AL12">
        <v>37.4</v>
      </c>
      <c r="AM12">
        <v>31.7</v>
      </c>
      <c r="AN12">
        <v>304</v>
      </c>
      <c r="AO12">
        <v>25</v>
      </c>
      <c r="AP12">
        <v>8.1999999999999993</v>
      </c>
      <c r="AQ12">
        <v>38</v>
      </c>
      <c r="AR12">
        <v>1.65</v>
      </c>
      <c r="AS12">
        <v>17.899999999999999</v>
      </c>
      <c r="AT12">
        <v>398</v>
      </c>
      <c r="AU12">
        <v>232</v>
      </c>
      <c r="AV12">
        <v>193</v>
      </c>
      <c r="AW12">
        <v>145</v>
      </c>
      <c r="AX12">
        <v>60</v>
      </c>
      <c r="AY12">
        <v>191</v>
      </c>
      <c r="AZ12">
        <v>383</v>
      </c>
      <c r="BA12">
        <v>49.9</v>
      </c>
      <c r="BB12">
        <v>192</v>
      </c>
      <c r="BC12">
        <v>261</v>
      </c>
      <c r="BD12">
        <v>91</v>
      </c>
      <c r="BE12">
        <v>170</v>
      </c>
      <c r="BF12">
        <v>181</v>
      </c>
      <c r="BG12">
        <v>579</v>
      </c>
      <c r="BH12">
        <v>448</v>
      </c>
      <c r="BI12">
        <v>15</v>
      </c>
      <c r="BJ12">
        <v>540</v>
      </c>
      <c r="BK12">
        <v>23.48</v>
      </c>
      <c r="BL12">
        <v>397</v>
      </c>
      <c r="BM12">
        <v>36</v>
      </c>
      <c r="BN12">
        <v>40</v>
      </c>
      <c r="BO12">
        <v>24</v>
      </c>
      <c r="BP12">
        <v>27</v>
      </c>
      <c r="BQ12">
        <v>16</v>
      </c>
      <c r="BR12">
        <v>67</v>
      </c>
      <c r="BS12">
        <v>2.91</v>
      </c>
      <c r="BT12">
        <v>46</v>
      </c>
      <c r="BU12">
        <v>4</v>
      </c>
      <c r="BV12">
        <v>5</v>
      </c>
      <c r="BW12">
        <v>3</v>
      </c>
      <c r="BX12">
        <v>7</v>
      </c>
      <c r="BY12">
        <v>2</v>
      </c>
      <c r="BZ12">
        <v>121</v>
      </c>
      <c r="CA12">
        <v>82</v>
      </c>
      <c r="CB12">
        <v>70.2</v>
      </c>
      <c r="CC12">
        <v>5</v>
      </c>
      <c r="CD12">
        <v>21.7</v>
      </c>
      <c r="CE12">
        <v>5</v>
      </c>
      <c r="CF12">
        <v>1</v>
      </c>
      <c r="CG12">
        <v>1</v>
      </c>
      <c r="CH12">
        <v>25</v>
      </c>
      <c r="CI12">
        <v>77</v>
      </c>
      <c r="CJ12">
        <v>3</v>
      </c>
      <c r="CK12">
        <f>Regular_season_Table[[#This Row],[Yellow Cards]]+Regular_season_Table[[#This Row],[Red Cards]]</f>
        <v>80</v>
      </c>
      <c r="CL12">
        <v>2</v>
      </c>
      <c r="CM12">
        <v>296</v>
      </c>
      <c r="CN12">
        <v>276</v>
      </c>
      <c r="CO12">
        <v>56</v>
      </c>
      <c r="CP12">
        <v>345</v>
      </c>
      <c r="CQ12">
        <v>7</v>
      </c>
      <c r="CR12">
        <v>5</v>
      </c>
      <c r="CS12">
        <v>1</v>
      </c>
      <c r="CT12">
        <v>1147</v>
      </c>
      <c r="CU12">
        <v>269</v>
      </c>
      <c r="CV12">
        <v>214</v>
      </c>
      <c r="CW12">
        <v>55.7</v>
      </c>
      <c r="CX12">
        <v>14113</v>
      </c>
      <c r="CY12">
        <v>13022</v>
      </c>
      <c r="CZ12">
        <v>1035</v>
      </c>
      <c r="DA12">
        <v>308</v>
      </c>
      <c r="DB12">
        <v>73</v>
      </c>
      <c r="DC12">
        <v>62</v>
      </c>
      <c r="DD12">
        <v>392</v>
      </c>
      <c r="DE12">
        <v>118</v>
      </c>
      <c r="DF12">
        <v>32</v>
      </c>
      <c r="DG12">
        <v>44</v>
      </c>
      <c r="DH12">
        <v>3</v>
      </c>
      <c r="DI12">
        <v>12080</v>
      </c>
      <c r="DJ12">
        <v>56</v>
      </c>
      <c r="DK12">
        <v>85.6</v>
      </c>
      <c r="DL12">
        <v>198828</v>
      </c>
      <c r="DM12">
        <v>66233</v>
      </c>
      <c r="DN12">
        <v>5999</v>
      </c>
      <c r="DO12">
        <v>6522</v>
      </c>
      <c r="DP12">
        <v>92</v>
      </c>
      <c r="DQ12">
        <v>4897</v>
      </c>
      <c r="DR12">
        <v>5445</v>
      </c>
      <c r="DS12">
        <v>89.9</v>
      </c>
      <c r="DT12">
        <v>864</v>
      </c>
      <c r="DU12">
        <v>1421</v>
      </c>
      <c r="DV12">
        <v>60.8</v>
      </c>
      <c r="DW12">
        <v>24</v>
      </c>
      <c r="DX12">
        <v>28.4</v>
      </c>
      <c r="DY12">
        <v>26.2</v>
      </c>
      <c r="DZ12">
        <v>-4.4000000000000004</v>
      </c>
      <c r="EA12">
        <v>218</v>
      </c>
      <c r="EB12">
        <v>847</v>
      </c>
      <c r="EC12">
        <v>227</v>
      </c>
      <c r="ED12">
        <v>26</v>
      </c>
      <c r="EE12">
        <v>990</v>
      </c>
      <c r="EF12">
        <v>25.1</v>
      </c>
      <c r="EG12">
        <v>2070</v>
      </c>
      <c r="EH12">
        <v>90</v>
      </c>
      <c r="EI12">
        <v>253</v>
      </c>
      <c r="EJ12">
        <v>83</v>
      </c>
      <c r="EK12">
        <v>159</v>
      </c>
      <c r="EL12">
        <v>91</v>
      </c>
      <c r="EM12">
        <v>18</v>
      </c>
      <c r="EN12">
        <v>115</v>
      </c>
      <c r="EO12">
        <v>1.35</v>
      </c>
      <c r="EP12">
        <v>38</v>
      </c>
      <c r="EQ12">
        <v>39</v>
      </c>
      <c r="ER12">
        <v>-1</v>
      </c>
      <c r="ES12">
        <v>-0.04</v>
      </c>
      <c r="ET12">
        <v>43.9</v>
      </c>
      <c r="EU12">
        <v>34.5</v>
      </c>
      <c r="EV12">
        <v>9.3000000000000007</v>
      </c>
      <c r="EW12">
        <v>0.41</v>
      </c>
      <c r="EX12">
        <v>58.8</v>
      </c>
      <c r="EY12">
        <v>16702</v>
      </c>
      <c r="EZ12">
        <v>1760</v>
      </c>
      <c r="FA12">
        <v>5523</v>
      </c>
      <c r="FB12">
        <v>7231</v>
      </c>
      <c r="FC12">
        <v>4108</v>
      </c>
      <c r="FD12">
        <v>642</v>
      </c>
      <c r="FE12">
        <v>16694</v>
      </c>
      <c r="FF12">
        <v>537</v>
      </c>
      <c r="FG12">
        <v>233</v>
      </c>
      <c r="FH12">
        <v>43.4</v>
      </c>
      <c r="FI12">
        <v>238</v>
      </c>
      <c r="FJ12">
        <v>44.3</v>
      </c>
      <c r="FK12">
        <v>10425</v>
      </c>
      <c r="FL12">
        <v>51436</v>
      </c>
      <c r="FM12">
        <v>26826</v>
      </c>
      <c r="FN12">
        <v>525</v>
      </c>
      <c r="FO12">
        <v>340</v>
      </c>
      <c r="FP12">
        <v>164</v>
      </c>
      <c r="FQ12">
        <v>384</v>
      </c>
      <c r="FR12">
        <v>230</v>
      </c>
      <c r="FS12">
        <v>12002</v>
      </c>
      <c r="FT12">
        <v>979</v>
      </c>
      <c r="FU12">
        <v>37</v>
      </c>
      <c r="FV12">
        <v>297</v>
      </c>
      <c r="FW12">
        <v>98</v>
      </c>
      <c r="FX12">
        <v>33</v>
      </c>
      <c r="FY12">
        <v>12.91</v>
      </c>
      <c r="FZ12">
        <v>4.26</v>
      </c>
      <c r="GA12">
        <v>0.1</v>
      </c>
      <c r="GB12">
        <v>0.31</v>
      </c>
      <c r="GC12">
        <v>17</v>
      </c>
      <c r="GD12">
        <v>13</v>
      </c>
      <c r="GE12">
        <v>7</v>
      </c>
      <c r="GF12">
        <v>37.6</v>
      </c>
      <c r="GG12">
        <v>0.13</v>
      </c>
      <c r="GH12">
        <v>-6.9</v>
      </c>
      <c r="GI12">
        <v>-7.6</v>
      </c>
      <c r="GJ12">
        <v>61</v>
      </c>
      <c r="GK12">
        <v>30</v>
      </c>
      <c r="GL12">
        <v>1.61</v>
      </c>
      <c r="GM12">
        <v>1.04</v>
      </c>
      <c r="GN12">
        <v>2.65</v>
      </c>
      <c r="GO12">
        <v>1.3</v>
      </c>
      <c r="GP12">
        <v>2.35</v>
      </c>
      <c r="GQ12">
        <v>1.91</v>
      </c>
      <c r="GR12">
        <v>1.24</v>
      </c>
      <c r="GS12">
        <v>3.14</v>
      </c>
      <c r="GT12">
        <v>1.64</v>
      </c>
      <c r="GU12">
        <v>2.87</v>
      </c>
    </row>
    <row r="13" spans="1:203" x14ac:dyDescent="0.3">
      <c r="A13">
        <v>12</v>
      </c>
      <c r="B13" s="1" t="s">
        <v>20</v>
      </c>
      <c r="C13">
        <v>22</v>
      </c>
      <c r="D13">
        <v>7</v>
      </c>
      <c r="E13">
        <v>6</v>
      </c>
      <c r="F13">
        <v>9</v>
      </c>
      <c r="G13">
        <v>30</v>
      </c>
      <c r="H13">
        <v>41</v>
      </c>
      <c r="I13">
        <v>-11</v>
      </c>
      <c r="J13">
        <v>27</v>
      </c>
      <c r="K13">
        <v>1.23</v>
      </c>
      <c r="L13">
        <v>30.9</v>
      </c>
      <c r="M13">
        <v>34.799999999999997</v>
      </c>
      <c r="N13">
        <v>-3.9</v>
      </c>
      <c r="O13">
        <v>-0.18</v>
      </c>
      <c r="P13" s="3">
        <f>Regular_season_Table[[#This Row],[xGoals]]/Regular_season_Table[[#This Row],[Matches Played]]/$C$23</f>
        <v>0.92021943573667719</v>
      </c>
      <c r="Q13" s="3">
        <f>Regular_season_Table[[#This Row],[xGoals Allowed]]/Regular_season_Table[[#This Row],[Matches Played]]/$C$23</f>
        <v>1.0363636363636364</v>
      </c>
      <c r="R13" s="3">
        <f>Regular_season_Table[[#This Row],[ATT RATING]]-Regular_season_Table[[#This Row],[DEF RATING]]</f>
        <v>-0.11614420062695918</v>
      </c>
      <c r="S13" s="10" cm="1">
        <f t="array" ref="S13">_xlfn.RANK.EQ(Regular_season_Table[[#This Row],[Total Rating]],TotalRating,0)</f>
        <v>12</v>
      </c>
      <c r="T13" s="1" t="s">
        <v>276</v>
      </c>
      <c r="U13" s="1" t="s">
        <v>249</v>
      </c>
      <c r="V13">
        <v>3</v>
      </c>
      <c r="W13">
        <v>1</v>
      </c>
      <c r="X13">
        <v>5</v>
      </c>
      <c r="Y13">
        <v>1</v>
      </c>
      <c r="Z13">
        <v>35.4</v>
      </c>
      <c r="AA13">
        <v>0.28000000000000003</v>
      </c>
      <c r="AB13">
        <v>-4.5999999999999996</v>
      </c>
      <c r="AC13">
        <v>-0.21</v>
      </c>
      <c r="AD13">
        <v>105</v>
      </c>
      <c r="AE13">
        <v>311</v>
      </c>
      <c r="AF13">
        <v>33.799999999999997</v>
      </c>
      <c r="AG13">
        <v>581</v>
      </c>
      <c r="AH13">
        <v>104</v>
      </c>
      <c r="AI13">
        <v>39.799999999999997</v>
      </c>
      <c r="AJ13">
        <v>35.799999999999997</v>
      </c>
      <c r="AK13">
        <v>154</v>
      </c>
      <c r="AL13">
        <v>51.9</v>
      </c>
      <c r="AM13">
        <v>41.5</v>
      </c>
      <c r="AN13">
        <v>279</v>
      </c>
      <c r="AO13">
        <v>21</v>
      </c>
      <c r="AP13">
        <v>7.5</v>
      </c>
      <c r="AQ13">
        <v>20</v>
      </c>
      <c r="AR13">
        <v>0.91</v>
      </c>
      <c r="AS13">
        <v>13.1</v>
      </c>
      <c r="AT13">
        <v>413</v>
      </c>
      <c r="AU13">
        <v>240</v>
      </c>
      <c r="AV13">
        <v>189</v>
      </c>
      <c r="AW13">
        <v>161</v>
      </c>
      <c r="AX13">
        <v>63</v>
      </c>
      <c r="AY13">
        <v>191</v>
      </c>
      <c r="AZ13">
        <v>402</v>
      </c>
      <c r="BA13">
        <v>47.5</v>
      </c>
      <c r="BB13">
        <v>211</v>
      </c>
      <c r="BC13">
        <v>289</v>
      </c>
      <c r="BD13">
        <v>94</v>
      </c>
      <c r="BE13">
        <v>195</v>
      </c>
      <c r="BF13">
        <v>207</v>
      </c>
      <c r="BG13">
        <v>620</v>
      </c>
      <c r="BH13">
        <v>447</v>
      </c>
      <c r="BI13">
        <v>9</v>
      </c>
      <c r="BJ13">
        <v>493</v>
      </c>
      <c r="BK13">
        <v>22.41</v>
      </c>
      <c r="BL13">
        <v>360</v>
      </c>
      <c r="BM13">
        <v>39</v>
      </c>
      <c r="BN13">
        <v>35</v>
      </c>
      <c r="BO13">
        <v>26</v>
      </c>
      <c r="BP13">
        <v>17</v>
      </c>
      <c r="BQ13">
        <v>16</v>
      </c>
      <c r="BR13">
        <v>47</v>
      </c>
      <c r="BS13">
        <v>2.14</v>
      </c>
      <c r="BT13">
        <v>33</v>
      </c>
      <c r="BU13">
        <v>1</v>
      </c>
      <c r="BV13">
        <v>3</v>
      </c>
      <c r="BW13">
        <v>4</v>
      </c>
      <c r="BX13">
        <v>2</v>
      </c>
      <c r="BY13">
        <v>4</v>
      </c>
      <c r="BZ13">
        <v>114</v>
      </c>
      <c r="CA13">
        <v>73</v>
      </c>
      <c r="CB13">
        <v>66.7</v>
      </c>
      <c r="CC13">
        <v>5</v>
      </c>
      <c r="CD13">
        <v>22.7</v>
      </c>
      <c r="CE13">
        <v>4</v>
      </c>
      <c r="CF13">
        <v>1</v>
      </c>
      <c r="CG13">
        <v>0</v>
      </c>
      <c r="CH13">
        <v>25</v>
      </c>
      <c r="CI13">
        <v>42</v>
      </c>
      <c r="CJ13">
        <v>2</v>
      </c>
      <c r="CK13">
        <f>Regular_season_Table[[#This Row],[Yellow Cards]]+Regular_season_Table[[#This Row],[Red Cards]]</f>
        <v>44</v>
      </c>
      <c r="CL13">
        <v>0</v>
      </c>
      <c r="CM13">
        <v>282</v>
      </c>
      <c r="CN13">
        <v>221</v>
      </c>
      <c r="CO13">
        <v>33</v>
      </c>
      <c r="CP13">
        <v>374</v>
      </c>
      <c r="CQ13">
        <v>1</v>
      </c>
      <c r="CR13">
        <v>4</v>
      </c>
      <c r="CS13">
        <v>1</v>
      </c>
      <c r="CT13">
        <v>1190</v>
      </c>
      <c r="CU13">
        <v>299</v>
      </c>
      <c r="CV13">
        <v>379</v>
      </c>
      <c r="CW13">
        <v>44.1</v>
      </c>
      <c r="CX13">
        <v>9369</v>
      </c>
      <c r="CY13">
        <v>8267</v>
      </c>
      <c r="CZ13">
        <v>1069</v>
      </c>
      <c r="DA13">
        <v>244</v>
      </c>
      <c r="DB13">
        <v>28</v>
      </c>
      <c r="DC13">
        <v>59</v>
      </c>
      <c r="DD13">
        <v>474</v>
      </c>
      <c r="DE13">
        <v>134</v>
      </c>
      <c r="DF13">
        <v>107</v>
      </c>
      <c r="DG13">
        <v>2</v>
      </c>
      <c r="DH13">
        <v>3</v>
      </c>
      <c r="DI13">
        <v>7076</v>
      </c>
      <c r="DJ13">
        <v>33</v>
      </c>
      <c r="DK13">
        <v>75.5</v>
      </c>
      <c r="DL13">
        <v>129808</v>
      </c>
      <c r="DM13">
        <v>47534</v>
      </c>
      <c r="DN13">
        <v>2965</v>
      </c>
      <c r="DO13">
        <v>3455</v>
      </c>
      <c r="DP13">
        <v>85.8</v>
      </c>
      <c r="DQ13">
        <v>3141</v>
      </c>
      <c r="DR13">
        <v>3683</v>
      </c>
      <c r="DS13">
        <v>85.3</v>
      </c>
      <c r="DT13">
        <v>795</v>
      </c>
      <c r="DU13">
        <v>1673</v>
      </c>
      <c r="DV13">
        <v>47.5</v>
      </c>
      <c r="DW13">
        <v>21</v>
      </c>
      <c r="DX13">
        <v>22.3</v>
      </c>
      <c r="DY13">
        <v>18.7</v>
      </c>
      <c r="DZ13">
        <v>-1.3</v>
      </c>
      <c r="EA13">
        <v>211</v>
      </c>
      <c r="EB13">
        <v>581</v>
      </c>
      <c r="EC13">
        <v>195</v>
      </c>
      <c r="ED13">
        <v>50</v>
      </c>
      <c r="EE13">
        <v>731</v>
      </c>
      <c r="EF13">
        <v>26.2</v>
      </c>
      <c r="EG13">
        <v>1980</v>
      </c>
      <c r="EH13">
        <v>90</v>
      </c>
      <c r="EI13">
        <v>242</v>
      </c>
      <c r="EJ13">
        <v>82</v>
      </c>
      <c r="EK13">
        <v>144</v>
      </c>
      <c r="EL13">
        <v>98</v>
      </c>
      <c r="EM13">
        <v>20</v>
      </c>
      <c r="EN13">
        <v>100</v>
      </c>
      <c r="EO13">
        <v>1.23</v>
      </c>
      <c r="EP13">
        <v>30</v>
      </c>
      <c r="EQ13">
        <v>41</v>
      </c>
      <c r="ER13">
        <v>-11</v>
      </c>
      <c r="ES13">
        <v>-0.5</v>
      </c>
      <c r="ET13">
        <v>30.9</v>
      </c>
      <c r="EU13">
        <v>34.799999999999997</v>
      </c>
      <c r="EV13">
        <v>-3.9</v>
      </c>
      <c r="EW13">
        <v>-0.18</v>
      </c>
      <c r="EX13">
        <v>44.4</v>
      </c>
      <c r="EY13">
        <v>12117</v>
      </c>
      <c r="EZ13">
        <v>1466</v>
      </c>
      <c r="FA13">
        <v>4058</v>
      </c>
      <c r="FB13">
        <v>5026</v>
      </c>
      <c r="FC13">
        <v>3184</v>
      </c>
      <c r="FD13">
        <v>559</v>
      </c>
      <c r="FE13">
        <v>12116</v>
      </c>
      <c r="FF13">
        <v>532</v>
      </c>
      <c r="FG13">
        <v>238</v>
      </c>
      <c r="FH13">
        <v>44.7</v>
      </c>
      <c r="FI13">
        <v>248</v>
      </c>
      <c r="FJ13">
        <v>46.6</v>
      </c>
      <c r="FK13">
        <v>6479</v>
      </c>
      <c r="FL13">
        <v>38804</v>
      </c>
      <c r="FM13">
        <v>19996</v>
      </c>
      <c r="FN13">
        <v>380</v>
      </c>
      <c r="FO13">
        <v>305</v>
      </c>
      <c r="FP13">
        <v>121</v>
      </c>
      <c r="FQ13">
        <v>363</v>
      </c>
      <c r="FR13">
        <v>247</v>
      </c>
      <c r="FS13">
        <v>7009</v>
      </c>
      <c r="FT13">
        <v>724</v>
      </c>
      <c r="FU13">
        <v>30</v>
      </c>
      <c r="FV13">
        <v>283</v>
      </c>
      <c r="FW13">
        <v>95</v>
      </c>
      <c r="FX13">
        <v>33.6</v>
      </c>
      <c r="FY13">
        <v>12.86</v>
      </c>
      <c r="FZ13">
        <v>4.32</v>
      </c>
      <c r="GA13">
        <v>0.1</v>
      </c>
      <c r="GB13">
        <v>0.31</v>
      </c>
      <c r="GC13">
        <v>16.5</v>
      </c>
      <c r="GD13">
        <v>9</v>
      </c>
      <c r="GE13">
        <v>1</v>
      </c>
      <c r="GF13">
        <v>30.1</v>
      </c>
      <c r="GG13">
        <v>0.11</v>
      </c>
      <c r="GH13">
        <v>-0.9</v>
      </c>
      <c r="GI13">
        <v>-1.1000000000000001</v>
      </c>
      <c r="GJ13">
        <v>51</v>
      </c>
      <c r="GK13">
        <v>29</v>
      </c>
      <c r="GL13">
        <v>1.36</v>
      </c>
      <c r="GM13">
        <v>0.95</v>
      </c>
      <c r="GN13">
        <v>2.3199999999999998</v>
      </c>
      <c r="GO13">
        <v>1.32</v>
      </c>
      <c r="GP13">
        <v>2.27</v>
      </c>
      <c r="GQ13">
        <v>1.4</v>
      </c>
      <c r="GR13">
        <v>1.01</v>
      </c>
      <c r="GS13">
        <v>2.42</v>
      </c>
      <c r="GT13">
        <v>1.37</v>
      </c>
      <c r="GU13">
        <v>2.38</v>
      </c>
    </row>
    <row r="14" spans="1:203" x14ac:dyDescent="0.3">
      <c r="A14">
        <v>13</v>
      </c>
      <c r="B14" s="1" t="s">
        <v>21</v>
      </c>
      <c r="C14">
        <v>23</v>
      </c>
      <c r="D14">
        <v>7</v>
      </c>
      <c r="E14">
        <v>5</v>
      </c>
      <c r="F14">
        <v>11</v>
      </c>
      <c r="G14">
        <v>30</v>
      </c>
      <c r="H14">
        <v>38</v>
      </c>
      <c r="I14">
        <v>-8</v>
      </c>
      <c r="J14">
        <v>26</v>
      </c>
      <c r="K14">
        <v>1.1299999999999999</v>
      </c>
      <c r="L14">
        <v>28.4</v>
      </c>
      <c r="M14">
        <v>40.200000000000003</v>
      </c>
      <c r="N14">
        <v>-11.8</v>
      </c>
      <c r="O14">
        <v>-0.51</v>
      </c>
      <c r="P14" s="3">
        <f>Regular_season_Table[[#This Row],[xGoals]]/Regular_season_Table[[#This Row],[Matches Played]]/$C$23</f>
        <v>0.80899550224887562</v>
      </c>
      <c r="Q14" s="3">
        <f>Regular_season_Table[[#This Row],[xGoals Allowed]]/Regular_season_Table[[#This Row],[Matches Played]]/$C$23</f>
        <v>1.1451274362818593</v>
      </c>
      <c r="R14" s="3">
        <f>Regular_season_Table[[#This Row],[ATT RATING]]-Regular_season_Table[[#This Row],[DEF RATING]]</f>
        <v>-0.33613193403298369</v>
      </c>
      <c r="S14" s="10" cm="1">
        <f t="array" ref="S14">_xlfn.RANK.EQ(Regular_season_Table[[#This Row],[Total Rating]],TotalRating,0)</f>
        <v>17</v>
      </c>
      <c r="T14" s="1" t="s">
        <v>277</v>
      </c>
      <c r="U14" s="1" t="s">
        <v>22</v>
      </c>
      <c r="V14">
        <v>6</v>
      </c>
      <c r="W14">
        <v>0</v>
      </c>
      <c r="X14">
        <v>1</v>
      </c>
      <c r="Y14">
        <v>3</v>
      </c>
      <c r="Z14">
        <v>35.4</v>
      </c>
      <c r="AA14">
        <v>0.26</v>
      </c>
      <c r="AB14">
        <v>0.4</v>
      </c>
      <c r="AC14">
        <v>0.02</v>
      </c>
      <c r="AD14">
        <v>86</v>
      </c>
      <c r="AE14">
        <v>260</v>
      </c>
      <c r="AF14">
        <v>33.1</v>
      </c>
      <c r="AG14">
        <v>776</v>
      </c>
      <c r="AH14">
        <v>100</v>
      </c>
      <c r="AI14">
        <v>24.7</v>
      </c>
      <c r="AJ14">
        <v>28.2</v>
      </c>
      <c r="AK14">
        <v>158</v>
      </c>
      <c r="AL14">
        <v>43</v>
      </c>
      <c r="AM14">
        <v>35.6</v>
      </c>
      <c r="AN14">
        <v>268</v>
      </c>
      <c r="AO14">
        <v>10</v>
      </c>
      <c r="AP14">
        <v>3.7</v>
      </c>
      <c r="AQ14">
        <v>26</v>
      </c>
      <c r="AR14">
        <v>1.1299999999999999</v>
      </c>
      <c r="AS14">
        <v>14.8</v>
      </c>
      <c r="AT14">
        <v>394</v>
      </c>
      <c r="AU14">
        <v>223</v>
      </c>
      <c r="AV14">
        <v>194</v>
      </c>
      <c r="AW14">
        <v>145</v>
      </c>
      <c r="AX14">
        <v>55</v>
      </c>
      <c r="AY14">
        <v>202</v>
      </c>
      <c r="AZ14">
        <v>399</v>
      </c>
      <c r="BA14">
        <v>50.6</v>
      </c>
      <c r="BB14">
        <v>197</v>
      </c>
      <c r="BC14">
        <v>263</v>
      </c>
      <c r="BD14">
        <v>69</v>
      </c>
      <c r="BE14">
        <v>194</v>
      </c>
      <c r="BF14">
        <v>274</v>
      </c>
      <c r="BG14">
        <v>668</v>
      </c>
      <c r="BH14">
        <v>441</v>
      </c>
      <c r="BI14">
        <v>11</v>
      </c>
      <c r="BJ14">
        <v>491</v>
      </c>
      <c r="BK14">
        <v>21.35</v>
      </c>
      <c r="BL14">
        <v>362</v>
      </c>
      <c r="BM14">
        <v>44</v>
      </c>
      <c r="BN14">
        <v>25</v>
      </c>
      <c r="BO14">
        <v>36</v>
      </c>
      <c r="BP14">
        <v>16</v>
      </c>
      <c r="BQ14">
        <v>8</v>
      </c>
      <c r="BR14">
        <v>50</v>
      </c>
      <c r="BS14">
        <v>2.17</v>
      </c>
      <c r="BT14">
        <v>39</v>
      </c>
      <c r="BU14">
        <v>3</v>
      </c>
      <c r="BV14">
        <v>1</v>
      </c>
      <c r="BW14">
        <v>5</v>
      </c>
      <c r="BX14">
        <v>2</v>
      </c>
      <c r="BY14">
        <v>0</v>
      </c>
      <c r="BZ14">
        <v>117</v>
      </c>
      <c r="CA14">
        <v>82</v>
      </c>
      <c r="CB14">
        <v>72.599999999999994</v>
      </c>
      <c r="CC14">
        <v>6</v>
      </c>
      <c r="CD14">
        <v>26.1</v>
      </c>
      <c r="CE14">
        <v>6</v>
      </c>
      <c r="CF14">
        <v>0</v>
      </c>
      <c r="CG14">
        <v>0</v>
      </c>
      <c r="CH14">
        <v>0</v>
      </c>
      <c r="CI14">
        <v>53</v>
      </c>
      <c r="CJ14">
        <v>3</v>
      </c>
      <c r="CK14">
        <f>Regular_season_Table[[#This Row],[Yellow Cards]]+Regular_season_Table[[#This Row],[Red Cards]]</f>
        <v>56</v>
      </c>
      <c r="CL14">
        <v>2</v>
      </c>
      <c r="CM14">
        <v>220</v>
      </c>
      <c r="CN14">
        <v>239</v>
      </c>
      <c r="CO14">
        <v>40</v>
      </c>
      <c r="CP14">
        <v>417</v>
      </c>
      <c r="CQ14">
        <v>2</v>
      </c>
      <c r="CR14">
        <v>6</v>
      </c>
      <c r="CS14">
        <v>3</v>
      </c>
      <c r="CT14">
        <v>1156</v>
      </c>
      <c r="CU14">
        <v>297</v>
      </c>
      <c r="CV14">
        <v>289</v>
      </c>
      <c r="CW14">
        <v>50.7</v>
      </c>
      <c r="CX14">
        <v>12605</v>
      </c>
      <c r="CY14">
        <v>11477</v>
      </c>
      <c r="CZ14">
        <v>1088</v>
      </c>
      <c r="DA14">
        <v>291</v>
      </c>
      <c r="DB14">
        <v>40</v>
      </c>
      <c r="DC14">
        <v>82</v>
      </c>
      <c r="DD14">
        <v>447</v>
      </c>
      <c r="DE14">
        <v>131</v>
      </c>
      <c r="DF14">
        <v>39</v>
      </c>
      <c r="DG14">
        <v>55</v>
      </c>
      <c r="DH14">
        <v>1</v>
      </c>
      <c r="DI14">
        <v>10244</v>
      </c>
      <c r="DJ14">
        <v>40</v>
      </c>
      <c r="DK14">
        <v>81.3</v>
      </c>
      <c r="DL14">
        <v>180877</v>
      </c>
      <c r="DM14">
        <v>60455</v>
      </c>
      <c r="DN14">
        <v>4523</v>
      </c>
      <c r="DO14">
        <v>5069</v>
      </c>
      <c r="DP14">
        <v>89.2</v>
      </c>
      <c r="DQ14">
        <v>4471</v>
      </c>
      <c r="DR14">
        <v>5103</v>
      </c>
      <c r="DS14">
        <v>87.6</v>
      </c>
      <c r="DT14">
        <v>993</v>
      </c>
      <c r="DU14">
        <v>1749</v>
      </c>
      <c r="DV14">
        <v>56.8</v>
      </c>
      <c r="DW14">
        <v>19</v>
      </c>
      <c r="DX14">
        <v>19.600000000000001</v>
      </c>
      <c r="DY14">
        <v>18.2</v>
      </c>
      <c r="DZ14">
        <v>-0.6</v>
      </c>
      <c r="EA14">
        <v>209</v>
      </c>
      <c r="EB14">
        <v>708</v>
      </c>
      <c r="EC14">
        <v>201</v>
      </c>
      <c r="ED14">
        <v>54</v>
      </c>
      <c r="EE14">
        <v>882</v>
      </c>
      <c r="EF14">
        <v>29.4</v>
      </c>
      <c r="EG14">
        <v>2070</v>
      </c>
      <c r="EH14">
        <v>90</v>
      </c>
      <c r="EI14">
        <v>253</v>
      </c>
      <c r="EJ14">
        <v>82</v>
      </c>
      <c r="EK14">
        <v>150</v>
      </c>
      <c r="EL14">
        <v>100</v>
      </c>
      <c r="EM14">
        <v>19</v>
      </c>
      <c r="EN14">
        <v>106</v>
      </c>
      <c r="EO14">
        <v>1.1299999999999999</v>
      </c>
      <c r="EP14">
        <v>30</v>
      </c>
      <c r="EQ14">
        <v>38</v>
      </c>
      <c r="ER14">
        <v>-8</v>
      </c>
      <c r="ES14">
        <v>-0.35</v>
      </c>
      <c r="ET14">
        <v>28.4</v>
      </c>
      <c r="EU14">
        <v>40.200000000000003</v>
      </c>
      <c r="EV14">
        <v>-11.8</v>
      </c>
      <c r="EW14">
        <v>-0.51</v>
      </c>
      <c r="EX14">
        <v>51</v>
      </c>
      <c r="EY14">
        <v>15090</v>
      </c>
      <c r="EZ14">
        <v>1545</v>
      </c>
      <c r="FA14">
        <v>5091</v>
      </c>
      <c r="FB14">
        <v>6695</v>
      </c>
      <c r="FC14">
        <v>3448</v>
      </c>
      <c r="FD14">
        <v>466</v>
      </c>
      <c r="FE14">
        <v>15088</v>
      </c>
      <c r="FF14">
        <v>345</v>
      </c>
      <c r="FG14">
        <v>167</v>
      </c>
      <c r="FH14">
        <v>48.4</v>
      </c>
      <c r="FI14">
        <v>150</v>
      </c>
      <c r="FJ14">
        <v>43.5</v>
      </c>
      <c r="FK14">
        <v>8797</v>
      </c>
      <c r="FL14">
        <v>46539</v>
      </c>
      <c r="FM14">
        <v>23185</v>
      </c>
      <c r="FN14">
        <v>384</v>
      </c>
      <c r="FO14">
        <v>304</v>
      </c>
      <c r="FP14">
        <v>84</v>
      </c>
      <c r="FQ14">
        <v>326</v>
      </c>
      <c r="FR14">
        <v>209</v>
      </c>
      <c r="FS14">
        <v>10158</v>
      </c>
      <c r="FT14">
        <v>872</v>
      </c>
      <c r="FU14">
        <v>29</v>
      </c>
      <c r="FV14">
        <v>282</v>
      </c>
      <c r="FW14">
        <v>97</v>
      </c>
      <c r="FX14">
        <v>34.4</v>
      </c>
      <c r="FY14">
        <v>12.26</v>
      </c>
      <c r="FZ14">
        <v>4.22</v>
      </c>
      <c r="GA14">
        <v>0.1</v>
      </c>
      <c r="GB14">
        <v>0.28000000000000003</v>
      </c>
      <c r="GC14">
        <v>18</v>
      </c>
      <c r="GD14">
        <v>11</v>
      </c>
      <c r="GE14">
        <v>2</v>
      </c>
      <c r="GF14">
        <v>26.8</v>
      </c>
      <c r="GG14">
        <v>0.1</v>
      </c>
      <c r="GH14">
        <v>0.6</v>
      </c>
      <c r="GI14">
        <v>0.2</v>
      </c>
      <c r="GJ14">
        <v>48</v>
      </c>
      <c r="GK14">
        <v>27</v>
      </c>
      <c r="GL14">
        <v>1.26</v>
      </c>
      <c r="GM14">
        <v>0.83</v>
      </c>
      <c r="GN14">
        <v>2.09</v>
      </c>
      <c r="GO14">
        <v>1.17</v>
      </c>
      <c r="GP14">
        <v>2</v>
      </c>
      <c r="GQ14">
        <v>1.23</v>
      </c>
      <c r="GR14">
        <v>0.85</v>
      </c>
      <c r="GS14">
        <v>2.08</v>
      </c>
      <c r="GT14">
        <v>1.1599999999999999</v>
      </c>
      <c r="GU14">
        <v>2.02</v>
      </c>
    </row>
    <row r="15" spans="1:203" x14ac:dyDescent="0.3">
      <c r="A15">
        <v>14</v>
      </c>
      <c r="B15" s="1" t="s">
        <v>25</v>
      </c>
      <c r="C15">
        <v>23</v>
      </c>
      <c r="D15">
        <v>6</v>
      </c>
      <c r="E15">
        <v>6</v>
      </c>
      <c r="F15">
        <v>11</v>
      </c>
      <c r="G15">
        <v>26</v>
      </c>
      <c r="H15">
        <v>40</v>
      </c>
      <c r="I15">
        <v>-14</v>
      </c>
      <c r="J15">
        <v>24</v>
      </c>
      <c r="K15">
        <v>1.04</v>
      </c>
      <c r="L15">
        <v>26.4</v>
      </c>
      <c r="M15">
        <v>34</v>
      </c>
      <c r="N15">
        <v>-7.6</v>
      </c>
      <c r="O15">
        <v>-0.33</v>
      </c>
      <c r="P15" s="3">
        <f>Regular_season_Table[[#This Row],[xGoals]]/Regular_season_Table[[#This Row],[Matches Played]]/$C$23</f>
        <v>0.75202398800599712</v>
      </c>
      <c r="Q15" s="3">
        <f>Regular_season_Table[[#This Row],[xGoals Allowed]]/Regular_season_Table[[#This Row],[Matches Played]]/$C$23</f>
        <v>0.96851574212893554</v>
      </c>
      <c r="R15" s="3">
        <f>Regular_season_Table[[#This Row],[ATT RATING]]-Regular_season_Table[[#This Row],[DEF RATING]]</f>
        <v>-0.21649175412293842</v>
      </c>
      <c r="S15" s="10" cm="1">
        <f t="array" ref="S15">_xlfn.RANK.EQ(Regular_season_Table[[#This Row],[Total Rating]],TotalRating,0)</f>
        <v>15</v>
      </c>
      <c r="T15" s="1" t="s">
        <v>278</v>
      </c>
      <c r="U15" s="1" t="s">
        <v>231</v>
      </c>
      <c r="V15">
        <v>3</v>
      </c>
      <c r="W15">
        <v>0</v>
      </c>
      <c r="X15">
        <v>6</v>
      </c>
      <c r="Y15">
        <v>1</v>
      </c>
      <c r="Z15">
        <v>32.200000000000003</v>
      </c>
      <c r="AA15">
        <v>0.31</v>
      </c>
      <c r="AB15">
        <v>-6.8</v>
      </c>
      <c r="AC15">
        <v>-0.3</v>
      </c>
      <c r="AD15">
        <v>122</v>
      </c>
      <c r="AE15">
        <v>366</v>
      </c>
      <c r="AF15">
        <v>33.299999999999997</v>
      </c>
      <c r="AG15">
        <v>533</v>
      </c>
      <c r="AH15">
        <v>75</v>
      </c>
      <c r="AI15">
        <v>47.3</v>
      </c>
      <c r="AJ15">
        <v>38.799999999999997</v>
      </c>
      <c r="AK15">
        <v>150</v>
      </c>
      <c r="AL15">
        <v>76</v>
      </c>
      <c r="AM15">
        <v>52.8</v>
      </c>
      <c r="AN15">
        <v>349</v>
      </c>
      <c r="AO15">
        <v>24</v>
      </c>
      <c r="AP15">
        <v>6.9</v>
      </c>
      <c r="AQ15">
        <v>18</v>
      </c>
      <c r="AR15">
        <v>0.78</v>
      </c>
      <c r="AS15">
        <v>10.6</v>
      </c>
      <c r="AT15">
        <v>462</v>
      </c>
      <c r="AU15">
        <v>260</v>
      </c>
      <c r="AV15">
        <v>228</v>
      </c>
      <c r="AW15">
        <v>164</v>
      </c>
      <c r="AX15">
        <v>70</v>
      </c>
      <c r="AY15">
        <v>194</v>
      </c>
      <c r="AZ15">
        <v>357</v>
      </c>
      <c r="BA15">
        <v>54.3</v>
      </c>
      <c r="BB15">
        <v>163</v>
      </c>
      <c r="BC15">
        <v>264</v>
      </c>
      <c r="BD15">
        <v>82</v>
      </c>
      <c r="BE15">
        <v>182</v>
      </c>
      <c r="BF15">
        <v>187</v>
      </c>
      <c r="BG15">
        <v>649</v>
      </c>
      <c r="BH15">
        <v>535</v>
      </c>
      <c r="BI15">
        <v>5</v>
      </c>
      <c r="BJ15">
        <v>463</v>
      </c>
      <c r="BK15">
        <v>20.13</v>
      </c>
      <c r="BL15">
        <v>304</v>
      </c>
      <c r="BM15">
        <v>49</v>
      </c>
      <c r="BN15">
        <v>30</v>
      </c>
      <c r="BO15">
        <v>37</v>
      </c>
      <c r="BP15">
        <v>30</v>
      </c>
      <c r="BQ15">
        <v>13</v>
      </c>
      <c r="BR15">
        <v>49</v>
      </c>
      <c r="BS15">
        <v>2.13</v>
      </c>
      <c r="BT15">
        <v>42</v>
      </c>
      <c r="BU15">
        <v>1</v>
      </c>
      <c r="BV15">
        <v>2</v>
      </c>
      <c r="BW15">
        <v>0</v>
      </c>
      <c r="BX15">
        <v>4</v>
      </c>
      <c r="BY15">
        <v>0</v>
      </c>
      <c r="BZ15">
        <v>96</v>
      </c>
      <c r="CA15">
        <v>57</v>
      </c>
      <c r="CB15">
        <v>61.5</v>
      </c>
      <c r="CC15">
        <v>5</v>
      </c>
      <c r="CD15">
        <v>21.7</v>
      </c>
      <c r="CE15">
        <v>3</v>
      </c>
      <c r="CF15">
        <v>0</v>
      </c>
      <c r="CG15">
        <v>0</v>
      </c>
      <c r="CH15">
        <v>0</v>
      </c>
      <c r="CI15">
        <v>43</v>
      </c>
      <c r="CJ15">
        <v>1</v>
      </c>
      <c r="CK15">
        <f>Regular_season_Table[[#This Row],[Yellow Cards]]+Regular_season_Table[[#This Row],[Red Cards]]</f>
        <v>44</v>
      </c>
      <c r="CL15">
        <v>1</v>
      </c>
      <c r="CM15">
        <v>269</v>
      </c>
      <c r="CN15">
        <v>281</v>
      </c>
      <c r="CO15">
        <v>30</v>
      </c>
      <c r="CP15">
        <v>375</v>
      </c>
      <c r="CQ15">
        <v>3</v>
      </c>
      <c r="CR15">
        <v>3</v>
      </c>
      <c r="CS15">
        <v>1</v>
      </c>
      <c r="CT15">
        <v>1139</v>
      </c>
      <c r="CU15">
        <v>312</v>
      </c>
      <c r="CV15">
        <v>324</v>
      </c>
      <c r="CW15">
        <v>49.1</v>
      </c>
      <c r="CX15">
        <v>10157</v>
      </c>
      <c r="CY15">
        <v>9057</v>
      </c>
      <c r="CZ15">
        <v>1070</v>
      </c>
      <c r="DA15">
        <v>312</v>
      </c>
      <c r="DB15">
        <v>35</v>
      </c>
      <c r="DC15">
        <v>64</v>
      </c>
      <c r="DD15">
        <v>437</v>
      </c>
      <c r="DE15">
        <v>108</v>
      </c>
      <c r="DF15">
        <v>51</v>
      </c>
      <c r="DG15">
        <v>35</v>
      </c>
      <c r="DH15">
        <v>6</v>
      </c>
      <c r="DI15">
        <v>7906</v>
      </c>
      <c r="DJ15">
        <v>30</v>
      </c>
      <c r="DK15">
        <v>77.8</v>
      </c>
      <c r="DL15">
        <v>140695</v>
      </c>
      <c r="DM15">
        <v>52009</v>
      </c>
      <c r="DN15">
        <v>3581</v>
      </c>
      <c r="DO15">
        <v>4123</v>
      </c>
      <c r="DP15">
        <v>86.9</v>
      </c>
      <c r="DQ15">
        <v>3392</v>
      </c>
      <c r="DR15">
        <v>3929</v>
      </c>
      <c r="DS15">
        <v>86.3</v>
      </c>
      <c r="DT15">
        <v>768</v>
      </c>
      <c r="DU15">
        <v>1591</v>
      </c>
      <c r="DV15">
        <v>48.3</v>
      </c>
      <c r="DW15">
        <v>20</v>
      </c>
      <c r="DX15">
        <v>20.6</v>
      </c>
      <c r="DY15">
        <v>17.8</v>
      </c>
      <c r="DZ15">
        <v>-0.6</v>
      </c>
      <c r="EA15">
        <v>203</v>
      </c>
      <c r="EB15">
        <v>625</v>
      </c>
      <c r="EC15">
        <v>158</v>
      </c>
      <c r="ED15">
        <v>35</v>
      </c>
      <c r="EE15">
        <v>699</v>
      </c>
      <c r="EF15">
        <v>27.6</v>
      </c>
      <c r="EG15">
        <v>2070</v>
      </c>
      <c r="EH15">
        <v>90</v>
      </c>
      <c r="EI15">
        <v>253</v>
      </c>
      <c r="EJ15">
        <v>85</v>
      </c>
      <c r="EK15">
        <v>184</v>
      </c>
      <c r="EL15">
        <v>69</v>
      </c>
      <c r="EM15">
        <v>18</v>
      </c>
      <c r="EN15">
        <v>136</v>
      </c>
      <c r="EO15">
        <v>1.04</v>
      </c>
      <c r="EP15">
        <v>26</v>
      </c>
      <c r="EQ15">
        <v>40</v>
      </c>
      <c r="ER15">
        <v>-14</v>
      </c>
      <c r="ES15">
        <v>-0.61</v>
      </c>
      <c r="ET15">
        <v>26.4</v>
      </c>
      <c r="EU15">
        <v>34</v>
      </c>
      <c r="EV15">
        <v>-7.6</v>
      </c>
      <c r="EW15">
        <v>-0.33</v>
      </c>
      <c r="EX15">
        <v>42.7</v>
      </c>
      <c r="EY15">
        <v>12883</v>
      </c>
      <c r="EZ15">
        <v>1462</v>
      </c>
      <c r="FA15">
        <v>4446</v>
      </c>
      <c r="FB15">
        <v>5529</v>
      </c>
      <c r="FC15">
        <v>3043</v>
      </c>
      <c r="FD15">
        <v>463</v>
      </c>
      <c r="FE15">
        <v>12880</v>
      </c>
      <c r="FF15">
        <v>456</v>
      </c>
      <c r="FG15">
        <v>224</v>
      </c>
      <c r="FH15">
        <v>49.1</v>
      </c>
      <c r="FI15">
        <v>183</v>
      </c>
      <c r="FJ15">
        <v>40.1</v>
      </c>
      <c r="FK15">
        <v>6861</v>
      </c>
      <c r="FL15">
        <v>34660</v>
      </c>
      <c r="FM15">
        <v>17165</v>
      </c>
      <c r="FN15">
        <v>310</v>
      </c>
      <c r="FO15">
        <v>236</v>
      </c>
      <c r="FP15">
        <v>96</v>
      </c>
      <c r="FQ15">
        <v>375</v>
      </c>
      <c r="FR15">
        <v>272</v>
      </c>
      <c r="FS15">
        <v>7830</v>
      </c>
      <c r="FT15">
        <v>685</v>
      </c>
      <c r="FU15">
        <v>26</v>
      </c>
      <c r="FV15">
        <v>264</v>
      </c>
      <c r="FW15">
        <v>92</v>
      </c>
      <c r="FX15">
        <v>34.799999999999997</v>
      </c>
      <c r="FY15">
        <v>11.48</v>
      </c>
      <c r="FZ15">
        <v>4</v>
      </c>
      <c r="GA15">
        <v>0.09</v>
      </c>
      <c r="GB15">
        <v>0.25</v>
      </c>
      <c r="GC15">
        <v>17.399999999999999</v>
      </c>
      <c r="GD15">
        <v>14</v>
      </c>
      <c r="GE15">
        <v>3</v>
      </c>
      <c r="GF15">
        <v>24</v>
      </c>
      <c r="GG15">
        <v>0.09</v>
      </c>
      <c r="GH15">
        <v>-0.4</v>
      </c>
      <c r="GI15">
        <v>-1</v>
      </c>
      <c r="GJ15">
        <v>46</v>
      </c>
      <c r="GK15">
        <v>23</v>
      </c>
      <c r="GL15">
        <v>1.1299999999999999</v>
      </c>
      <c r="GM15">
        <v>0.87</v>
      </c>
      <c r="GN15">
        <v>2</v>
      </c>
      <c r="GO15">
        <v>1</v>
      </c>
      <c r="GP15">
        <v>1.87</v>
      </c>
      <c r="GQ15">
        <v>1.1499999999999999</v>
      </c>
      <c r="GR15">
        <v>0.9</v>
      </c>
      <c r="GS15">
        <v>2.04</v>
      </c>
      <c r="GT15">
        <v>1.04</v>
      </c>
      <c r="GU15">
        <v>1.94</v>
      </c>
    </row>
    <row r="16" spans="1:203" x14ac:dyDescent="0.3">
      <c r="A16">
        <v>15</v>
      </c>
      <c r="B16" s="1" t="s">
        <v>23</v>
      </c>
      <c r="C16">
        <v>22</v>
      </c>
      <c r="D16">
        <v>6</v>
      </c>
      <c r="E16">
        <v>4</v>
      </c>
      <c r="F16">
        <v>12</v>
      </c>
      <c r="G16">
        <v>32</v>
      </c>
      <c r="H16">
        <v>39</v>
      </c>
      <c r="I16">
        <v>-7</v>
      </c>
      <c r="J16">
        <v>22</v>
      </c>
      <c r="K16">
        <v>1</v>
      </c>
      <c r="L16">
        <v>36.4</v>
      </c>
      <c r="M16">
        <v>31.4</v>
      </c>
      <c r="N16">
        <v>5</v>
      </c>
      <c r="O16">
        <v>0.23</v>
      </c>
      <c r="P16" s="3">
        <f>Regular_season_Table[[#This Row],[xGoals]]/Regular_season_Table[[#This Row],[Matches Played]]/$C$23</f>
        <v>1.0840125391849531</v>
      </c>
      <c r="Q16" s="3">
        <f>Regular_season_Table[[#This Row],[xGoals Allowed]]/Regular_season_Table[[#This Row],[Matches Played]]/$C$23</f>
        <v>0.93510971786833863</v>
      </c>
      <c r="R16" s="3">
        <f>Regular_season_Table[[#This Row],[ATT RATING]]-Regular_season_Table[[#This Row],[DEF RATING]]</f>
        <v>0.14890282131661448</v>
      </c>
      <c r="S16" s="10" cm="1">
        <f t="array" ref="S16">_xlfn.RANK.EQ(Regular_season_Table[[#This Row],[Total Rating]],TotalRating,0)</f>
        <v>6</v>
      </c>
      <c r="T16" s="1" t="s">
        <v>279</v>
      </c>
      <c r="U16" s="1" t="s">
        <v>24</v>
      </c>
      <c r="V16">
        <v>1</v>
      </c>
      <c r="W16">
        <v>0</v>
      </c>
      <c r="X16">
        <v>4</v>
      </c>
      <c r="Y16">
        <v>0</v>
      </c>
      <c r="Z16">
        <v>30.8</v>
      </c>
      <c r="AA16">
        <v>0.28999999999999998</v>
      </c>
      <c r="AB16">
        <v>-8.1999999999999993</v>
      </c>
      <c r="AC16">
        <v>-0.37</v>
      </c>
      <c r="AD16">
        <v>127</v>
      </c>
      <c r="AE16">
        <v>353</v>
      </c>
      <c r="AF16">
        <v>36</v>
      </c>
      <c r="AG16">
        <v>808</v>
      </c>
      <c r="AH16">
        <v>80</v>
      </c>
      <c r="AI16">
        <v>34.299999999999997</v>
      </c>
      <c r="AJ16">
        <v>35.799999999999997</v>
      </c>
      <c r="AK16">
        <v>169</v>
      </c>
      <c r="AL16">
        <v>45</v>
      </c>
      <c r="AM16">
        <v>38.4</v>
      </c>
      <c r="AN16">
        <v>342</v>
      </c>
      <c r="AO16">
        <v>19</v>
      </c>
      <c r="AP16">
        <v>5.6</v>
      </c>
      <c r="AQ16">
        <v>19</v>
      </c>
      <c r="AR16">
        <v>0.86</v>
      </c>
      <c r="AS16">
        <v>10</v>
      </c>
      <c r="AT16">
        <v>392</v>
      </c>
      <c r="AU16">
        <v>241</v>
      </c>
      <c r="AV16">
        <v>207</v>
      </c>
      <c r="AW16">
        <v>140</v>
      </c>
      <c r="AX16">
        <v>45</v>
      </c>
      <c r="AY16">
        <v>178</v>
      </c>
      <c r="AZ16">
        <v>393</v>
      </c>
      <c r="BA16">
        <v>45.3</v>
      </c>
      <c r="BB16">
        <v>215</v>
      </c>
      <c r="BC16">
        <v>255</v>
      </c>
      <c r="BD16">
        <v>74</v>
      </c>
      <c r="BE16">
        <v>181</v>
      </c>
      <c r="BF16">
        <v>210</v>
      </c>
      <c r="BG16">
        <v>602</v>
      </c>
      <c r="BH16">
        <v>520</v>
      </c>
      <c r="BI16">
        <v>11</v>
      </c>
      <c r="BJ16">
        <v>472</v>
      </c>
      <c r="BK16">
        <v>21.45</v>
      </c>
      <c r="BL16">
        <v>326</v>
      </c>
      <c r="BM16">
        <v>57</v>
      </c>
      <c r="BN16">
        <v>18</v>
      </c>
      <c r="BO16">
        <v>39</v>
      </c>
      <c r="BP16">
        <v>24</v>
      </c>
      <c r="BQ16">
        <v>8</v>
      </c>
      <c r="BR16">
        <v>45</v>
      </c>
      <c r="BS16">
        <v>2.0499999999999998</v>
      </c>
      <c r="BT16">
        <v>29</v>
      </c>
      <c r="BU16">
        <v>4</v>
      </c>
      <c r="BV16">
        <v>1</v>
      </c>
      <c r="BW16">
        <v>5</v>
      </c>
      <c r="BX16">
        <v>6</v>
      </c>
      <c r="BY16">
        <v>0</v>
      </c>
      <c r="BZ16">
        <v>105</v>
      </c>
      <c r="CA16">
        <v>66</v>
      </c>
      <c r="CB16">
        <v>63.8</v>
      </c>
      <c r="CC16">
        <v>3</v>
      </c>
      <c r="CD16">
        <v>13.6</v>
      </c>
      <c r="CE16">
        <v>1</v>
      </c>
      <c r="CF16">
        <v>0</v>
      </c>
      <c r="CG16">
        <v>0</v>
      </c>
      <c r="CH16">
        <v>0</v>
      </c>
      <c r="CI16">
        <v>47</v>
      </c>
      <c r="CJ16">
        <v>1</v>
      </c>
      <c r="CK16">
        <f>Regular_season_Table[[#This Row],[Yellow Cards]]+Regular_season_Table[[#This Row],[Red Cards]]</f>
        <v>48</v>
      </c>
      <c r="CL16">
        <v>0</v>
      </c>
      <c r="CM16">
        <v>233</v>
      </c>
      <c r="CN16">
        <v>241</v>
      </c>
      <c r="CO16">
        <v>38</v>
      </c>
      <c r="CP16">
        <v>408</v>
      </c>
      <c r="CQ16">
        <v>3</v>
      </c>
      <c r="CR16">
        <v>1</v>
      </c>
      <c r="CS16">
        <v>0</v>
      </c>
      <c r="CT16">
        <v>1134</v>
      </c>
      <c r="CU16">
        <v>356</v>
      </c>
      <c r="CV16">
        <v>359</v>
      </c>
      <c r="CW16">
        <v>49.8</v>
      </c>
      <c r="CX16">
        <v>10186</v>
      </c>
      <c r="CY16">
        <v>9140</v>
      </c>
      <c r="CZ16">
        <v>1008</v>
      </c>
      <c r="DA16">
        <v>264</v>
      </c>
      <c r="DB16">
        <v>39</v>
      </c>
      <c r="DC16">
        <v>75</v>
      </c>
      <c r="DD16">
        <v>405</v>
      </c>
      <c r="DE16">
        <v>109</v>
      </c>
      <c r="DF16">
        <v>57</v>
      </c>
      <c r="DG16">
        <v>23</v>
      </c>
      <c r="DH16">
        <v>4</v>
      </c>
      <c r="DI16">
        <v>7752</v>
      </c>
      <c r="DJ16">
        <v>38</v>
      </c>
      <c r="DK16">
        <v>76.099999999999994</v>
      </c>
      <c r="DL16">
        <v>138411</v>
      </c>
      <c r="DM16">
        <v>51333</v>
      </c>
      <c r="DN16">
        <v>3450</v>
      </c>
      <c r="DO16">
        <v>4021</v>
      </c>
      <c r="DP16">
        <v>85.8</v>
      </c>
      <c r="DQ16">
        <v>3331</v>
      </c>
      <c r="DR16">
        <v>4012</v>
      </c>
      <c r="DS16">
        <v>83</v>
      </c>
      <c r="DT16">
        <v>797</v>
      </c>
      <c r="DU16">
        <v>1621</v>
      </c>
      <c r="DV16">
        <v>49.2</v>
      </c>
      <c r="DW16">
        <v>19</v>
      </c>
      <c r="DX16">
        <v>25.4</v>
      </c>
      <c r="DY16">
        <v>25.3</v>
      </c>
      <c r="DZ16">
        <v>-6.4</v>
      </c>
      <c r="EA16">
        <v>184</v>
      </c>
      <c r="EB16">
        <v>570</v>
      </c>
      <c r="EC16">
        <v>183</v>
      </c>
      <c r="ED16">
        <v>55</v>
      </c>
      <c r="EE16">
        <v>779</v>
      </c>
      <c r="EF16">
        <v>27.2</v>
      </c>
      <c r="EG16">
        <v>1980</v>
      </c>
      <c r="EH16">
        <v>90</v>
      </c>
      <c r="EI16">
        <v>242</v>
      </c>
      <c r="EJ16">
        <v>83</v>
      </c>
      <c r="EK16">
        <v>147</v>
      </c>
      <c r="EL16">
        <v>95</v>
      </c>
      <c r="EM16">
        <v>16</v>
      </c>
      <c r="EN16">
        <v>103</v>
      </c>
      <c r="EO16">
        <v>1</v>
      </c>
      <c r="EP16">
        <v>32</v>
      </c>
      <c r="EQ16">
        <v>39</v>
      </c>
      <c r="ER16">
        <v>-7</v>
      </c>
      <c r="ES16">
        <v>-0.32</v>
      </c>
      <c r="ET16">
        <v>36.4</v>
      </c>
      <c r="EU16">
        <v>31.4</v>
      </c>
      <c r="EV16">
        <v>5</v>
      </c>
      <c r="EW16">
        <v>0.23</v>
      </c>
      <c r="EX16">
        <v>46.6</v>
      </c>
      <c r="EY16">
        <v>12679</v>
      </c>
      <c r="EZ16">
        <v>1715</v>
      </c>
      <c r="FA16">
        <v>4837</v>
      </c>
      <c r="FB16">
        <v>4923</v>
      </c>
      <c r="FC16">
        <v>3019</v>
      </c>
      <c r="FD16">
        <v>591</v>
      </c>
      <c r="FE16">
        <v>12676</v>
      </c>
      <c r="FF16">
        <v>328</v>
      </c>
      <c r="FG16">
        <v>137</v>
      </c>
      <c r="FH16">
        <v>41.8</v>
      </c>
      <c r="FI16">
        <v>151</v>
      </c>
      <c r="FJ16">
        <v>46</v>
      </c>
      <c r="FK16">
        <v>6745</v>
      </c>
      <c r="FL16">
        <v>34227</v>
      </c>
      <c r="FM16">
        <v>17756</v>
      </c>
      <c r="FN16">
        <v>302</v>
      </c>
      <c r="FO16">
        <v>198</v>
      </c>
      <c r="FP16">
        <v>101</v>
      </c>
      <c r="FQ16">
        <v>310</v>
      </c>
      <c r="FR16">
        <v>153</v>
      </c>
      <c r="FS16">
        <v>7664</v>
      </c>
      <c r="FT16">
        <v>780</v>
      </c>
      <c r="FU16">
        <v>31</v>
      </c>
      <c r="FV16">
        <v>282</v>
      </c>
      <c r="FW16">
        <v>85</v>
      </c>
      <c r="FX16">
        <v>30.1</v>
      </c>
      <c r="FY16">
        <v>12.82</v>
      </c>
      <c r="FZ16">
        <v>3.86</v>
      </c>
      <c r="GA16">
        <v>0.1</v>
      </c>
      <c r="GB16">
        <v>0.33</v>
      </c>
      <c r="GC16">
        <v>14.7</v>
      </c>
      <c r="GD16">
        <v>8</v>
      </c>
      <c r="GE16">
        <v>3</v>
      </c>
      <c r="GF16">
        <v>34.299999999999997</v>
      </c>
      <c r="GG16">
        <v>0.13</v>
      </c>
      <c r="GH16">
        <v>-5.4</v>
      </c>
      <c r="GI16">
        <v>-6.3</v>
      </c>
      <c r="GJ16">
        <v>50</v>
      </c>
      <c r="GK16">
        <v>28</v>
      </c>
      <c r="GL16">
        <v>1.41</v>
      </c>
      <c r="GM16">
        <v>0.86</v>
      </c>
      <c r="GN16">
        <v>2.27</v>
      </c>
      <c r="GO16">
        <v>1.27</v>
      </c>
      <c r="GP16">
        <v>2.14</v>
      </c>
      <c r="GQ16">
        <v>1.65</v>
      </c>
      <c r="GR16">
        <v>1.1499999999999999</v>
      </c>
      <c r="GS16">
        <v>2.81</v>
      </c>
      <c r="GT16">
        <v>1.56</v>
      </c>
      <c r="GU16">
        <v>2.71</v>
      </c>
    </row>
    <row r="17" spans="1:203" x14ac:dyDescent="0.3">
      <c r="A17">
        <v>16</v>
      </c>
      <c r="B17" s="1" t="s">
        <v>26</v>
      </c>
      <c r="C17">
        <v>23</v>
      </c>
      <c r="D17">
        <v>5</v>
      </c>
      <c r="E17">
        <v>6</v>
      </c>
      <c r="F17">
        <v>12</v>
      </c>
      <c r="G17">
        <v>28</v>
      </c>
      <c r="H17">
        <v>41</v>
      </c>
      <c r="I17">
        <v>-13</v>
      </c>
      <c r="J17">
        <v>21</v>
      </c>
      <c r="K17">
        <v>0.91</v>
      </c>
      <c r="L17">
        <v>26</v>
      </c>
      <c r="M17">
        <v>34.299999999999997</v>
      </c>
      <c r="N17">
        <v>-8.3000000000000007</v>
      </c>
      <c r="O17">
        <v>-0.36</v>
      </c>
      <c r="P17" s="3">
        <f>Regular_season_Table[[#This Row],[xGoals]]/Regular_season_Table[[#This Row],[Matches Played]]/$C$23</f>
        <v>0.74062968515742134</v>
      </c>
      <c r="Q17" s="3">
        <f>Regular_season_Table[[#This Row],[xGoals Allowed]]/Regular_season_Table[[#This Row],[Matches Played]]/$C$23</f>
        <v>0.9770614692653673</v>
      </c>
      <c r="R17" s="3">
        <f>Regular_season_Table[[#This Row],[ATT RATING]]-Regular_season_Table[[#This Row],[DEF RATING]]</f>
        <v>-0.23643178410794596</v>
      </c>
      <c r="S17" s="10" cm="1">
        <f t="array" ref="S17">_xlfn.RANK.EQ(Regular_season_Table[[#This Row],[Total Rating]],TotalRating,0)</f>
        <v>16</v>
      </c>
      <c r="T17" s="1" t="s">
        <v>248</v>
      </c>
      <c r="U17" s="1" t="s">
        <v>27</v>
      </c>
      <c r="V17">
        <v>3</v>
      </c>
      <c r="W17">
        <v>1</v>
      </c>
      <c r="X17">
        <v>7</v>
      </c>
      <c r="Y17">
        <v>0</v>
      </c>
      <c r="Z17">
        <v>30.9</v>
      </c>
      <c r="AA17">
        <v>0.28000000000000003</v>
      </c>
      <c r="AB17">
        <v>-10.1</v>
      </c>
      <c r="AC17">
        <v>-0.44</v>
      </c>
      <c r="AD17">
        <v>157</v>
      </c>
      <c r="AE17">
        <v>351</v>
      </c>
      <c r="AF17">
        <v>44.7</v>
      </c>
      <c r="AG17">
        <v>587</v>
      </c>
      <c r="AH17">
        <v>123</v>
      </c>
      <c r="AI17">
        <v>39</v>
      </c>
      <c r="AJ17">
        <v>29.6</v>
      </c>
      <c r="AK17">
        <v>184</v>
      </c>
      <c r="AL17">
        <v>66.3</v>
      </c>
      <c r="AM17">
        <v>45.9</v>
      </c>
      <c r="AN17">
        <v>408</v>
      </c>
      <c r="AO17">
        <v>33</v>
      </c>
      <c r="AP17">
        <v>8.1</v>
      </c>
      <c r="AQ17">
        <v>22</v>
      </c>
      <c r="AR17">
        <v>0.96</v>
      </c>
      <c r="AS17">
        <v>10.3</v>
      </c>
      <c r="AT17">
        <v>456</v>
      </c>
      <c r="AU17">
        <v>270</v>
      </c>
      <c r="AV17">
        <v>280</v>
      </c>
      <c r="AW17">
        <v>136</v>
      </c>
      <c r="AX17">
        <v>40</v>
      </c>
      <c r="AY17">
        <v>202</v>
      </c>
      <c r="AZ17">
        <v>376</v>
      </c>
      <c r="BA17">
        <v>53.7</v>
      </c>
      <c r="BB17">
        <v>174</v>
      </c>
      <c r="BC17">
        <v>302</v>
      </c>
      <c r="BD17">
        <v>107</v>
      </c>
      <c r="BE17">
        <v>195</v>
      </c>
      <c r="BF17">
        <v>203</v>
      </c>
      <c r="BG17">
        <v>659</v>
      </c>
      <c r="BH17">
        <v>658</v>
      </c>
      <c r="BI17">
        <v>8</v>
      </c>
      <c r="BJ17">
        <v>424</v>
      </c>
      <c r="BK17">
        <v>18.43</v>
      </c>
      <c r="BL17">
        <v>303</v>
      </c>
      <c r="BM17">
        <v>40</v>
      </c>
      <c r="BN17">
        <v>26</v>
      </c>
      <c r="BO17">
        <v>31</v>
      </c>
      <c r="BP17">
        <v>15</v>
      </c>
      <c r="BQ17">
        <v>9</v>
      </c>
      <c r="BR17">
        <v>51</v>
      </c>
      <c r="BS17">
        <v>2.2200000000000002</v>
      </c>
      <c r="BT17">
        <v>40</v>
      </c>
      <c r="BU17">
        <v>1</v>
      </c>
      <c r="BV17">
        <v>6</v>
      </c>
      <c r="BW17">
        <v>1</v>
      </c>
      <c r="BX17">
        <v>2</v>
      </c>
      <c r="BY17">
        <v>1</v>
      </c>
      <c r="BZ17">
        <v>103</v>
      </c>
      <c r="CA17">
        <v>62</v>
      </c>
      <c r="CB17">
        <v>63.1</v>
      </c>
      <c r="CC17">
        <v>3</v>
      </c>
      <c r="CD17">
        <v>13</v>
      </c>
      <c r="CE17">
        <v>3</v>
      </c>
      <c r="CF17">
        <v>0</v>
      </c>
      <c r="CG17">
        <v>0</v>
      </c>
      <c r="CH17">
        <v>0</v>
      </c>
      <c r="CI17">
        <v>53</v>
      </c>
      <c r="CJ17">
        <v>3</v>
      </c>
      <c r="CK17">
        <f>Regular_season_Table[[#This Row],[Yellow Cards]]+Regular_season_Table[[#This Row],[Red Cards]]</f>
        <v>56</v>
      </c>
      <c r="CL17">
        <v>2</v>
      </c>
      <c r="CM17">
        <v>257</v>
      </c>
      <c r="CN17">
        <v>224</v>
      </c>
      <c r="CO17">
        <v>48</v>
      </c>
      <c r="CP17">
        <v>359</v>
      </c>
      <c r="CQ17">
        <v>1</v>
      </c>
      <c r="CR17">
        <v>3</v>
      </c>
      <c r="CS17">
        <v>0</v>
      </c>
      <c r="CT17">
        <v>1096</v>
      </c>
      <c r="CU17">
        <v>399</v>
      </c>
      <c r="CV17">
        <v>361</v>
      </c>
      <c r="CW17">
        <v>52.5</v>
      </c>
      <c r="CX17">
        <v>9409</v>
      </c>
      <c r="CY17">
        <v>8404</v>
      </c>
      <c r="CZ17">
        <v>957</v>
      </c>
      <c r="DA17">
        <v>253</v>
      </c>
      <c r="DB17">
        <v>28</v>
      </c>
      <c r="DC17">
        <v>49</v>
      </c>
      <c r="DD17">
        <v>370</v>
      </c>
      <c r="DE17">
        <v>86</v>
      </c>
      <c r="DF17">
        <v>41</v>
      </c>
      <c r="DG17">
        <v>36</v>
      </c>
      <c r="DH17">
        <v>0</v>
      </c>
      <c r="DI17">
        <v>7046</v>
      </c>
      <c r="DJ17">
        <v>48</v>
      </c>
      <c r="DK17">
        <v>74.900000000000006</v>
      </c>
      <c r="DL17">
        <v>125673</v>
      </c>
      <c r="DM17">
        <v>50215</v>
      </c>
      <c r="DN17">
        <v>3232</v>
      </c>
      <c r="DO17">
        <v>3805</v>
      </c>
      <c r="DP17">
        <v>84.9</v>
      </c>
      <c r="DQ17">
        <v>2831</v>
      </c>
      <c r="DR17">
        <v>3512</v>
      </c>
      <c r="DS17">
        <v>80.599999999999994</v>
      </c>
      <c r="DT17">
        <v>781</v>
      </c>
      <c r="DU17">
        <v>1533</v>
      </c>
      <c r="DV17">
        <v>50.9</v>
      </c>
      <c r="DW17">
        <v>23</v>
      </c>
      <c r="DX17">
        <v>19.899999999999999</v>
      </c>
      <c r="DY17">
        <v>15.5</v>
      </c>
      <c r="DZ17">
        <v>3.1</v>
      </c>
      <c r="EA17">
        <v>178</v>
      </c>
      <c r="EB17">
        <v>515</v>
      </c>
      <c r="EC17">
        <v>139</v>
      </c>
      <c r="ED17">
        <v>40</v>
      </c>
      <c r="EE17">
        <v>651</v>
      </c>
      <c r="EF17">
        <v>26.4</v>
      </c>
      <c r="EG17">
        <v>2070</v>
      </c>
      <c r="EH17">
        <v>90</v>
      </c>
      <c r="EI17">
        <v>253</v>
      </c>
      <c r="EJ17">
        <v>82</v>
      </c>
      <c r="EK17">
        <v>151</v>
      </c>
      <c r="EL17">
        <v>99</v>
      </c>
      <c r="EM17">
        <v>19</v>
      </c>
      <c r="EN17">
        <v>108</v>
      </c>
      <c r="EO17">
        <v>0.91</v>
      </c>
      <c r="EP17">
        <v>28</v>
      </c>
      <c r="EQ17">
        <v>41</v>
      </c>
      <c r="ER17">
        <v>-13</v>
      </c>
      <c r="ES17">
        <v>-0.56999999999999995</v>
      </c>
      <c r="ET17">
        <v>26</v>
      </c>
      <c r="EU17">
        <v>34.299999999999997</v>
      </c>
      <c r="EV17">
        <v>-8.3000000000000007</v>
      </c>
      <c r="EW17">
        <v>-0.36</v>
      </c>
      <c r="EX17">
        <v>40.299999999999997</v>
      </c>
      <c r="EY17">
        <v>12191</v>
      </c>
      <c r="EZ17">
        <v>1626</v>
      </c>
      <c r="FA17">
        <v>4701</v>
      </c>
      <c r="FB17">
        <v>4911</v>
      </c>
      <c r="FC17">
        <v>2704</v>
      </c>
      <c r="FD17">
        <v>451</v>
      </c>
      <c r="FE17">
        <v>12190</v>
      </c>
      <c r="FF17">
        <v>365</v>
      </c>
      <c r="FG17">
        <v>158</v>
      </c>
      <c r="FH17">
        <v>43.3</v>
      </c>
      <c r="FI17">
        <v>169</v>
      </c>
      <c r="FJ17">
        <v>46.3</v>
      </c>
      <c r="FK17">
        <v>6039</v>
      </c>
      <c r="FL17">
        <v>31789</v>
      </c>
      <c r="FM17">
        <v>17053</v>
      </c>
      <c r="FN17">
        <v>332</v>
      </c>
      <c r="FO17">
        <v>231</v>
      </c>
      <c r="FP17">
        <v>84</v>
      </c>
      <c r="FQ17">
        <v>307</v>
      </c>
      <c r="FR17">
        <v>167</v>
      </c>
      <c r="FS17">
        <v>6995</v>
      </c>
      <c r="FT17">
        <v>639</v>
      </c>
      <c r="FU17">
        <v>28</v>
      </c>
      <c r="FV17">
        <v>247</v>
      </c>
      <c r="FW17">
        <v>77</v>
      </c>
      <c r="FX17">
        <v>31.2</v>
      </c>
      <c r="FY17">
        <v>10.74</v>
      </c>
      <c r="FZ17">
        <v>3.35</v>
      </c>
      <c r="GA17">
        <v>0.11</v>
      </c>
      <c r="GB17">
        <v>0.35</v>
      </c>
      <c r="GC17">
        <v>16.3</v>
      </c>
      <c r="GD17">
        <v>1</v>
      </c>
      <c r="GE17">
        <v>1</v>
      </c>
      <c r="GF17">
        <v>25.2</v>
      </c>
      <c r="GG17">
        <v>0.1</v>
      </c>
      <c r="GH17">
        <v>2</v>
      </c>
      <c r="GI17">
        <v>1.8</v>
      </c>
      <c r="GJ17">
        <v>51</v>
      </c>
      <c r="GK17">
        <v>27</v>
      </c>
      <c r="GL17">
        <v>1.22</v>
      </c>
      <c r="GM17">
        <v>1</v>
      </c>
      <c r="GN17">
        <v>2.2200000000000002</v>
      </c>
      <c r="GO17">
        <v>1.17</v>
      </c>
      <c r="GP17">
        <v>2.17</v>
      </c>
      <c r="GQ17">
        <v>1.1299999999999999</v>
      </c>
      <c r="GR17">
        <v>0.86</v>
      </c>
      <c r="GS17">
        <v>1.99</v>
      </c>
      <c r="GT17">
        <v>1.1000000000000001</v>
      </c>
      <c r="GU17">
        <v>1.96</v>
      </c>
    </row>
    <row r="18" spans="1:203" x14ac:dyDescent="0.3">
      <c r="A18">
        <v>17</v>
      </c>
      <c r="B18" s="1" t="s">
        <v>30</v>
      </c>
      <c r="C18">
        <v>22</v>
      </c>
      <c r="D18">
        <v>5</v>
      </c>
      <c r="E18">
        <v>5</v>
      </c>
      <c r="F18">
        <v>12</v>
      </c>
      <c r="G18">
        <v>32</v>
      </c>
      <c r="H18">
        <v>42</v>
      </c>
      <c r="I18">
        <v>-10</v>
      </c>
      <c r="J18">
        <v>20</v>
      </c>
      <c r="K18">
        <v>0.91</v>
      </c>
      <c r="L18">
        <v>25.6</v>
      </c>
      <c r="M18">
        <v>42.9</v>
      </c>
      <c r="N18">
        <v>-17.3</v>
      </c>
      <c r="O18">
        <v>-0.78</v>
      </c>
      <c r="P18" s="3">
        <f>Regular_season_Table[[#This Row],[xGoals]]/Regular_season_Table[[#This Row],[Matches Played]]/$C$23</f>
        <v>0.76238244514106601</v>
      </c>
      <c r="Q18" s="3">
        <f>Regular_season_Table[[#This Row],[xGoals Allowed]]/Regular_season_Table[[#This Row],[Matches Played]]/$C$23</f>
        <v>1.2775862068965518</v>
      </c>
      <c r="R18" s="3">
        <f>Regular_season_Table[[#This Row],[ATT RATING]]-Regular_season_Table[[#This Row],[DEF RATING]]</f>
        <v>-0.51520376175548577</v>
      </c>
      <c r="S18" s="10" cm="1">
        <f t="array" ref="S18">_xlfn.RANK.EQ(Regular_season_Table[[#This Row],[Total Rating]],TotalRating,0)</f>
        <v>19</v>
      </c>
      <c r="T18" s="1" t="s">
        <v>280</v>
      </c>
      <c r="U18" s="1" t="s">
        <v>281</v>
      </c>
      <c r="V18">
        <v>1</v>
      </c>
      <c r="W18">
        <v>0</v>
      </c>
      <c r="X18">
        <v>4</v>
      </c>
      <c r="Y18">
        <v>1</v>
      </c>
      <c r="Z18">
        <v>45</v>
      </c>
      <c r="AA18">
        <v>0.38</v>
      </c>
      <c r="AB18">
        <v>4</v>
      </c>
      <c r="AC18">
        <v>0.18</v>
      </c>
      <c r="AD18">
        <v>163</v>
      </c>
      <c r="AE18">
        <v>514</v>
      </c>
      <c r="AF18">
        <v>31.7</v>
      </c>
      <c r="AG18">
        <v>620</v>
      </c>
      <c r="AH18">
        <v>90</v>
      </c>
      <c r="AI18">
        <v>58.2</v>
      </c>
      <c r="AJ18">
        <v>42</v>
      </c>
      <c r="AK18">
        <v>212</v>
      </c>
      <c r="AL18">
        <v>72.2</v>
      </c>
      <c r="AM18">
        <v>50.2</v>
      </c>
      <c r="AN18">
        <v>344</v>
      </c>
      <c r="AO18">
        <v>13</v>
      </c>
      <c r="AP18">
        <v>3.8</v>
      </c>
      <c r="AQ18">
        <v>33</v>
      </c>
      <c r="AR18">
        <v>1.5</v>
      </c>
      <c r="AS18">
        <v>17.7</v>
      </c>
      <c r="AT18">
        <v>391</v>
      </c>
      <c r="AU18">
        <v>223</v>
      </c>
      <c r="AV18">
        <v>203</v>
      </c>
      <c r="AW18">
        <v>140</v>
      </c>
      <c r="AX18">
        <v>48</v>
      </c>
      <c r="AY18">
        <v>188</v>
      </c>
      <c r="AZ18">
        <v>365</v>
      </c>
      <c r="BA18">
        <v>51.5</v>
      </c>
      <c r="BB18">
        <v>177</v>
      </c>
      <c r="BC18">
        <v>291</v>
      </c>
      <c r="BD18">
        <v>98</v>
      </c>
      <c r="BE18">
        <v>193</v>
      </c>
      <c r="BF18">
        <v>213</v>
      </c>
      <c r="BG18">
        <v>604</v>
      </c>
      <c r="BH18">
        <v>550</v>
      </c>
      <c r="BI18">
        <v>8</v>
      </c>
      <c r="BJ18">
        <v>432</v>
      </c>
      <c r="BK18">
        <v>19.64</v>
      </c>
      <c r="BL18">
        <v>296</v>
      </c>
      <c r="BM18">
        <v>41</v>
      </c>
      <c r="BN18">
        <v>37</v>
      </c>
      <c r="BO18">
        <v>33</v>
      </c>
      <c r="BP18">
        <v>18</v>
      </c>
      <c r="BQ18">
        <v>7</v>
      </c>
      <c r="BR18">
        <v>49</v>
      </c>
      <c r="BS18">
        <v>2.23</v>
      </c>
      <c r="BT18">
        <v>27</v>
      </c>
      <c r="BU18">
        <v>5</v>
      </c>
      <c r="BV18">
        <v>4</v>
      </c>
      <c r="BW18">
        <v>10</v>
      </c>
      <c r="BX18">
        <v>3</v>
      </c>
      <c r="BY18">
        <v>0</v>
      </c>
      <c r="BZ18">
        <v>122</v>
      </c>
      <c r="CA18">
        <v>81</v>
      </c>
      <c r="CB18">
        <v>66.400000000000006</v>
      </c>
      <c r="CC18">
        <v>2</v>
      </c>
      <c r="CD18">
        <v>9.1</v>
      </c>
      <c r="CE18">
        <v>1</v>
      </c>
      <c r="CF18">
        <v>0</v>
      </c>
      <c r="CG18">
        <v>0</v>
      </c>
      <c r="CH18">
        <v>0</v>
      </c>
      <c r="CI18">
        <v>40</v>
      </c>
      <c r="CJ18">
        <v>0</v>
      </c>
      <c r="CK18">
        <f>Regular_season_Table[[#This Row],[Yellow Cards]]+Regular_season_Table[[#This Row],[Red Cards]]</f>
        <v>40</v>
      </c>
      <c r="CL18">
        <v>0</v>
      </c>
      <c r="CM18">
        <v>269</v>
      </c>
      <c r="CN18">
        <v>225</v>
      </c>
      <c r="CO18">
        <v>41</v>
      </c>
      <c r="CP18">
        <v>464</v>
      </c>
      <c r="CQ18">
        <v>1</v>
      </c>
      <c r="CR18">
        <v>1</v>
      </c>
      <c r="CS18">
        <v>1</v>
      </c>
      <c r="CT18">
        <v>1179</v>
      </c>
      <c r="CU18">
        <v>387</v>
      </c>
      <c r="CV18">
        <v>384</v>
      </c>
      <c r="CW18">
        <v>50.2</v>
      </c>
      <c r="CX18">
        <v>8151</v>
      </c>
      <c r="CY18">
        <v>7053</v>
      </c>
      <c r="CZ18">
        <v>1057</v>
      </c>
      <c r="DA18">
        <v>260</v>
      </c>
      <c r="DB18">
        <v>15</v>
      </c>
      <c r="DC18">
        <v>67</v>
      </c>
      <c r="DD18">
        <v>406</v>
      </c>
      <c r="DE18">
        <v>115</v>
      </c>
      <c r="DF18">
        <v>55</v>
      </c>
      <c r="DG18">
        <v>52</v>
      </c>
      <c r="DH18">
        <v>5</v>
      </c>
      <c r="DI18">
        <v>5749</v>
      </c>
      <c r="DJ18">
        <v>41</v>
      </c>
      <c r="DK18">
        <v>70.5</v>
      </c>
      <c r="DL18">
        <v>106382</v>
      </c>
      <c r="DM18">
        <v>44145</v>
      </c>
      <c r="DN18">
        <v>2587</v>
      </c>
      <c r="DO18">
        <v>3072</v>
      </c>
      <c r="DP18">
        <v>84.2</v>
      </c>
      <c r="DQ18">
        <v>2266</v>
      </c>
      <c r="DR18">
        <v>2844</v>
      </c>
      <c r="DS18">
        <v>79.7</v>
      </c>
      <c r="DT18">
        <v>715</v>
      </c>
      <c r="DU18">
        <v>1674</v>
      </c>
      <c r="DV18">
        <v>42.7</v>
      </c>
      <c r="DW18">
        <v>20</v>
      </c>
      <c r="DX18">
        <v>17.8</v>
      </c>
      <c r="DY18">
        <v>16.7</v>
      </c>
      <c r="DZ18">
        <v>2.2000000000000002</v>
      </c>
      <c r="EA18">
        <v>185</v>
      </c>
      <c r="EB18">
        <v>470</v>
      </c>
      <c r="EC18">
        <v>133</v>
      </c>
      <c r="ED18">
        <v>46</v>
      </c>
      <c r="EE18">
        <v>608</v>
      </c>
      <c r="EF18">
        <v>27.3</v>
      </c>
      <c r="EG18">
        <v>1980</v>
      </c>
      <c r="EH18">
        <v>90</v>
      </c>
      <c r="EI18">
        <v>242</v>
      </c>
      <c r="EJ18">
        <v>82</v>
      </c>
      <c r="EK18">
        <v>145</v>
      </c>
      <c r="EL18">
        <v>97</v>
      </c>
      <c r="EM18">
        <v>20</v>
      </c>
      <c r="EN18">
        <v>101</v>
      </c>
      <c r="EO18">
        <v>0.91</v>
      </c>
      <c r="EP18">
        <v>32</v>
      </c>
      <c r="EQ18">
        <v>42</v>
      </c>
      <c r="ER18">
        <v>-10</v>
      </c>
      <c r="ES18">
        <v>-0.45</v>
      </c>
      <c r="ET18">
        <v>25.6</v>
      </c>
      <c r="EU18">
        <v>42.9</v>
      </c>
      <c r="EV18">
        <v>-17.3</v>
      </c>
      <c r="EW18">
        <v>-0.78</v>
      </c>
      <c r="EX18">
        <v>39</v>
      </c>
      <c r="EY18">
        <v>10921</v>
      </c>
      <c r="EZ18">
        <v>1479</v>
      </c>
      <c r="FA18">
        <v>3930</v>
      </c>
      <c r="FB18">
        <v>4299</v>
      </c>
      <c r="FC18">
        <v>2840</v>
      </c>
      <c r="FD18">
        <v>462</v>
      </c>
      <c r="FE18">
        <v>10918</v>
      </c>
      <c r="FF18">
        <v>445</v>
      </c>
      <c r="FG18">
        <v>204</v>
      </c>
      <c r="FH18">
        <v>45.8</v>
      </c>
      <c r="FI18">
        <v>198</v>
      </c>
      <c r="FJ18">
        <v>44.5</v>
      </c>
      <c r="FK18">
        <v>5252</v>
      </c>
      <c r="FL18">
        <v>31944</v>
      </c>
      <c r="FM18">
        <v>15684</v>
      </c>
      <c r="FN18">
        <v>360</v>
      </c>
      <c r="FO18">
        <v>249</v>
      </c>
      <c r="FP18">
        <v>116</v>
      </c>
      <c r="FQ18">
        <v>346</v>
      </c>
      <c r="FR18">
        <v>203</v>
      </c>
      <c r="FS18">
        <v>5677</v>
      </c>
      <c r="FT18">
        <v>598</v>
      </c>
      <c r="FU18">
        <v>29</v>
      </c>
      <c r="FV18">
        <v>248</v>
      </c>
      <c r="FW18">
        <v>74</v>
      </c>
      <c r="FX18">
        <v>29.8</v>
      </c>
      <c r="FY18">
        <v>11.27</v>
      </c>
      <c r="FZ18">
        <v>3.36</v>
      </c>
      <c r="GA18">
        <v>0.1</v>
      </c>
      <c r="GB18">
        <v>0.35</v>
      </c>
      <c r="GC18">
        <v>16.100000000000001</v>
      </c>
      <c r="GD18">
        <v>5</v>
      </c>
      <c r="GE18">
        <v>3</v>
      </c>
      <c r="GF18">
        <v>23.3</v>
      </c>
      <c r="GG18">
        <v>0.1</v>
      </c>
      <c r="GH18">
        <v>3.4</v>
      </c>
      <c r="GI18">
        <v>2.7</v>
      </c>
      <c r="GJ18">
        <v>49</v>
      </c>
      <c r="GK18">
        <v>26</v>
      </c>
      <c r="GL18">
        <v>1.32</v>
      </c>
      <c r="GM18">
        <v>0.91</v>
      </c>
      <c r="GN18">
        <v>2.23</v>
      </c>
      <c r="GO18">
        <v>1.18</v>
      </c>
      <c r="GP18">
        <v>2.09</v>
      </c>
      <c r="GQ18">
        <v>1.17</v>
      </c>
      <c r="GR18">
        <v>0.81</v>
      </c>
      <c r="GS18">
        <v>1.97</v>
      </c>
      <c r="GT18">
        <v>1.06</v>
      </c>
      <c r="GU18">
        <v>1.87</v>
      </c>
    </row>
    <row r="19" spans="1:203" x14ac:dyDescent="0.3">
      <c r="A19">
        <v>18</v>
      </c>
      <c r="B19" s="1" t="s">
        <v>28</v>
      </c>
      <c r="C19">
        <v>23</v>
      </c>
      <c r="D19">
        <v>8</v>
      </c>
      <c r="E19">
        <v>5</v>
      </c>
      <c r="F19">
        <v>10</v>
      </c>
      <c r="G19">
        <v>26</v>
      </c>
      <c r="H19">
        <v>30</v>
      </c>
      <c r="I19">
        <v>-4</v>
      </c>
      <c r="J19">
        <v>19</v>
      </c>
      <c r="K19">
        <v>0.83</v>
      </c>
      <c r="L19">
        <v>35.700000000000003</v>
      </c>
      <c r="M19">
        <v>31.5</v>
      </c>
      <c r="N19">
        <v>4.2</v>
      </c>
      <c r="O19">
        <v>0.18</v>
      </c>
      <c r="P19" s="3">
        <f>Regular_season_Table[[#This Row],[xGoals]]/Regular_season_Table[[#This Row],[Matches Played]]/$C$23</f>
        <v>1.0169415292353825</v>
      </c>
      <c r="Q19" s="3">
        <f>Regular_season_Table[[#This Row],[xGoals Allowed]]/Regular_season_Table[[#This Row],[Matches Played]]/$C$23</f>
        <v>0.89730134932533745</v>
      </c>
      <c r="R19" s="3">
        <f>Regular_season_Table[[#This Row],[ATT RATING]]-Regular_season_Table[[#This Row],[DEF RATING]]</f>
        <v>0.11964017991004505</v>
      </c>
      <c r="S19" s="10" cm="1">
        <f t="array" ref="S19">_xlfn.RANK.EQ(Regular_season_Table[[#This Row],[Total Rating]],TotalRating,0)</f>
        <v>8</v>
      </c>
      <c r="T19" s="1" t="s">
        <v>282</v>
      </c>
      <c r="U19" s="1" t="s">
        <v>29</v>
      </c>
      <c r="V19">
        <v>5</v>
      </c>
      <c r="W19">
        <v>0</v>
      </c>
      <c r="X19">
        <v>6</v>
      </c>
      <c r="Y19">
        <v>2</v>
      </c>
      <c r="Z19">
        <v>29.1</v>
      </c>
      <c r="AA19">
        <v>0.26</v>
      </c>
      <c r="AB19">
        <v>1.1000000000000001</v>
      </c>
      <c r="AC19">
        <v>0.05</v>
      </c>
      <c r="AD19">
        <v>227</v>
      </c>
      <c r="AE19">
        <v>527</v>
      </c>
      <c r="AF19">
        <v>43.1</v>
      </c>
      <c r="AG19">
        <v>718</v>
      </c>
      <c r="AH19">
        <v>75</v>
      </c>
      <c r="AI19">
        <v>59.1</v>
      </c>
      <c r="AJ19">
        <v>42.3</v>
      </c>
      <c r="AK19">
        <v>171</v>
      </c>
      <c r="AL19">
        <v>60.2</v>
      </c>
      <c r="AM19">
        <v>47.6</v>
      </c>
      <c r="AN19">
        <v>317</v>
      </c>
      <c r="AO19">
        <v>14</v>
      </c>
      <c r="AP19">
        <v>4.4000000000000004</v>
      </c>
      <c r="AQ19">
        <v>33</v>
      </c>
      <c r="AR19">
        <v>1.43</v>
      </c>
      <c r="AS19">
        <v>17.3</v>
      </c>
      <c r="AT19">
        <v>461</v>
      </c>
      <c r="AU19">
        <v>272</v>
      </c>
      <c r="AV19">
        <v>225</v>
      </c>
      <c r="AW19">
        <v>170</v>
      </c>
      <c r="AX19">
        <v>66</v>
      </c>
      <c r="AY19">
        <v>216</v>
      </c>
      <c r="AZ19">
        <v>440</v>
      </c>
      <c r="BA19">
        <v>49.1</v>
      </c>
      <c r="BB19">
        <v>224</v>
      </c>
      <c r="BC19">
        <v>285</v>
      </c>
      <c r="BD19">
        <v>92</v>
      </c>
      <c r="BE19">
        <v>193</v>
      </c>
      <c r="BF19">
        <v>235</v>
      </c>
      <c r="BG19">
        <v>696</v>
      </c>
      <c r="BH19">
        <v>507</v>
      </c>
      <c r="BI19">
        <v>6</v>
      </c>
      <c r="BJ19">
        <v>535</v>
      </c>
      <c r="BK19">
        <v>23.26</v>
      </c>
      <c r="BL19">
        <v>368</v>
      </c>
      <c r="BM19">
        <v>52</v>
      </c>
      <c r="BN19">
        <v>18</v>
      </c>
      <c r="BO19">
        <v>54</v>
      </c>
      <c r="BP19">
        <v>24</v>
      </c>
      <c r="BQ19">
        <v>19</v>
      </c>
      <c r="BR19">
        <v>35</v>
      </c>
      <c r="BS19">
        <v>1.52</v>
      </c>
      <c r="BT19">
        <v>19</v>
      </c>
      <c r="BU19">
        <v>3</v>
      </c>
      <c r="BV19">
        <v>0</v>
      </c>
      <c r="BW19">
        <v>10</v>
      </c>
      <c r="BX19">
        <v>1</v>
      </c>
      <c r="BY19">
        <v>2</v>
      </c>
      <c r="BZ19">
        <v>94</v>
      </c>
      <c r="CA19">
        <v>66</v>
      </c>
      <c r="CB19">
        <v>73.400000000000006</v>
      </c>
      <c r="CC19">
        <v>8</v>
      </c>
      <c r="CD19">
        <v>34.799999999999997</v>
      </c>
      <c r="CE19">
        <v>5</v>
      </c>
      <c r="CF19">
        <v>0</v>
      </c>
      <c r="CG19">
        <v>0</v>
      </c>
      <c r="CH19">
        <v>0</v>
      </c>
      <c r="CI19">
        <v>51</v>
      </c>
      <c r="CJ19">
        <v>1</v>
      </c>
      <c r="CK19">
        <f>Regular_season_Table[[#This Row],[Yellow Cards]]+Regular_season_Table[[#This Row],[Red Cards]]</f>
        <v>52</v>
      </c>
      <c r="CL19">
        <v>1</v>
      </c>
      <c r="CM19">
        <v>287</v>
      </c>
      <c r="CN19">
        <v>211</v>
      </c>
      <c r="CO19">
        <v>47</v>
      </c>
      <c r="CP19">
        <v>472</v>
      </c>
      <c r="CQ19">
        <v>0</v>
      </c>
      <c r="CR19">
        <v>5</v>
      </c>
      <c r="CS19">
        <v>2</v>
      </c>
      <c r="CT19">
        <v>1258</v>
      </c>
      <c r="CU19">
        <v>407</v>
      </c>
      <c r="CV19">
        <v>340</v>
      </c>
      <c r="CW19">
        <v>54.5</v>
      </c>
      <c r="CX19">
        <v>9021</v>
      </c>
      <c r="CY19">
        <v>7930</v>
      </c>
      <c r="CZ19">
        <v>1044</v>
      </c>
      <c r="DA19">
        <v>246</v>
      </c>
      <c r="DB19">
        <v>28</v>
      </c>
      <c r="DC19">
        <v>41</v>
      </c>
      <c r="DD19">
        <v>460</v>
      </c>
      <c r="DE19">
        <v>114</v>
      </c>
      <c r="DF19">
        <v>97</v>
      </c>
      <c r="DG19">
        <v>14</v>
      </c>
      <c r="DH19">
        <v>1</v>
      </c>
      <c r="DI19">
        <v>6485</v>
      </c>
      <c r="DJ19">
        <v>47</v>
      </c>
      <c r="DK19">
        <v>71.900000000000006</v>
      </c>
      <c r="DL19">
        <v>119952</v>
      </c>
      <c r="DM19">
        <v>52139</v>
      </c>
      <c r="DN19">
        <v>2976</v>
      </c>
      <c r="DO19">
        <v>3517</v>
      </c>
      <c r="DP19">
        <v>84.6</v>
      </c>
      <c r="DQ19">
        <v>2481</v>
      </c>
      <c r="DR19">
        <v>3107</v>
      </c>
      <c r="DS19">
        <v>79.900000000000006</v>
      </c>
      <c r="DT19">
        <v>862</v>
      </c>
      <c r="DU19">
        <v>1829</v>
      </c>
      <c r="DV19">
        <v>47.1</v>
      </c>
      <c r="DW19">
        <v>12</v>
      </c>
      <c r="DX19">
        <v>26.4</v>
      </c>
      <c r="DY19">
        <v>18.399999999999999</v>
      </c>
      <c r="DZ19">
        <v>-14.4</v>
      </c>
      <c r="EA19">
        <v>215</v>
      </c>
      <c r="EB19">
        <v>542</v>
      </c>
      <c r="EC19">
        <v>174</v>
      </c>
      <c r="ED19">
        <v>53</v>
      </c>
      <c r="EE19">
        <v>665</v>
      </c>
      <c r="EF19">
        <v>27.5</v>
      </c>
      <c r="EG19">
        <v>2070</v>
      </c>
      <c r="EH19">
        <v>90</v>
      </c>
      <c r="EI19">
        <v>253</v>
      </c>
      <c r="EJ19">
        <v>85</v>
      </c>
      <c r="EK19">
        <v>185</v>
      </c>
      <c r="EL19">
        <v>67</v>
      </c>
      <c r="EM19">
        <v>19</v>
      </c>
      <c r="EN19">
        <v>137</v>
      </c>
      <c r="EO19">
        <v>1.26</v>
      </c>
      <c r="EP19">
        <v>26</v>
      </c>
      <c r="EQ19">
        <v>30</v>
      </c>
      <c r="ER19">
        <v>-4</v>
      </c>
      <c r="ES19">
        <v>-0.17</v>
      </c>
      <c r="ET19">
        <v>35.700000000000003</v>
      </c>
      <c r="EU19">
        <v>31.5</v>
      </c>
      <c r="EV19">
        <v>4.2</v>
      </c>
      <c r="EW19">
        <v>0.18</v>
      </c>
      <c r="EX19">
        <v>38.9</v>
      </c>
      <c r="EY19">
        <v>11758</v>
      </c>
      <c r="EZ19">
        <v>1439</v>
      </c>
      <c r="FA19">
        <v>3879</v>
      </c>
      <c r="FB19">
        <v>4803</v>
      </c>
      <c r="FC19">
        <v>3194</v>
      </c>
      <c r="FD19">
        <v>504</v>
      </c>
      <c r="FE19">
        <v>11758</v>
      </c>
      <c r="FF19">
        <v>327</v>
      </c>
      <c r="FG19">
        <v>147</v>
      </c>
      <c r="FH19">
        <v>45</v>
      </c>
      <c r="FI19">
        <v>159</v>
      </c>
      <c r="FJ19">
        <v>48.6</v>
      </c>
      <c r="FK19">
        <v>5773</v>
      </c>
      <c r="FL19">
        <v>30388</v>
      </c>
      <c r="FM19">
        <v>14978</v>
      </c>
      <c r="FN19">
        <v>306</v>
      </c>
      <c r="FO19">
        <v>247</v>
      </c>
      <c r="FP19">
        <v>85</v>
      </c>
      <c r="FQ19">
        <v>346</v>
      </c>
      <c r="FR19">
        <v>202</v>
      </c>
      <c r="FS19">
        <v>6422</v>
      </c>
      <c r="FT19">
        <v>658</v>
      </c>
      <c r="FU19">
        <v>26</v>
      </c>
      <c r="FV19">
        <v>322</v>
      </c>
      <c r="FW19">
        <v>99</v>
      </c>
      <c r="FX19">
        <v>30.7</v>
      </c>
      <c r="FY19">
        <v>14</v>
      </c>
      <c r="FZ19">
        <v>4.3</v>
      </c>
      <c r="GA19">
        <v>0.08</v>
      </c>
      <c r="GB19">
        <v>0.26</v>
      </c>
      <c r="GC19">
        <v>16.100000000000001</v>
      </c>
      <c r="GD19">
        <v>8</v>
      </c>
      <c r="GE19">
        <v>0</v>
      </c>
      <c r="GF19">
        <v>35.700000000000003</v>
      </c>
      <c r="GG19">
        <v>0.12</v>
      </c>
      <c r="GH19">
        <v>-9.6999999999999993</v>
      </c>
      <c r="GI19">
        <v>-9.6999999999999993</v>
      </c>
      <c r="GJ19">
        <v>38</v>
      </c>
      <c r="GK19">
        <v>26</v>
      </c>
      <c r="GL19">
        <v>1.1299999999999999</v>
      </c>
      <c r="GM19">
        <v>0.52</v>
      </c>
      <c r="GN19">
        <v>1.65</v>
      </c>
      <c r="GO19">
        <v>1.1299999999999999</v>
      </c>
      <c r="GP19">
        <v>1.65</v>
      </c>
      <c r="GQ19">
        <v>1.55</v>
      </c>
      <c r="GR19">
        <v>1.1499999999999999</v>
      </c>
      <c r="GS19">
        <v>2.7</v>
      </c>
      <c r="GT19">
        <v>1.55</v>
      </c>
      <c r="GU19">
        <v>2.7</v>
      </c>
    </row>
    <row r="20" spans="1:203" x14ac:dyDescent="0.3">
      <c r="A20">
        <v>19</v>
      </c>
      <c r="B20" s="1" t="s">
        <v>31</v>
      </c>
      <c r="C20">
        <v>23</v>
      </c>
      <c r="D20">
        <v>3</v>
      </c>
      <c r="E20">
        <v>4</v>
      </c>
      <c r="F20">
        <v>16</v>
      </c>
      <c r="G20">
        <v>24</v>
      </c>
      <c r="H20">
        <v>47</v>
      </c>
      <c r="I20">
        <v>-23</v>
      </c>
      <c r="J20">
        <v>13</v>
      </c>
      <c r="K20">
        <v>0.56999999999999995</v>
      </c>
      <c r="L20">
        <v>21.8</v>
      </c>
      <c r="M20">
        <v>38.700000000000003</v>
      </c>
      <c r="N20">
        <v>-16.899999999999999</v>
      </c>
      <c r="O20">
        <v>-0.73</v>
      </c>
      <c r="P20" s="3">
        <f>Regular_season_Table[[#This Row],[xGoals]]/Regular_season_Table[[#This Row],[Matches Played]]/$C$23</f>
        <v>0.62098950524737639</v>
      </c>
      <c r="Q20" s="3">
        <f>Regular_season_Table[[#This Row],[xGoals Allowed]]/Regular_season_Table[[#This Row],[Matches Played]]/$C$23</f>
        <v>1.1023988005997003</v>
      </c>
      <c r="R20" s="3">
        <f>Regular_season_Table[[#This Row],[ATT RATING]]-Regular_season_Table[[#This Row],[DEF RATING]]</f>
        <v>-0.48140929535232391</v>
      </c>
      <c r="S20" s="10" cm="1">
        <f t="array" ref="S20">_xlfn.RANK.EQ(Regular_season_Table[[#This Row],[Total Rating]],TotalRating,0)</f>
        <v>18</v>
      </c>
      <c r="T20" s="1" t="s">
        <v>283</v>
      </c>
      <c r="U20" s="1" t="s">
        <v>32</v>
      </c>
      <c r="V20">
        <v>3</v>
      </c>
      <c r="W20">
        <v>0</v>
      </c>
      <c r="X20">
        <v>7</v>
      </c>
      <c r="Y20">
        <v>2</v>
      </c>
      <c r="Z20">
        <v>45.2</v>
      </c>
      <c r="AA20">
        <v>0.31</v>
      </c>
      <c r="AB20">
        <v>0.2</v>
      </c>
      <c r="AC20">
        <v>0.01</v>
      </c>
      <c r="AD20">
        <v>115</v>
      </c>
      <c r="AE20">
        <v>446</v>
      </c>
      <c r="AF20">
        <v>25.8</v>
      </c>
      <c r="AG20">
        <v>1058</v>
      </c>
      <c r="AH20">
        <v>145</v>
      </c>
      <c r="AI20">
        <v>31.5</v>
      </c>
      <c r="AJ20">
        <v>30</v>
      </c>
      <c r="AK20">
        <v>154</v>
      </c>
      <c r="AL20">
        <v>73.400000000000006</v>
      </c>
      <c r="AM20">
        <v>51.2</v>
      </c>
      <c r="AN20">
        <v>330</v>
      </c>
      <c r="AO20">
        <v>28</v>
      </c>
      <c r="AP20">
        <v>8.5</v>
      </c>
      <c r="AQ20">
        <v>38</v>
      </c>
      <c r="AR20">
        <v>1.65</v>
      </c>
      <c r="AS20">
        <v>15.2</v>
      </c>
      <c r="AT20">
        <v>375</v>
      </c>
      <c r="AU20">
        <v>216</v>
      </c>
      <c r="AV20">
        <v>175</v>
      </c>
      <c r="AW20">
        <v>142</v>
      </c>
      <c r="AX20">
        <v>58</v>
      </c>
      <c r="AY20">
        <v>175</v>
      </c>
      <c r="AZ20">
        <v>364</v>
      </c>
      <c r="BA20">
        <v>48.1</v>
      </c>
      <c r="BB20">
        <v>189</v>
      </c>
      <c r="BC20">
        <v>287</v>
      </c>
      <c r="BD20">
        <v>99</v>
      </c>
      <c r="BE20">
        <v>188</v>
      </c>
      <c r="BF20">
        <v>171</v>
      </c>
      <c r="BG20">
        <v>546</v>
      </c>
      <c r="BH20">
        <v>493</v>
      </c>
      <c r="BI20">
        <v>13</v>
      </c>
      <c r="BJ20">
        <v>427</v>
      </c>
      <c r="BK20">
        <v>18.57</v>
      </c>
      <c r="BL20">
        <v>295</v>
      </c>
      <c r="BM20">
        <v>50</v>
      </c>
      <c r="BN20">
        <v>33</v>
      </c>
      <c r="BO20">
        <v>28</v>
      </c>
      <c r="BP20">
        <v>17</v>
      </c>
      <c r="BQ20">
        <v>4</v>
      </c>
      <c r="BR20">
        <v>48</v>
      </c>
      <c r="BS20">
        <v>2.09</v>
      </c>
      <c r="BT20">
        <v>38</v>
      </c>
      <c r="BU20">
        <v>2</v>
      </c>
      <c r="BV20">
        <v>6</v>
      </c>
      <c r="BW20">
        <v>1</v>
      </c>
      <c r="BX20">
        <v>1</v>
      </c>
      <c r="BY20">
        <v>0</v>
      </c>
      <c r="BZ20">
        <v>136</v>
      </c>
      <c r="CA20">
        <v>91</v>
      </c>
      <c r="CB20">
        <v>67.599999999999994</v>
      </c>
      <c r="CC20">
        <v>2</v>
      </c>
      <c r="CD20">
        <v>8.6999999999999993</v>
      </c>
      <c r="CE20">
        <v>3</v>
      </c>
      <c r="CF20">
        <v>0</v>
      </c>
      <c r="CG20">
        <v>0</v>
      </c>
      <c r="CH20">
        <v>0</v>
      </c>
      <c r="CI20">
        <v>47</v>
      </c>
      <c r="CJ20">
        <v>4</v>
      </c>
      <c r="CK20">
        <f>Regular_season_Table[[#This Row],[Yellow Cards]]+Regular_season_Table[[#This Row],[Red Cards]]</f>
        <v>51</v>
      </c>
      <c r="CL20">
        <v>2</v>
      </c>
      <c r="CM20">
        <v>250</v>
      </c>
      <c r="CN20">
        <v>208</v>
      </c>
      <c r="CO20">
        <v>48</v>
      </c>
      <c r="CP20">
        <v>324</v>
      </c>
      <c r="CQ20">
        <v>1</v>
      </c>
      <c r="CR20">
        <v>3</v>
      </c>
      <c r="CS20">
        <v>2</v>
      </c>
      <c r="CT20">
        <v>1044</v>
      </c>
      <c r="CU20">
        <v>343</v>
      </c>
      <c r="CV20">
        <v>427</v>
      </c>
      <c r="CW20">
        <v>44.5</v>
      </c>
      <c r="CX20">
        <v>10831</v>
      </c>
      <c r="CY20">
        <v>9770</v>
      </c>
      <c r="CZ20">
        <v>1013</v>
      </c>
      <c r="DA20">
        <v>255</v>
      </c>
      <c r="DB20">
        <v>29</v>
      </c>
      <c r="DC20">
        <v>45</v>
      </c>
      <c r="DD20">
        <v>417</v>
      </c>
      <c r="DE20">
        <v>117</v>
      </c>
      <c r="DF20">
        <v>46</v>
      </c>
      <c r="DG20">
        <v>36</v>
      </c>
      <c r="DH20">
        <v>6</v>
      </c>
      <c r="DI20">
        <v>8445</v>
      </c>
      <c r="DJ20">
        <v>48</v>
      </c>
      <c r="DK20">
        <v>78</v>
      </c>
      <c r="DL20">
        <v>148260</v>
      </c>
      <c r="DM20">
        <v>49494</v>
      </c>
      <c r="DN20">
        <v>3820</v>
      </c>
      <c r="DO20">
        <v>4387</v>
      </c>
      <c r="DP20">
        <v>87.1</v>
      </c>
      <c r="DQ20">
        <v>3667</v>
      </c>
      <c r="DR20">
        <v>4274</v>
      </c>
      <c r="DS20">
        <v>85.8</v>
      </c>
      <c r="DT20">
        <v>777</v>
      </c>
      <c r="DU20">
        <v>1620</v>
      </c>
      <c r="DV20">
        <v>48</v>
      </c>
      <c r="DW20">
        <v>19</v>
      </c>
      <c r="DX20">
        <v>16.600000000000001</v>
      </c>
      <c r="DY20">
        <v>14.1</v>
      </c>
      <c r="DZ20">
        <v>2.4</v>
      </c>
      <c r="EA20">
        <v>184</v>
      </c>
      <c r="EB20">
        <v>544</v>
      </c>
      <c r="EC20">
        <v>111</v>
      </c>
      <c r="ED20">
        <v>21</v>
      </c>
      <c r="EE20">
        <v>683</v>
      </c>
      <c r="EF20">
        <v>25.2</v>
      </c>
      <c r="EG20">
        <v>2070</v>
      </c>
      <c r="EH20">
        <v>90</v>
      </c>
      <c r="EI20">
        <v>253</v>
      </c>
      <c r="EJ20">
        <v>82</v>
      </c>
      <c r="EK20">
        <v>149</v>
      </c>
      <c r="EL20">
        <v>105</v>
      </c>
      <c r="EM20">
        <v>19</v>
      </c>
      <c r="EN20">
        <v>102</v>
      </c>
      <c r="EO20">
        <v>0.56999999999999995</v>
      </c>
      <c r="EP20">
        <v>24</v>
      </c>
      <c r="EQ20">
        <v>47</v>
      </c>
      <c r="ER20">
        <v>-23</v>
      </c>
      <c r="ES20">
        <v>-1</v>
      </c>
      <c r="ET20">
        <v>21.8</v>
      </c>
      <c r="EU20">
        <v>38.700000000000003</v>
      </c>
      <c r="EV20">
        <v>-16.899999999999999</v>
      </c>
      <c r="EW20">
        <v>-0.73</v>
      </c>
      <c r="EX20">
        <v>46.1</v>
      </c>
      <c r="EY20">
        <v>13335</v>
      </c>
      <c r="EZ20">
        <v>1789</v>
      </c>
      <c r="FA20">
        <v>5010</v>
      </c>
      <c r="FB20">
        <v>5521</v>
      </c>
      <c r="FC20">
        <v>2913</v>
      </c>
      <c r="FD20">
        <v>442</v>
      </c>
      <c r="FE20">
        <v>13334</v>
      </c>
      <c r="FF20">
        <v>415</v>
      </c>
      <c r="FG20">
        <v>179</v>
      </c>
      <c r="FH20">
        <v>43.1</v>
      </c>
      <c r="FI20">
        <v>189</v>
      </c>
      <c r="FJ20">
        <v>45.5</v>
      </c>
      <c r="FK20">
        <v>7599</v>
      </c>
      <c r="FL20">
        <v>40189</v>
      </c>
      <c r="FM20">
        <v>21016</v>
      </c>
      <c r="FN20">
        <v>397</v>
      </c>
      <c r="FO20">
        <v>257</v>
      </c>
      <c r="FP20">
        <v>128</v>
      </c>
      <c r="FQ20">
        <v>296</v>
      </c>
      <c r="FR20">
        <v>168</v>
      </c>
      <c r="FS20">
        <v>8350</v>
      </c>
      <c r="FT20">
        <v>671</v>
      </c>
      <c r="FU20">
        <v>24</v>
      </c>
      <c r="FV20">
        <v>241</v>
      </c>
      <c r="FW20">
        <v>77</v>
      </c>
      <c r="FX20">
        <v>32</v>
      </c>
      <c r="FY20">
        <v>10.48</v>
      </c>
      <c r="FZ20">
        <v>3.35</v>
      </c>
      <c r="GA20">
        <v>0.1</v>
      </c>
      <c r="GB20">
        <v>0.3</v>
      </c>
      <c r="GC20">
        <v>17.3</v>
      </c>
      <c r="GD20">
        <v>6</v>
      </c>
      <c r="GE20">
        <v>1</v>
      </c>
      <c r="GF20">
        <v>21</v>
      </c>
      <c r="GG20">
        <v>0.09</v>
      </c>
      <c r="GH20">
        <v>2.2000000000000002</v>
      </c>
      <c r="GI20">
        <v>2</v>
      </c>
      <c r="GJ20">
        <v>43</v>
      </c>
      <c r="GK20">
        <v>23</v>
      </c>
      <c r="GL20">
        <v>1.04</v>
      </c>
      <c r="GM20">
        <v>0.83</v>
      </c>
      <c r="GN20">
        <v>1.87</v>
      </c>
      <c r="GO20">
        <v>1</v>
      </c>
      <c r="GP20">
        <v>1.83</v>
      </c>
      <c r="GQ20">
        <v>0.95</v>
      </c>
      <c r="GR20">
        <v>0.72</v>
      </c>
      <c r="GS20">
        <v>1.67</v>
      </c>
      <c r="GT20">
        <v>0.91</v>
      </c>
      <c r="GU20">
        <v>1.64</v>
      </c>
    </row>
    <row r="21" spans="1:203" x14ac:dyDescent="0.3">
      <c r="A21">
        <v>20</v>
      </c>
      <c r="B21" s="1" t="s">
        <v>33</v>
      </c>
      <c r="C21">
        <v>23</v>
      </c>
      <c r="D21">
        <v>2</v>
      </c>
      <c r="E21">
        <v>4</v>
      </c>
      <c r="F21">
        <v>17</v>
      </c>
      <c r="G21">
        <v>19</v>
      </c>
      <c r="H21">
        <v>59</v>
      </c>
      <c r="I21">
        <v>-40</v>
      </c>
      <c r="J21">
        <v>10</v>
      </c>
      <c r="K21">
        <v>0.43</v>
      </c>
      <c r="L21">
        <v>20.8</v>
      </c>
      <c r="M21">
        <v>45.5</v>
      </c>
      <c r="N21">
        <v>-24.6</v>
      </c>
      <c r="O21">
        <v>-1.07</v>
      </c>
      <c r="P21" s="3">
        <f>Regular_season_Table[[#This Row],[xGoals]]/Regular_season_Table[[#This Row],[Matches Played]]/$C$23</f>
        <v>0.59250374812593709</v>
      </c>
      <c r="Q21" s="3">
        <f>Regular_season_Table[[#This Row],[xGoals Allowed]]/Regular_season_Table[[#This Row],[Matches Played]]/$C$23</f>
        <v>1.2961019490254873</v>
      </c>
      <c r="R21" s="3">
        <f>Regular_season_Table[[#This Row],[ATT RATING]]-Regular_season_Table[[#This Row],[DEF RATING]]</f>
        <v>-0.70359820089955016</v>
      </c>
      <c r="S21" s="10" cm="1">
        <f t="array" ref="S21">_xlfn.RANK.EQ(Regular_season_Table[[#This Row],[Total Rating]],TotalRating,0)</f>
        <v>20</v>
      </c>
      <c r="T21" s="1" t="s">
        <v>284</v>
      </c>
      <c r="U21" s="1" t="s">
        <v>34</v>
      </c>
      <c r="V21">
        <v>2</v>
      </c>
      <c r="W21">
        <v>0</v>
      </c>
      <c r="X21">
        <v>7</v>
      </c>
      <c r="Y21">
        <v>3</v>
      </c>
      <c r="Z21">
        <v>53.9</v>
      </c>
      <c r="AA21">
        <v>0.35</v>
      </c>
      <c r="AB21">
        <v>-2.1</v>
      </c>
      <c r="AC21">
        <v>-0.09</v>
      </c>
      <c r="AD21">
        <v>168</v>
      </c>
      <c r="AE21">
        <v>464</v>
      </c>
      <c r="AF21">
        <v>36.200000000000003</v>
      </c>
      <c r="AG21">
        <v>618</v>
      </c>
      <c r="AH21">
        <v>85</v>
      </c>
      <c r="AI21">
        <v>52.3</v>
      </c>
      <c r="AJ21">
        <v>31.1</v>
      </c>
      <c r="AK21">
        <v>199</v>
      </c>
      <c r="AL21">
        <v>70.900000000000006</v>
      </c>
      <c r="AM21">
        <v>50.9</v>
      </c>
      <c r="AN21">
        <v>355</v>
      </c>
      <c r="AO21">
        <v>17</v>
      </c>
      <c r="AP21">
        <v>4.8</v>
      </c>
      <c r="AQ21">
        <v>32</v>
      </c>
      <c r="AR21">
        <v>1.39</v>
      </c>
      <c r="AS21">
        <v>5</v>
      </c>
      <c r="AT21">
        <v>465</v>
      </c>
      <c r="AU21">
        <v>263</v>
      </c>
      <c r="AV21">
        <v>240</v>
      </c>
      <c r="AW21">
        <v>161</v>
      </c>
      <c r="AX21">
        <v>64</v>
      </c>
      <c r="AY21">
        <v>193</v>
      </c>
      <c r="AZ21">
        <v>420</v>
      </c>
      <c r="BA21">
        <v>46</v>
      </c>
      <c r="BB21">
        <v>227</v>
      </c>
      <c r="BC21">
        <v>315</v>
      </c>
      <c r="BD21">
        <v>100</v>
      </c>
      <c r="BE21">
        <v>215</v>
      </c>
      <c r="BF21">
        <v>218</v>
      </c>
      <c r="BG21">
        <v>683</v>
      </c>
      <c r="BH21">
        <v>623</v>
      </c>
      <c r="BI21">
        <v>14</v>
      </c>
      <c r="BJ21">
        <v>343</v>
      </c>
      <c r="BK21">
        <v>14.91</v>
      </c>
      <c r="BL21">
        <v>243</v>
      </c>
      <c r="BM21">
        <v>33</v>
      </c>
      <c r="BN21">
        <v>19</v>
      </c>
      <c r="BO21">
        <v>29</v>
      </c>
      <c r="BP21">
        <v>14</v>
      </c>
      <c r="BQ21">
        <v>5</v>
      </c>
      <c r="BR21">
        <v>23</v>
      </c>
      <c r="BS21">
        <v>1</v>
      </c>
      <c r="BT21">
        <v>15</v>
      </c>
      <c r="BU21">
        <v>1</v>
      </c>
      <c r="BV21">
        <v>2</v>
      </c>
      <c r="BW21">
        <v>3</v>
      </c>
      <c r="BX21">
        <v>2</v>
      </c>
      <c r="BY21">
        <v>0</v>
      </c>
      <c r="BZ21">
        <v>153</v>
      </c>
      <c r="CA21">
        <v>97</v>
      </c>
      <c r="CB21">
        <v>62.7</v>
      </c>
      <c r="CC21">
        <v>1</v>
      </c>
      <c r="CD21">
        <v>4.3</v>
      </c>
      <c r="CE21">
        <v>3</v>
      </c>
      <c r="CF21">
        <v>0</v>
      </c>
      <c r="CG21">
        <v>1</v>
      </c>
      <c r="CH21">
        <v>0</v>
      </c>
      <c r="CI21">
        <v>73</v>
      </c>
      <c r="CJ21">
        <v>3</v>
      </c>
      <c r="CK21">
        <f>Regular_season_Table[[#This Row],[Yellow Cards]]+Regular_season_Table[[#This Row],[Red Cards]]</f>
        <v>76</v>
      </c>
      <c r="CL21">
        <v>2</v>
      </c>
      <c r="CM21">
        <v>280</v>
      </c>
      <c r="CN21">
        <v>204</v>
      </c>
      <c r="CO21">
        <v>44</v>
      </c>
      <c r="CP21">
        <v>251</v>
      </c>
      <c r="CQ21">
        <v>2</v>
      </c>
      <c r="CR21">
        <v>3</v>
      </c>
      <c r="CS21">
        <v>3</v>
      </c>
      <c r="CT21">
        <v>1039</v>
      </c>
      <c r="CU21">
        <v>366</v>
      </c>
      <c r="CV21">
        <v>438</v>
      </c>
      <c r="CW21">
        <v>45.5</v>
      </c>
      <c r="CX21">
        <v>8502</v>
      </c>
      <c r="CY21">
        <v>7424</v>
      </c>
      <c r="CZ21">
        <v>1034</v>
      </c>
      <c r="DA21">
        <v>242</v>
      </c>
      <c r="DB21">
        <v>16</v>
      </c>
      <c r="DC21">
        <v>35</v>
      </c>
      <c r="DD21">
        <v>434</v>
      </c>
      <c r="DE21">
        <v>77</v>
      </c>
      <c r="DF21">
        <v>30</v>
      </c>
      <c r="DG21">
        <v>34</v>
      </c>
      <c r="DH21">
        <v>6</v>
      </c>
      <c r="DI21">
        <v>6031</v>
      </c>
      <c r="DJ21">
        <v>44</v>
      </c>
      <c r="DK21">
        <v>70.900000000000006</v>
      </c>
      <c r="DL21">
        <v>106675</v>
      </c>
      <c r="DM21">
        <v>44454</v>
      </c>
      <c r="DN21">
        <v>2878</v>
      </c>
      <c r="DO21">
        <v>3430</v>
      </c>
      <c r="DP21">
        <v>83.9</v>
      </c>
      <c r="DQ21">
        <v>2318</v>
      </c>
      <c r="DR21">
        <v>2920</v>
      </c>
      <c r="DS21">
        <v>79.400000000000006</v>
      </c>
      <c r="DT21">
        <v>656</v>
      </c>
      <c r="DU21">
        <v>1595</v>
      </c>
      <c r="DV21">
        <v>41.1</v>
      </c>
      <c r="DW21">
        <v>9</v>
      </c>
      <c r="DX21">
        <v>12.3</v>
      </c>
      <c r="DY21">
        <v>11</v>
      </c>
      <c r="DZ21">
        <v>-3.3</v>
      </c>
      <c r="EA21">
        <v>143</v>
      </c>
      <c r="EB21">
        <v>429</v>
      </c>
      <c r="EC21">
        <v>123</v>
      </c>
      <c r="ED21">
        <v>25</v>
      </c>
      <c r="EE21">
        <v>528</v>
      </c>
      <c r="EF21">
        <v>26.5</v>
      </c>
      <c r="EG21">
        <v>2070</v>
      </c>
      <c r="EH21">
        <v>90</v>
      </c>
      <c r="EI21">
        <v>253</v>
      </c>
      <c r="EJ21">
        <v>81</v>
      </c>
      <c r="EK21">
        <v>158</v>
      </c>
      <c r="EL21">
        <v>93</v>
      </c>
      <c r="EM21">
        <v>23</v>
      </c>
      <c r="EN21">
        <v>112</v>
      </c>
      <c r="EO21">
        <v>0.43</v>
      </c>
      <c r="EP21">
        <v>19</v>
      </c>
      <c r="EQ21">
        <v>59</v>
      </c>
      <c r="ER21">
        <v>-40</v>
      </c>
      <c r="ES21">
        <v>-1.74</v>
      </c>
      <c r="ET21">
        <v>20.8</v>
      </c>
      <c r="EU21">
        <v>45.5</v>
      </c>
      <c r="EV21">
        <v>-24.6</v>
      </c>
      <c r="EW21">
        <v>-1.07</v>
      </c>
      <c r="EX21">
        <v>37.6</v>
      </c>
      <c r="EY21">
        <v>11262</v>
      </c>
      <c r="EZ21">
        <v>1653</v>
      </c>
      <c r="FA21">
        <v>4415</v>
      </c>
      <c r="FB21">
        <v>4546</v>
      </c>
      <c r="FC21">
        <v>2403</v>
      </c>
      <c r="FD21">
        <v>404</v>
      </c>
      <c r="FE21">
        <v>11259</v>
      </c>
      <c r="FF21">
        <v>358</v>
      </c>
      <c r="FG21">
        <v>144</v>
      </c>
      <c r="FH21">
        <v>40.200000000000003</v>
      </c>
      <c r="FI21">
        <v>181</v>
      </c>
      <c r="FJ21">
        <v>50.6</v>
      </c>
      <c r="FK21">
        <v>5261</v>
      </c>
      <c r="FL21">
        <v>26290</v>
      </c>
      <c r="FM21">
        <v>12023</v>
      </c>
      <c r="FN21">
        <v>205</v>
      </c>
      <c r="FO21">
        <v>175</v>
      </c>
      <c r="FP21">
        <v>71</v>
      </c>
      <c r="FQ21">
        <v>310</v>
      </c>
      <c r="FR21">
        <v>193</v>
      </c>
      <c r="FS21">
        <v>5985</v>
      </c>
      <c r="FT21">
        <v>524</v>
      </c>
      <c r="FU21">
        <v>16</v>
      </c>
      <c r="FV21">
        <v>209</v>
      </c>
      <c r="FW21">
        <v>62</v>
      </c>
      <c r="FX21">
        <v>29.7</v>
      </c>
      <c r="FY21">
        <v>9.09</v>
      </c>
      <c r="FZ21">
        <v>2.7</v>
      </c>
      <c r="GA21">
        <v>0.06</v>
      </c>
      <c r="GB21">
        <v>0.21</v>
      </c>
      <c r="GC21">
        <v>17.899999999999999</v>
      </c>
      <c r="GD21">
        <v>5</v>
      </c>
      <c r="GE21">
        <v>3</v>
      </c>
      <c r="GF21">
        <v>18.5</v>
      </c>
      <c r="GG21">
        <v>0.09</v>
      </c>
      <c r="GH21">
        <v>-4.8</v>
      </c>
      <c r="GI21">
        <v>-5.5</v>
      </c>
      <c r="GJ21">
        <v>25</v>
      </c>
      <c r="GK21">
        <v>13</v>
      </c>
      <c r="GL21">
        <v>0.7</v>
      </c>
      <c r="GM21">
        <v>0.39</v>
      </c>
      <c r="GN21">
        <v>1.0900000000000001</v>
      </c>
      <c r="GO21">
        <v>0.56999999999999995</v>
      </c>
      <c r="GP21">
        <v>0.96</v>
      </c>
      <c r="GQ21">
        <v>0.91</v>
      </c>
      <c r="GR21">
        <v>0.53</v>
      </c>
      <c r="GS21">
        <v>1.44</v>
      </c>
      <c r="GT21">
        <v>0.8</v>
      </c>
      <c r="GU21">
        <v>1.34</v>
      </c>
    </row>
    <row r="23" spans="1:203" x14ac:dyDescent="0.3">
      <c r="B23" s="2" t="s">
        <v>230</v>
      </c>
      <c r="C23" s="3">
        <f>SUM(Regular_season_Table[xGoals])/SUM(Regular_season_Table[Matches Played])</f>
        <v>1.5263157894736841</v>
      </c>
    </row>
    <row r="26" spans="1:203" x14ac:dyDescent="0.3">
      <c r="B26" t="str" cm="1">
        <f t="array" ref="B26:B45">teams</f>
        <v>Liverpool</v>
      </c>
      <c r="C26" s="3" cm="1">
        <f t="array" ref="C26:C45">att</f>
        <v>1.392953523238381</v>
      </c>
      <c r="D26" s="3" cm="1">
        <f t="array" ref="D26:D45">def</f>
        <v>0.80044977511244386</v>
      </c>
    </row>
    <row r="27" spans="1:203" x14ac:dyDescent="0.3">
      <c r="B27" t="str">
        <v>Manchester City</v>
      </c>
      <c r="C27" s="3">
        <v>1.2984326018808778</v>
      </c>
      <c r="D27" s="3">
        <v>0.64326018808777441</v>
      </c>
    </row>
    <row r="28" spans="1:203" x14ac:dyDescent="0.3">
      <c r="B28" t="str">
        <v>Arsenal</v>
      </c>
      <c r="C28" s="3">
        <v>1.2619190404797602</v>
      </c>
      <c r="D28" s="3">
        <v>0.49850074962518748</v>
      </c>
    </row>
    <row r="29" spans="1:203" x14ac:dyDescent="0.3">
      <c r="B29" t="str">
        <v>Aston Villa</v>
      </c>
      <c r="C29" s="3">
        <v>1.1622188905547228</v>
      </c>
      <c r="D29" s="3">
        <v>0.87451274362818598</v>
      </c>
    </row>
    <row r="30" spans="1:203" x14ac:dyDescent="0.3">
      <c r="B30" t="str">
        <v>Tottenham</v>
      </c>
      <c r="C30" s="3">
        <v>1.147976011994003</v>
      </c>
      <c r="D30" s="3">
        <v>1.1308845577211395</v>
      </c>
    </row>
    <row r="31" spans="1:203" x14ac:dyDescent="0.3">
      <c r="B31" t="str">
        <v>Manchester Utd</v>
      </c>
      <c r="C31" s="3">
        <v>0.96566716641679162</v>
      </c>
      <c r="D31" s="3">
        <v>1.0596701649175415</v>
      </c>
    </row>
    <row r="32" spans="1:203" x14ac:dyDescent="0.3">
      <c r="B32" t="str">
        <v>West Ham</v>
      </c>
      <c r="C32" s="3">
        <v>0.9314842578710647</v>
      </c>
      <c r="D32" s="3">
        <v>1.1280359820089956</v>
      </c>
    </row>
    <row r="33" spans="2:4" x14ac:dyDescent="0.3">
      <c r="B33" t="str">
        <v>Brighton</v>
      </c>
      <c r="C33" s="3">
        <v>1.0881559220389807</v>
      </c>
      <c r="D33" s="3">
        <v>0.97421289355322349</v>
      </c>
    </row>
    <row r="34" spans="2:4" x14ac:dyDescent="0.3">
      <c r="B34" t="str">
        <v>Newcastle Utd</v>
      </c>
      <c r="C34" s="3">
        <v>1.2961019490254873</v>
      </c>
      <c r="D34" s="3">
        <v>1.147976011994003</v>
      </c>
    </row>
    <row r="35" spans="2:4" x14ac:dyDescent="0.3">
      <c r="B35" t="str">
        <v>Wolves</v>
      </c>
      <c r="C35" s="3">
        <v>0.90869565217391313</v>
      </c>
      <c r="D35" s="3">
        <v>1.113793103448276</v>
      </c>
    </row>
    <row r="36" spans="2:4" x14ac:dyDescent="0.3">
      <c r="B36" t="str">
        <v>Chelsea</v>
      </c>
      <c r="C36" s="3">
        <v>1.2505247376311843</v>
      </c>
      <c r="D36" s="3">
        <v>0.98275862068965525</v>
      </c>
    </row>
    <row r="37" spans="2:4" x14ac:dyDescent="0.3">
      <c r="B37" t="str">
        <v>Bournemouth</v>
      </c>
      <c r="C37" s="3">
        <v>0.92021943573667719</v>
      </c>
      <c r="D37" s="3">
        <v>1.0363636363636364</v>
      </c>
    </row>
    <row r="38" spans="2:4" x14ac:dyDescent="0.3">
      <c r="B38" t="str">
        <v>Fulham</v>
      </c>
      <c r="C38" s="3">
        <v>0.80899550224887562</v>
      </c>
      <c r="D38" s="3">
        <v>1.1451274362818593</v>
      </c>
    </row>
    <row r="39" spans="2:4" x14ac:dyDescent="0.3">
      <c r="B39" t="str">
        <v>Crystal Palace</v>
      </c>
      <c r="C39" s="3">
        <v>0.75202398800599712</v>
      </c>
      <c r="D39" s="3">
        <v>0.96851574212893554</v>
      </c>
    </row>
    <row r="40" spans="2:4" x14ac:dyDescent="0.3">
      <c r="B40" t="str">
        <v>Brentford</v>
      </c>
      <c r="C40" s="3">
        <v>1.0840125391849531</v>
      </c>
      <c r="D40" s="3">
        <v>0.93510971786833863</v>
      </c>
    </row>
    <row r="41" spans="2:4" x14ac:dyDescent="0.3">
      <c r="B41" t="str">
        <v>Nott'ham Forest</v>
      </c>
      <c r="C41" s="3">
        <v>0.74062968515742134</v>
      </c>
      <c r="D41" s="3">
        <v>0.9770614692653673</v>
      </c>
    </row>
    <row r="42" spans="2:4" x14ac:dyDescent="0.3">
      <c r="B42" t="str">
        <v>Luton Town</v>
      </c>
      <c r="C42" s="3">
        <v>0.76238244514106601</v>
      </c>
      <c r="D42" s="3">
        <v>1.2775862068965518</v>
      </c>
    </row>
    <row r="43" spans="2:4" x14ac:dyDescent="0.3">
      <c r="B43" t="str">
        <v>Everton</v>
      </c>
      <c r="C43" s="3">
        <v>1.0169415292353825</v>
      </c>
      <c r="D43" s="3">
        <v>0.89730134932533745</v>
      </c>
    </row>
    <row r="44" spans="2:4" x14ac:dyDescent="0.3">
      <c r="B44" t="str">
        <v>Burnley</v>
      </c>
      <c r="C44" s="3">
        <v>0.62098950524737639</v>
      </c>
      <c r="D44" s="3">
        <v>1.1023988005997003</v>
      </c>
    </row>
    <row r="45" spans="2:4" x14ac:dyDescent="0.3">
      <c r="B45" t="str">
        <v>Sheffield Utd</v>
      </c>
      <c r="C45" s="3">
        <v>0.59250374812593709</v>
      </c>
      <c r="D45" s="3">
        <v>1.2961019490254873</v>
      </c>
    </row>
    <row r="51" spans="2:4" x14ac:dyDescent="0.3">
      <c r="B51" t="str" cm="1">
        <f t="array" ref="B51:B70">teams</f>
        <v>Liverpool</v>
      </c>
      <c r="C51" cm="1">
        <f t="array" ref="C51:C70">rank</f>
        <v>1</v>
      </c>
      <c r="D51" cm="1">
        <f t="array" ref="D51:D70">rankingtotalrating</f>
        <v>3</v>
      </c>
    </row>
    <row r="52" spans="2:4" x14ac:dyDescent="0.3">
      <c r="B52" t="str">
        <v>Manchester City</v>
      </c>
      <c r="C52">
        <v>2</v>
      </c>
      <c r="D52">
        <v>2</v>
      </c>
    </row>
    <row r="53" spans="2:4" x14ac:dyDescent="0.3">
      <c r="B53" t="str">
        <v>Arsenal</v>
      </c>
      <c r="C53">
        <v>3</v>
      </c>
      <c r="D53">
        <v>1</v>
      </c>
    </row>
    <row r="54" spans="2:4" x14ac:dyDescent="0.3">
      <c r="B54" t="str">
        <v>Aston Villa</v>
      </c>
      <c r="C54">
        <v>4</v>
      </c>
      <c r="D54">
        <v>4</v>
      </c>
    </row>
    <row r="55" spans="2:4" x14ac:dyDescent="0.3">
      <c r="B55" t="str">
        <v>Tottenham</v>
      </c>
      <c r="C55">
        <v>5</v>
      </c>
      <c r="D55">
        <v>10</v>
      </c>
    </row>
    <row r="56" spans="2:4" x14ac:dyDescent="0.3">
      <c r="B56" t="str">
        <v>Manchester Utd</v>
      </c>
      <c r="C56">
        <v>6</v>
      </c>
      <c r="D56">
        <v>11</v>
      </c>
    </row>
    <row r="57" spans="2:4" x14ac:dyDescent="0.3">
      <c r="B57" t="str">
        <v>West Ham</v>
      </c>
      <c r="C57">
        <v>7</v>
      </c>
      <c r="D57">
        <v>13</v>
      </c>
    </row>
    <row r="58" spans="2:4" x14ac:dyDescent="0.3">
      <c r="B58" t="str">
        <v>Brighton</v>
      </c>
      <c r="C58">
        <v>8</v>
      </c>
      <c r="D58">
        <v>9</v>
      </c>
    </row>
    <row r="59" spans="2:4" x14ac:dyDescent="0.3">
      <c r="B59" t="str">
        <v>Newcastle Utd</v>
      </c>
      <c r="C59">
        <v>9</v>
      </c>
      <c r="D59">
        <v>7</v>
      </c>
    </row>
    <row r="60" spans="2:4" x14ac:dyDescent="0.3">
      <c r="B60" t="str">
        <v>Wolves</v>
      </c>
      <c r="C60">
        <v>10</v>
      </c>
      <c r="D60">
        <v>14</v>
      </c>
    </row>
    <row r="61" spans="2:4" x14ac:dyDescent="0.3">
      <c r="B61" t="str">
        <v>Chelsea</v>
      </c>
      <c r="C61">
        <v>11</v>
      </c>
      <c r="D61">
        <v>5</v>
      </c>
    </row>
    <row r="62" spans="2:4" x14ac:dyDescent="0.3">
      <c r="B62" t="str">
        <v>Bournemouth</v>
      </c>
      <c r="C62">
        <v>12</v>
      </c>
      <c r="D62">
        <v>12</v>
      </c>
    </row>
    <row r="63" spans="2:4" x14ac:dyDescent="0.3">
      <c r="B63" t="str">
        <v>Fulham</v>
      </c>
      <c r="C63">
        <v>13</v>
      </c>
      <c r="D63">
        <v>17</v>
      </c>
    </row>
    <row r="64" spans="2:4" x14ac:dyDescent="0.3">
      <c r="B64" t="str">
        <v>Crystal Palace</v>
      </c>
      <c r="C64">
        <v>14</v>
      </c>
      <c r="D64">
        <v>15</v>
      </c>
    </row>
    <row r="65" spans="2:4" x14ac:dyDescent="0.3">
      <c r="B65" t="str">
        <v>Brentford</v>
      </c>
      <c r="C65">
        <v>15</v>
      </c>
      <c r="D65">
        <v>6</v>
      </c>
    </row>
    <row r="66" spans="2:4" x14ac:dyDescent="0.3">
      <c r="B66" t="str">
        <v>Nott'ham Forest</v>
      </c>
      <c r="C66">
        <v>16</v>
      </c>
      <c r="D66">
        <v>16</v>
      </c>
    </row>
    <row r="67" spans="2:4" x14ac:dyDescent="0.3">
      <c r="B67" t="str">
        <v>Luton Town</v>
      </c>
      <c r="C67">
        <v>17</v>
      </c>
      <c r="D67">
        <v>19</v>
      </c>
    </row>
    <row r="68" spans="2:4" x14ac:dyDescent="0.3">
      <c r="B68" t="str">
        <v>Everton</v>
      </c>
      <c r="C68">
        <v>18</v>
      </c>
      <c r="D68">
        <v>8</v>
      </c>
    </row>
    <row r="69" spans="2:4" x14ac:dyDescent="0.3">
      <c r="B69" t="str">
        <v>Burnley</v>
      </c>
      <c r="C69">
        <v>19</v>
      </c>
      <c r="D69">
        <v>18</v>
      </c>
    </row>
    <row r="70" spans="2:4" x14ac:dyDescent="0.3">
      <c r="B70" t="str">
        <v>Sheffield Utd</v>
      </c>
      <c r="C70">
        <v>20</v>
      </c>
      <c r="D70">
        <v>20</v>
      </c>
    </row>
    <row r="73" spans="2:4" x14ac:dyDescent="0.3">
      <c r="B73" t="str" cm="1">
        <f t="array" ref="B73:B92">teams</f>
        <v>Liverpool</v>
      </c>
      <c r="C73" cm="1">
        <f t="array" ref="C73:C92">fouls</f>
        <v>278</v>
      </c>
      <c r="D73" cm="1">
        <f t="array" ref="D73:D92">cards</f>
        <v>51</v>
      </c>
    </row>
    <row r="74" spans="2:4" x14ac:dyDescent="0.3">
      <c r="B74" t="str">
        <v>Manchester City</v>
      </c>
      <c r="C74">
        <v>185</v>
      </c>
      <c r="D74">
        <v>41</v>
      </c>
    </row>
    <row r="75" spans="2:4" x14ac:dyDescent="0.3">
      <c r="B75" t="str">
        <v>Arsenal</v>
      </c>
      <c r="C75">
        <v>220</v>
      </c>
      <c r="D75">
        <v>41</v>
      </c>
    </row>
    <row r="76" spans="2:4" x14ac:dyDescent="0.3">
      <c r="B76" t="str">
        <v>Aston Villa</v>
      </c>
      <c r="C76">
        <v>252</v>
      </c>
      <c r="D76">
        <v>64</v>
      </c>
    </row>
    <row r="77" spans="2:4" x14ac:dyDescent="0.3">
      <c r="B77" t="str">
        <v>Tottenham</v>
      </c>
      <c r="C77">
        <v>250</v>
      </c>
      <c r="D77">
        <v>63</v>
      </c>
    </row>
    <row r="78" spans="2:4" x14ac:dyDescent="0.3">
      <c r="B78" t="str">
        <v>Manchester Utd</v>
      </c>
      <c r="C78">
        <v>239</v>
      </c>
      <c r="D78">
        <v>57</v>
      </c>
    </row>
    <row r="79" spans="2:4" x14ac:dyDescent="0.3">
      <c r="B79" t="str">
        <v>West Ham</v>
      </c>
      <c r="C79">
        <v>241</v>
      </c>
      <c r="D79">
        <v>54</v>
      </c>
    </row>
    <row r="80" spans="2:4" x14ac:dyDescent="0.3">
      <c r="B80" t="str">
        <v>Brighton</v>
      </c>
      <c r="C80">
        <v>251</v>
      </c>
      <c r="D80">
        <v>57</v>
      </c>
    </row>
    <row r="81" spans="2:4" x14ac:dyDescent="0.3">
      <c r="B81" t="str">
        <v>Newcastle Utd</v>
      </c>
      <c r="C81">
        <v>246</v>
      </c>
      <c r="D81">
        <v>54</v>
      </c>
    </row>
    <row r="82" spans="2:4" x14ac:dyDescent="0.3">
      <c r="B82" t="str">
        <v>Wolves</v>
      </c>
      <c r="C82">
        <v>292</v>
      </c>
      <c r="D82">
        <v>65</v>
      </c>
    </row>
    <row r="83" spans="2:4" x14ac:dyDescent="0.3">
      <c r="B83" t="str">
        <v>Chelsea</v>
      </c>
      <c r="C83">
        <v>296</v>
      </c>
      <c r="D83">
        <v>80</v>
      </c>
    </row>
    <row r="84" spans="2:4" x14ac:dyDescent="0.3">
      <c r="B84" t="str">
        <v>Bournemouth</v>
      </c>
      <c r="C84">
        <v>282</v>
      </c>
      <c r="D84">
        <v>44</v>
      </c>
    </row>
    <row r="85" spans="2:4" x14ac:dyDescent="0.3">
      <c r="B85" t="str">
        <v>Fulham</v>
      </c>
      <c r="C85">
        <v>220</v>
      </c>
      <c r="D85">
        <v>56</v>
      </c>
    </row>
    <row r="86" spans="2:4" x14ac:dyDescent="0.3">
      <c r="B86" t="str">
        <v>Crystal Palace</v>
      </c>
      <c r="C86">
        <v>269</v>
      </c>
      <c r="D86">
        <v>44</v>
      </c>
    </row>
    <row r="87" spans="2:4" x14ac:dyDescent="0.3">
      <c r="B87" t="str">
        <v>Brentford</v>
      </c>
      <c r="C87">
        <v>233</v>
      </c>
      <c r="D87">
        <v>48</v>
      </c>
    </row>
    <row r="88" spans="2:4" x14ac:dyDescent="0.3">
      <c r="B88" t="str">
        <v>Nott'ham Forest</v>
      </c>
      <c r="C88">
        <v>257</v>
      </c>
      <c r="D88">
        <v>56</v>
      </c>
    </row>
    <row r="89" spans="2:4" x14ac:dyDescent="0.3">
      <c r="B89" t="str">
        <v>Luton Town</v>
      </c>
      <c r="C89">
        <v>269</v>
      </c>
      <c r="D89">
        <v>40</v>
      </c>
    </row>
    <row r="90" spans="2:4" x14ac:dyDescent="0.3">
      <c r="B90" t="str">
        <v>Everton</v>
      </c>
      <c r="C90">
        <v>287</v>
      </c>
      <c r="D90">
        <v>52</v>
      </c>
    </row>
    <row r="91" spans="2:4" x14ac:dyDescent="0.3">
      <c r="B91" t="str">
        <v>Burnley</v>
      </c>
      <c r="C91">
        <v>250</v>
      </c>
      <c r="D91">
        <v>51</v>
      </c>
    </row>
    <row r="92" spans="2:4" x14ac:dyDescent="0.3">
      <c r="B92" t="str">
        <v>Sheffield Utd</v>
      </c>
      <c r="C92">
        <v>280</v>
      </c>
      <c r="D92">
        <v>76</v>
      </c>
    </row>
    <row r="98" spans="2:12" x14ac:dyDescent="0.3">
      <c r="B98" t="str" cm="1">
        <f t="array" ref="B98:B117">teams</f>
        <v>Liverpool</v>
      </c>
      <c r="C98" s="3" cm="1">
        <f t="array" ref="C98:C117">Corners / mp</f>
        <v>6.5217391304347823</v>
      </c>
      <c r="D98" cm="1">
        <f t="array" ref="D98:D117">Corners</f>
        <v>150</v>
      </c>
      <c r="E98" cm="1">
        <f t="array" ref="E98:E117">mp</f>
        <v>23</v>
      </c>
      <c r="H98" t="str" cm="1">
        <f t="array" ref="H98:H117">teams</f>
        <v>Liverpool</v>
      </c>
      <c r="I98" s="3" cm="1">
        <f t="array" ref="I98:I117">offsides/mp</f>
        <v>2.347826086956522</v>
      </c>
    </row>
    <row r="99" spans="2:12" x14ac:dyDescent="0.3">
      <c r="B99" t="str">
        <v>Manchester City</v>
      </c>
      <c r="C99" s="3">
        <v>7.3181818181818183</v>
      </c>
      <c r="D99">
        <v>161</v>
      </c>
      <c r="E99">
        <v>22</v>
      </c>
      <c r="H99" t="str">
        <v>Manchester City</v>
      </c>
      <c r="I99" s="3">
        <v>1.1818181818181819</v>
      </c>
    </row>
    <row r="100" spans="2:12" x14ac:dyDescent="0.3">
      <c r="B100" t="str">
        <v>Arsenal</v>
      </c>
      <c r="C100" s="3">
        <v>7.6521739130434785</v>
      </c>
      <c r="D100">
        <v>176</v>
      </c>
      <c r="E100">
        <v>23</v>
      </c>
      <c r="H100" t="str">
        <v>Arsenal</v>
      </c>
      <c r="I100" s="3">
        <v>2.2173913043478262</v>
      </c>
    </row>
    <row r="101" spans="2:12" x14ac:dyDescent="0.3">
      <c r="B101" t="str">
        <v>Aston Villa</v>
      </c>
      <c r="C101" s="3">
        <v>6.1304347826086953</v>
      </c>
      <c r="D101">
        <v>141</v>
      </c>
      <c r="E101">
        <v>23</v>
      </c>
      <c r="H101" t="str">
        <v>Aston Villa</v>
      </c>
      <c r="I101" s="3">
        <v>0.91304347826086951</v>
      </c>
    </row>
    <row r="102" spans="2:12" x14ac:dyDescent="0.3">
      <c r="B102" t="str">
        <v>Tottenham</v>
      </c>
      <c r="C102" s="3">
        <v>5.6521739130434785</v>
      </c>
      <c r="D102">
        <v>130</v>
      </c>
      <c r="E102">
        <v>23</v>
      </c>
      <c r="H102" t="str">
        <v>Tottenham</v>
      </c>
      <c r="I102" s="3">
        <v>2.3043478260869565</v>
      </c>
    </row>
    <row r="103" spans="2:12" x14ac:dyDescent="0.3">
      <c r="B103" t="str">
        <v>Manchester Utd</v>
      </c>
      <c r="C103" s="3">
        <v>6.2608695652173916</v>
      </c>
      <c r="D103">
        <v>144</v>
      </c>
      <c r="E103">
        <v>23</v>
      </c>
      <c r="H103" t="str">
        <v>Manchester Utd</v>
      </c>
      <c r="I103" s="3">
        <v>2.6086956521739131</v>
      </c>
    </row>
    <row r="104" spans="2:12" x14ac:dyDescent="0.3">
      <c r="B104" t="str">
        <v>West Ham</v>
      </c>
      <c r="C104" s="3">
        <v>4.3913043478260869</v>
      </c>
      <c r="D104">
        <v>101</v>
      </c>
      <c r="E104">
        <v>23</v>
      </c>
      <c r="H104" t="str">
        <v>West Ham</v>
      </c>
      <c r="I104" s="3">
        <v>1.826086956521739</v>
      </c>
      <c r="L104" t="s">
        <v>326</v>
      </c>
    </row>
    <row r="105" spans="2:12" x14ac:dyDescent="0.3">
      <c r="B105" t="str">
        <v>Brighton</v>
      </c>
      <c r="C105" s="3">
        <v>5.0869565217391308</v>
      </c>
      <c r="D105">
        <v>117</v>
      </c>
      <c r="E105">
        <v>23</v>
      </c>
      <c r="H105" t="str">
        <v>Brighton</v>
      </c>
      <c r="I105" s="3">
        <v>2.1304347826086958</v>
      </c>
    </row>
    <row r="106" spans="2:12" x14ac:dyDescent="0.3">
      <c r="B106" t="str">
        <v>Newcastle Utd</v>
      </c>
      <c r="C106" s="3">
        <v>4.9565217391304346</v>
      </c>
      <c r="D106">
        <v>114</v>
      </c>
      <c r="E106">
        <v>23</v>
      </c>
      <c r="H106" t="str">
        <v>Newcastle Utd</v>
      </c>
      <c r="I106" s="3">
        <v>1.6521739130434783</v>
      </c>
    </row>
    <row r="107" spans="2:12" x14ac:dyDescent="0.3">
      <c r="B107" t="str">
        <v>Wolves</v>
      </c>
      <c r="C107" s="3">
        <v>4.1739130434782608</v>
      </c>
      <c r="D107">
        <v>96</v>
      </c>
      <c r="E107">
        <v>23</v>
      </c>
      <c r="H107" t="str">
        <v>Wolves</v>
      </c>
      <c r="I107" s="3">
        <v>2</v>
      </c>
    </row>
    <row r="108" spans="2:12" x14ac:dyDescent="0.3">
      <c r="B108" t="str">
        <v>Chelsea</v>
      </c>
      <c r="C108" s="3">
        <v>5.1304347826086953</v>
      </c>
      <c r="D108">
        <v>118</v>
      </c>
      <c r="E108">
        <v>23</v>
      </c>
      <c r="H108" t="str">
        <v>Chelsea</v>
      </c>
      <c r="I108" s="3">
        <v>2.4347826086956523</v>
      </c>
    </row>
    <row r="109" spans="2:12" x14ac:dyDescent="0.3">
      <c r="B109" t="str">
        <v>Bournemouth</v>
      </c>
      <c r="C109" s="3">
        <v>6.0909090909090908</v>
      </c>
      <c r="D109">
        <v>134</v>
      </c>
      <c r="E109">
        <v>22</v>
      </c>
      <c r="H109" t="str">
        <v>Bournemouth</v>
      </c>
      <c r="I109" s="3">
        <v>1.5</v>
      </c>
    </row>
    <row r="110" spans="2:12" x14ac:dyDescent="0.3">
      <c r="B110" t="str">
        <v>Fulham</v>
      </c>
      <c r="C110" s="3">
        <v>5.6956521739130439</v>
      </c>
      <c r="D110">
        <v>131</v>
      </c>
      <c r="E110">
        <v>23</v>
      </c>
      <c r="H110" t="str">
        <v>Fulham</v>
      </c>
      <c r="I110" s="3">
        <v>1.7391304347826086</v>
      </c>
    </row>
    <row r="111" spans="2:12" x14ac:dyDescent="0.3">
      <c r="B111" t="str">
        <v>Crystal Palace</v>
      </c>
      <c r="C111" s="3">
        <v>4.6956521739130439</v>
      </c>
      <c r="D111">
        <v>108</v>
      </c>
      <c r="E111">
        <v>23</v>
      </c>
      <c r="H111" t="str">
        <v>Crystal Palace</v>
      </c>
      <c r="I111" s="3">
        <v>1.3043478260869565</v>
      </c>
    </row>
    <row r="112" spans="2:12" x14ac:dyDescent="0.3">
      <c r="B112" t="str">
        <v>Brentford</v>
      </c>
      <c r="C112" s="3">
        <v>4.9545454545454541</v>
      </c>
      <c r="D112">
        <v>109</v>
      </c>
      <c r="E112">
        <v>22</v>
      </c>
      <c r="H112" t="str">
        <v>Brentford</v>
      </c>
      <c r="I112" s="3">
        <v>1.7272727272727273</v>
      </c>
    </row>
    <row r="113" spans="2:9" x14ac:dyDescent="0.3">
      <c r="B113" t="str">
        <v>Nott'ham Forest</v>
      </c>
      <c r="C113" s="3">
        <v>3.7391304347826089</v>
      </c>
      <c r="D113">
        <v>86</v>
      </c>
      <c r="E113">
        <v>23</v>
      </c>
      <c r="H113" t="str">
        <v>Nott'ham Forest</v>
      </c>
      <c r="I113" s="3">
        <v>2.0869565217391304</v>
      </c>
    </row>
    <row r="114" spans="2:9" x14ac:dyDescent="0.3">
      <c r="B114" t="str">
        <v>Luton Town</v>
      </c>
      <c r="C114" s="3">
        <v>5.2272727272727275</v>
      </c>
      <c r="D114">
        <v>115</v>
      </c>
      <c r="E114">
        <v>22</v>
      </c>
      <c r="H114" t="str">
        <v>Luton Town</v>
      </c>
      <c r="I114" s="3">
        <v>1.8636363636363635</v>
      </c>
    </row>
    <row r="115" spans="2:9" x14ac:dyDescent="0.3">
      <c r="B115" t="str">
        <v>Everton</v>
      </c>
      <c r="C115" s="3">
        <v>4.9565217391304346</v>
      </c>
      <c r="D115">
        <v>114</v>
      </c>
      <c r="E115">
        <v>23</v>
      </c>
      <c r="H115" t="str">
        <v>Everton</v>
      </c>
      <c r="I115" s="3">
        <v>2.0434782608695654</v>
      </c>
    </row>
    <row r="116" spans="2:9" x14ac:dyDescent="0.3">
      <c r="B116" t="str">
        <v>Burnley</v>
      </c>
      <c r="C116" s="3">
        <v>5.0869565217391308</v>
      </c>
      <c r="D116">
        <v>117</v>
      </c>
      <c r="E116">
        <v>23</v>
      </c>
      <c r="H116" t="str">
        <v>Burnley</v>
      </c>
      <c r="I116" s="3">
        <v>2.0869565217391304</v>
      </c>
    </row>
    <row r="117" spans="2:9" x14ac:dyDescent="0.3">
      <c r="B117" t="str">
        <v>Sheffield Utd</v>
      </c>
      <c r="C117" s="3">
        <v>3.347826086956522</v>
      </c>
      <c r="D117">
        <v>77</v>
      </c>
      <c r="E117">
        <v>23</v>
      </c>
      <c r="H117" t="str">
        <v>Sheffield Utd</v>
      </c>
      <c r="I117" s="3">
        <v>1.9130434782608696</v>
      </c>
    </row>
    <row r="121" spans="2:9" x14ac:dyDescent="0.3">
      <c r="B121" t="str" cm="1">
        <f t="array" ref="B121:B140">teams</f>
        <v>Liverpool</v>
      </c>
      <c r="C121" cm="1">
        <f t="array" ref="C121:C140">passlength</f>
        <v>25.2</v>
      </c>
    </row>
    <row r="122" spans="2:9" x14ac:dyDescent="0.3">
      <c r="B122" t="str">
        <v>Manchester City</v>
      </c>
      <c r="C122">
        <v>29.9</v>
      </c>
      <c r="G122" t="str" cm="1">
        <f t="array" ref="G122:G141">teams</f>
        <v>Liverpool</v>
      </c>
      <c r="H122" s="3" cm="1">
        <f t="array" ref="H122:H141">drbbles/mp</f>
        <v>19.956521739130434</v>
      </c>
    </row>
    <row r="123" spans="2:9" x14ac:dyDescent="0.3">
      <c r="B123" t="str">
        <v>Arsenal</v>
      </c>
      <c r="C123">
        <v>29.5</v>
      </c>
      <c r="G123" t="str">
        <v>Manchester City</v>
      </c>
      <c r="H123" s="3">
        <v>12</v>
      </c>
    </row>
    <row r="124" spans="2:9" x14ac:dyDescent="0.3">
      <c r="B124" t="str">
        <v>Aston Villa</v>
      </c>
      <c r="C124">
        <v>27.9</v>
      </c>
      <c r="G124" t="str">
        <v>Arsenal</v>
      </c>
      <c r="H124" s="3">
        <v>14.521739130434783</v>
      </c>
    </row>
    <row r="125" spans="2:9" x14ac:dyDescent="0.3">
      <c r="B125" t="str">
        <v>Tottenham</v>
      </c>
      <c r="C125">
        <v>25.7</v>
      </c>
      <c r="G125" t="str">
        <v>Aston Villa</v>
      </c>
      <c r="H125" s="3">
        <v>14.347826086956522</v>
      </c>
    </row>
    <row r="126" spans="2:9" x14ac:dyDescent="0.3">
      <c r="B126" t="str">
        <v>Manchester Utd</v>
      </c>
      <c r="C126">
        <v>30</v>
      </c>
      <c r="G126" t="str">
        <v>Tottenham</v>
      </c>
      <c r="H126" s="3">
        <v>19.217391304347824</v>
      </c>
    </row>
    <row r="127" spans="2:9" x14ac:dyDescent="0.3">
      <c r="B127" t="str">
        <v>West Ham</v>
      </c>
      <c r="C127">
        <v>36</v>
      </c>
      <c r="G127" t="str">
        <v>Manchester Utd</v>
      </c>
      <c r="H127" s="3">
        <v>19</v>
      </c>
    </row>
    <row r="128" spans="2:9" x14ac:dyDescent="0.3">
      <c r="B128" t="str">
        <v>Brighton</v>
      </c>
      <c r="C128">
        <v>27.2</v>
      </c>
      <c r="G128" t="str">
        <v>West Ham</v>
      </c>
      <c r="H128" s="3">
        <v>15.347826086956522</v>
      </c>
    </row>
    <row r="129" spans="2:8" x14ac:dyDescent="0.3">
      <c r="B129" t="str">
        <v>Newcastle Utd</v>
      </c>
      <c r="C129">
        <v>27.3</v>
      </c>
      <c r="G129" t="str">
        <v>Brighton</v>
      </c>
      <c r="H129" s="3">
        <v>17</v>
      </c>
    </row>
    <row r="130" spans="2:8" x14ac:dyDescent="0.3">
      <c r="B130" t="str">
        <v>Wolves</v>
      </c>
      <c r="C130">
        <v>34.5</v>
      </c>
      <c r="G130" t="str">
        <v>Newcastle Utd</v>
      </c>
      <c r="H130" s="3">
        <v>18.434782608695652</v>
      </c>
    </row>
    <row r="131" spans="2:8" x14ac:dyDescent="0.3">
      <c r="B131" t="str">
        <v>Chelsea</v>
      </c>
      <c r="C131">
        <v>28.4</v>
      </c>
      <c r="G131" t="str">
        <v>Wolves</v>
      </c>
      <c r="H131" s="3">
        <v>16.173913043478262</v>
      </c>
    </row>
    <row r="132" spans="2:8" x14ac:dyDescent="0.3">
      <c r="B132" t="str">
        <v>Bournemouth</v>
      </c>
      <c r="C132">
        <v>35.799999999999997</v>
      </c>
      <c r="G132" t="str">
        <v>Chelsea</v>
      </c>
      <c r="H132" s="3">
        <v>16.652173913043477</v>
      </c>
    </row>
    <row r="133" spans="2:8" x14ac:dyDescent="0.3">
      <c r="B133" t="str">
        <v>Fulham</v>
      </c>
      <c r="C133">
        <v>28.2</v>
      </c>
      <c r="G133" t="str">
        <v>Bournemouth</v>
      </c>
      <c r="H133" s="3">
        <v>18.272727272727273</v>
      </c>
    </row>
    <row r="134" spans="2:8" x14ac:dyDescent="0.3">
      <c r="B134" t="str">
        <v>Crystal Palace</v>
      </c>
      <c r="C134">
        <v>38.799999999999997</v>
      </c>
      <c r="G134" t="str">
        <v>Fulham</v>
      </c>
      <c r="H134" s="3">
        <v>17.347826086956523</v>
      </c>
    </row>
    <row r="135" spans="2:8" x14ac:dyDescent="0.3">
      <c r="B135" t="str">
        <v>Brentford</v>
      </c>
      <c r="C135">
        <v>35.799999999999997</v>
      </c>
      <c r="G135" t="str">
        <v>Crystal Palace</v>
      </c>
      <c r="H135" s="3">
        <v>15.521739130434783</v>
      </c>
    </row>
    <row r="136" spans="2:8" x14ac:dyDescent="0.3">
      <c r="B136" t="str">
        <v>Nott'ham Forest</v>
      </c>
      <c r="C136">
        <v>29.6</v>
      </c>
      <c r="G136" t="str">
        <v>Brentford</v>
      </c>
      <c r="H136" s="3">
        <v>17.863636363636363</v>
      </c>
    </row>
    <row r="137" spans="2:8" x14ac:dyDescent="0.3">
      <c r="B137" t="str">
        <v>Luton Town</v>
      </c>
      <c r="C137">
        <v>42</v>
      </c>
      <c r="G137" t="str">
        <v>Nott'ham Forest</v>
      </c>
      <c r="H137" s="3">
        <v>16.347826086956523</v>
      </c>
    </row>
    <row r="138" spans="2:8" x14ac:dyDescent="0.3">
      <c r="B138" t="str">
        <v>Everton</v>
      </c>
      <c r="C138">
        <v>42.3</v>
      </c>
      <c r="G138" t="str">
        <v>Luton Town</v>
      </c>
      <c r="H138" s="3">
        <v>16.59090909090909</v>
      </c>
    </row>
    <row r="139" spans="2:8" x14ac:dyDescent="0.3">
      <c r="B139" t="str">
        <v>Burnley</v>
      </c>
      <c r="C139">
        <v>30</v>
      </c>
      <c r="G139" t="str">
        <v>Everton</v>
      </c>
      <c r="H139" s="3">
        <v>19.130434782608695</v>
      </c>
    </row>
    <row r="140" spans="2:8" x14ac:dyDescent="0.3">
      <c r="B140" t="str">
        <v>Sheffield Utd</v>
      </c>
      <c r="C140">
        <v>31.1</v>
      </c>
      <c r="G140" t="str">
        <v>Burnley</v>
      </c>
      <c r="H140" s="3">
        <v>15.826086956521738</v>
      </c>
    </row>
    <row r="141" spans="2:8" x14ac:dyDescent="0.3">
      <c r="G141" t="str">
        <v>Sheffield Utd</v>
      </c>
      <c r="H141" s="3">
        <v>18.260869565217391</v>
      </c>
    </row>
  </sheetData>
  <phoneticPr fontId="1" type="noConversion"/>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8BBD-7A5E-4938-BC5B-D63C9E06B5AC}">
  <dimension ref="A1:U575"/>
  <sheetViews>
    <sheetView tabSelected="1" workbookViewId="0">
      <selection activeCell="A555" sqref="A555:XFD575"/>
    </sheetView>
  </sheetViews>
  <sheetFormatPr defaultRowHeight="14.4" x14ac:dyDescent="0.3"/>
  <cols>
    <col min="1" max="1" width="14.44140625" bestFit="1" customWidth="1"/>
    <col min="2" max="2" width="14.21875" bestFit="1" customWidth="1"/>
    <col min="3" max="3" width="6" bestFit="1" customWidth="1"/>
    <col min="4" max="4" width="10.5546875" bestFit="1" customWidth="1"/>
    <col min="5" max="5" width="14.44140625" bestFit="1" customWidth="1"/>
    <col min="6" max="6" width="7.88671875" bestFit="1" customWidth="1"/>
    <col min="7" max="7" width="14.44140625" bestFit="1" customWidth="1"/>
    <col min="8" max="8" width="9.44140625" bestFit="1" customWidth="1"/>
    <col min="9" max="9" width="8.77734375" customWidth="1"/>
    <col min="10" max="10" width="9.44140625" bestFit="1" customWidth="1"/>
    <col min="11" max="11" width="11.88671875" bestFit="1" customWidth="1"/>
    <col min="12" max="12" width="12.77734375" customWidth="1"/>
    <col min="13" max="13" width="12.21875" customWidth="1"/>
    <col min="17" max="17" width="18.44140625" customWidth="1"/>
  </cols>
  <sheetData>
    <row r="1" spans="3:20" x14ac:dyDescent="0.3">
      <c r="C1" s="28" t="s">
        <v>234</v>
      </c>
      <c r="D1" s="28"/>
      <c r="E1" s="30" t="s">
        <v>5</v>
      </c>
      <c r="F1" s="30"/>
      <c r="G1" s="30"/>
      <c r="H1" s="30"/>
      <c r="I1" s="30"/>
      <c r="J1" s="30"/>
      <c r="K1" s="32">
        <f>_xlfn.XLOOKUP(E1,teams,att)*_xlfn.XLOOKUP(E3,teams,def)*average</f>
        <v>1.7782881286629413</v>
      </c>
      <c r="L1" s="32"/>
      <c r="M1" s="34">
        <f>SUM(G543:G551)</f>
        <v>0.55681615002871765</v>
      </c>
      <c r="N1" s="35"/>
    </row>
    <row r="2" spans="3:20" x14ac:dyDescent="0.3">
      <c r="C2" s="29"/>
      <c r="D2" s="29"/>
      <c r="E2" s="31"/>
      <c r="F2" s="31"/>
      <c r="G2" s="31"/>
      <c r="H2" s="31"/>
      <c r="I2" s="31"/>
      <c r="J2" s="31"/>
      <c r="K2" s="33"/>
      <c r="L2" s="33"/>
      <c r="M2" s="35"/>
      <c r="N2" s="35"/>
      <c r="O2" s="39">
        <f>1-SUM(M1:N4)</f>
        <v>0.23265564576190112</v>
      </c>
      <c r="P2" s="40"/>
    </row>
    <row r="3" spans="3:20" x14ac:dyDescent="0.3">
      <c r="C3" s="42" t="s">
        <v>235</v>
      </c>
      <c r="D3" s="42"/>
      <c r="E3" s="44" t="s">
        <v>28</v>
      </c>
      <c r="F3" s="44"/>
      <c r="G3" s="44"/>
      <c r="H3" s="44"/>
      <c r="I3" s="44"/>
      <c r="J3" s="44"/>
      <c r="K3" s="32">
        <f>_xlfn.XLOOKUP(E3,teams,att)*_xlfn.XLOOKUP(E1,teams,def)*average</f>
        <v>0.99845168324928479</v>
      </c>
      <c r="L3" s="32"/>
      <c r="M3" s="37">
        <f>SUM(H543:H551)</f>
        <v>0.21052820420938118</v>
      </c>
      <c r="N3" s="38"/>
      <c r="O3" s="40"/>
      <c r="P3" s="40"/>
    </row>
    <row r="4" spans="3:20" x14ac:dyDescent="0.3">
      <c r="C4" s="43"/>
      <c r="D4" s="43"/>
      <c r="E4" s="45"/>
      <c r="F4" s="45"/>
      <c r="G4" s="45"/>
      <c r="H4" s="45"/>
      <c r="I4" s="45"/>
      <c r="J4" s="45"/>
      <c r="K4" s="33"/>
      <c r="L4" s="33"/>
      <c r="M4" s="38"/>
      <c r="N4" s="38"/>
    </row>
    <row r="6" spans="3:20" x14ac:dyDescent="0.3">
      <c r="C6" s="41" t="s">
        <v>236</v>
      </c>
      <c r="D6" s="41"/>
      <c r="E6" s="41"/>
      <c r="F6" s="41"/>
      <c r="G6" s="41"/>
      <c r="H6" s="41"/>
      <c r="I6" s="41"/>
      <c r="J6" s="41"/>
      <c r="K6" s="41"/>
      <c r="L6" s="41"/>
      <c r="M6" s="41"/>
      <c r="N6" s="41"/>
      <c r="O6" s="41"/>
      <c r="P6" s="41"/>
      <c r="Q6" s="41"/>
      <c r="R6" s="41"/>
      <c r="S6" s="41"/>
      <c r="T6" s="41"/>
    </row>
    <row r="7" spans="3:20" x14ac:dyDescent="0.3">
      <c r="C7" s="41"/>
      <c r="D7" s="41"/>
      <c r="E7" s="41"/>
      <c r="F7" s="41"/>
      <c r="G7" s="41"/>
      <c r="H7" s="41"/>
      <c r="I7" s="41"/>
      <c r="J7" s="41"/>
      <c r="K7" s="41"/>
      <c r="L7" s="41"/>
      <c r="M7" s="41"/>
      <c r="N7" s="41"/>
      <c r="O7" s="41"/>
      <c r="P7" s="41"/>
      <c r="Q7" s="41"/>
      <c r="R7" s="41"/>
      <c r="S7" s="41"/>
      <c r="T7" s="41"/>
    </row>
    <row r="9" spans="3:20" x14ac:dyDescent="0.3">
      <c r="D9" s="4"/>
      <c r="E9" s="4"/>
      <c r="H9" s="5" t="str">
        <f>E1</f>
        <v>Manchester City</v>
      </c>
    </row>
    <row r="10" spans="3:20" x14ac:dyDescent="0.3">
      <c r="E10" s="2">
        <v>0</v>
      </c>
      <c r="F10" s="2">
        <v>1</v>
      </c>
      <c r="G10" s="2">
        <v>2</v>
      </c>
      <c r="H10" s="2">
        <v>3</v>
      </c>
      <c r="I10" s="2">
        <v>4</v>
      </c>
      <c r="J10" s="2">
        <v>5</v>
      </c>
      <c r="K10" s="2">
        <v>6</v>
      </c>
      <c r="L10" s="2">
        <v>7</v>
      </c>
      <c r="M10" s="2">
        <v>8</v>
      </c>
      <c r="N10" s="2">
        <v>9</v>
      </c>
      <c r="O10" s="2">
        <v>10</v>
      </c>
    </row>
    <row r="11" spans="3:20" x14ac:dyDescent="0.3">
      <c r="D11" s="2">
        <v>0</v>
      </c>
      <c r="E11" s="4">
        <f t="shared" ref="E11:O21" si="0">_xlfn.XLOOKUP(E$10,$C$542:$C$552,$D$542:$D$552)*_xlfn.XLOOKUP($D11,$C$542:$C$552,$E$542:$E$552)</f>
        <v>6.2241094636939762E-2</v>
      </c>
      <c r="F11" s="4">
        <f t="shared" si="0"/>
        <v>0.11068259970785663</v>
      </c>
      <c r="G11" s="4">
        <f t="shared" si="0"/>
        <v>9.8412776555016915E-2</v>
      </c>
      <c r="H11" s="4">
        <f t="shared" si="0"/>
        <v>5.8335424085515064E-2</v>
      </c>
      <c r="I11" s="4">
        <f t="shared" si="0"/>
        <v>2.5934298032947403E-2</v>
      </c>
      <c r="J11" s="4">
        <f t="shared" si="0"/>
        <v>9.2237308634394097E-3</v>
      </c>
      <c r="K11" s="4">
        <f t="shared" si="0"/>
        <v>2.7337418494060455E-3</v>
      </c>
      <c r="L11" s="4">
        <f t="shared" si="0"/>
        <v>6.9448295394683511E-4</v>
      </c>
      <c r="M11" s="4">
        <f t="shared" si="0"/>
        <v>1.5437384907030378E-4</v>
      </c>
      <c r="N11" s="4">
        <f t="shared" si="0"/>
        <v>3.0502353686413924E-5</v>
      </c>
      <c r="O11" s="4">
        <f t="shared" si="0"/>
        <v>5.42419734568282E-6</v>
      </c>
    </row>
    <row r="12" spans="3:20" x14ac:dyDescent="0.3">
      <c r="D12" s="2">
        <v>1</v>
      </c>
      <c r="E12" s="4">
        <f t="shared" si="0"/>
        <v>6.2144725707530525E-2</v>
      </c>
      <c r="F12" s="4">
        <f t="shared" si="0"/>
        <v>0.11051122798471623</v>
      </c>
      <c r="G12" s="4">
        <f t="shared" si="0"/>
        <v>9.826040240459237E-2</v>
      </c>
      <c r="H12" s="4">
        <f t="shared" si="0"/>
        <v>5.8245102371243376E-2</v>
      </c>
      <c r="I12" s="4">
        <f t="shared" si="0"/>
        <v>2.5894143524884946E-2</v>
      </c>
      <c r="J12" s="4">
        <f t="shared" si="0"/>
        <v>9.2094496064394557E-3</v>
      </c>
      <c r="K12" s="4">
        <f t="shared" si="0"/>
        <v>2.7295091511084788E-3</v>
      </c>
      <c r="L12" s="4">
        <f t="shared" si="0"/>
        <v>6.9340767435615289E-4</v>
      </c>
      <c r="M12" s="4">
        <f t="shared" si="0"/>
        <v>1.5413482945391581E-4</v>
      </c>
      <c r="N12" s="4">
        <f t="shared" si="0"/>
        <v>3.0455126381265007E-5</v>
      </c>
      <c r="O12" s="4">
        <f t="shared" si="0"/>
        <v>5.4157989700733134E-6</v>
      </c>
    </row>
    <row r="13" spans="3:20" x14ac:dyDescent="0.3">
      <c r="D13" s="2">
        <v>2</v>
      </c>
      <c r="E13" s="4">
        <f t="shared" si="0"/>
        <v>3.1024252993874474E-2</v>
      </c>
      <c r="F13" s="4">
        <f t="shared" si="0"/>
        <v>5.5170060799642685E-2</v>
      </c>
      <c r="G13" s="4">
        <f t="shared" si="0"/>
        <v>4.9054132088808655E-2</v>
      </c>
      <c r="H13" s="4">
        <f t="shared" si="0"/>
        <v>2.9077460251797426E-2</v>
      </c>
      <c r="I13" s="4">
        <f t="shared" si="0"/>
        <v>1.2927025594359969E-2</v>
      </c>
      <c r="J13" s="4">
        <f t="shared" si="0"/>
        <v>4.5975952306744686E-3</v>
      </c>
      <c r="K13" s="4">
        <f t="shared" si="0"/>
        <v>1.3626415031842934E-3</v>
      </c>
      <c r="L13" s="4">
        <f t="shared" si="0"/>
        <v>3.4616702981943634E-4</v>
      </c>
      <c r="M13" s="4">
        <f t="shared" si="0"/>
        <v>7.6948089957801837E-5</v>
      </c>
      <c r="N13" s="4">
        <f t="shared" si="0"/>
        <v>1.520398609947187E-5</v>
      </c>
      <c r="O13" s="4">
        <f t="shared" si="0"/>
        <v>2.7037067989047213E-6</v>
      </c>
    </row>
    <row r="14" spans="3:20" x14ac:dyDescent="0.3">
      <c r="D14" s="2">
        <v>3</v>
      </c>
      <c r="E14" s="4">
        <f t="shared" si="0"/>
        <v>1.0325405874428546E-2</v>
      </c>
      <c r="F14" s="4">
        <f t="shared" si="0"/>
        <v>1.8361546690122878E-2</v>
      </c>
      <c r="G14" s="4">
        <f t="shared" si="0"/>
        <v>1.6326060251467923E-2</v>
      </c>
      <c r="H14" s="4">
        <f t="shared" si="0"/>
        <v>9.6774797110071066E-3</v>
      </c>
      <c r="I14" s="4">
        <f t="shared" si="0"/>
        <v>4.3023368213651004E-3</v>
      </c>
      <c r="J14" s="4">
        <f t="shared" si="0"/>
        <v>1.5301588989886027E-3</v>
      </c>
      <c r="K14" s="4">
        <f t="shared" si="0"/>
        <v>4.535105675065646E-4</v>
      </c>
      <c r="L14" s="4">
        <f t="shared" si="0"/>
        <v>1.1521035120287389E-4</v>
      </c>
      <c r="M14" s="4">
        <f t="shared" si="0"/>
        <v>2.5609649980394883E-5</v>
      </c>
      <c r="N14" s="4">
        <f t="shared" si="0"/>
        <v>5.0601485043721404E-6</v>
      </c>
      <c r="O14" s="4">
        <f t="shared" si="0"/>
        <v>8.9984020145965172E-7</v>
      </c>
    </row>
    <row r="15" spans="3:20" x14ac:dyDescent="0.3">
      <c r="D15" s="2">
        <v>4</v>
      </c>
      <c r="E15" s="4">
        <f t="shared" si="0"/>
        <v>2.5773547188888083E-3</v>
      </c>
      <c r="F15" s="4">
        <f t="shared" si="0"/>
        <v>4.583279299953379E-3</v>
      </c>
      <c r="G15" s="4">
        <f t="shared" si="0"/>
        <v>4.075195584726847E-3</v>
      </c>
      <c r="H15" s="4">
        <f t="shared" si="0"/>
        <v>2.4156239767664611E-3</v>
      </c>
      <c r="I15" s="4">
        <f t="shared" si="0"/>
        <v>1.0739188602993403E-3</v>
      </c>
      <c r="J15" s="4">
        <f t="shared" si="0"/>
        <v>3.8194743208351057E-4</v>
      </c>
      <c r="K15" s="4">
        <f t="shared" si="0"/>
        <v>1.1320209737456692E-4</v>
      </c>
      <c r="L15" s="4">
        <f t="shared" si="0"/>
        <v>2.8757992271562669E-5</v>
      </c>
      <c r="M15" s="4">
        <f t="shared" si="0"/>
        <v>6.3924995325875696E-6</v>
      </c>
      <c r="N15" s="4">
        <f t="shared" si="0"/>
        <v>1.2630784479204282E-6</v>
      </c>
      <c r="O15" s="4">
        <f t="shared" si="0"/>
        <v>2.2461174095069113E-7</v>
      </c>
    </row>
    <row r="16" spans="3:20" x14ac:dyDescent="0.3">
      <c r="C16" s="5" t="str">
        <f>E3</f>
        <v>Everton</v>
      </c>
      <c r="D16" s="2">
        <v>5</v>
      </c>
      <c r="E16" s="4">
        <f t="shared" si="0"/>
        <v>5.1467283148100382E-4</v>
      </c>
      <c r="F16" s="4">
        <f t="shared" si="0"/>
        <v>9.1523658636801148E-4</v>
      </c>
      <c r="G16" s="4">
        <f t="shared" si="0"/>
        <v>8.13777178228115E-4</v>
      </c>
      <c r="H16" s="4">
        <f t="shared" si="0"/>
        <v>4.8237676513996112E-4</v>
      </c>
      <c r="I16" s="4">
        <f t="shared" si="0"/>
        <v>2.1445121874780605E-4</v>
      </c>
      <c r="J16" s="4">
        <f t="shared" si="0"/>
        <v>7.6271211295304633E-5</v>
      </c>
      <c r="K16" s="4">
        <f t="shared" si="0"/>
        <v>2.2605364934197168E-5</v>
      </c>
      <c r="L16" s="4">
        <f t="shared" si="0"/>
        <v>5.7426931580823359E-6</v>
      </c>
      <c r="M16" s="4">
        <f t="shared" si="0"/>
        <v>1.2765203836964655E-6</v>
      </c>
      <c r="N16" s="4">
        <f t="shared" si="0"/>
        <v>2.5222456048040923E-7</v>
      </c>
      <c r="O16" s="4">
        <f t="shared" si="0"/>
        <v>4.4852794165953996E-8</v>
      </c>
    </row>
    <row r="17" spans="3:17" x14ac:dyDescent="0.3">
      <c r="D17" s="2">
        <v>6</v>
      </c>
      <c r="E17" s="4">
        <f t="shared" si="0"/>
        <v>8.5645992485813922E-5</v>
      </c>
      <c r="F17" s="4">
        <f t="shared" si="0"/>
        <v>1.5230325170507834E-4</v>
      </c>
      <c r="G17" s="4">
        <f t="shared" si="0"/>
        <v>1.354195322319524E-4</v>
      </c>
      <c r="H17" s="4">
        <f t="shared" si="0"/>
        <v>8.0271648852389818E-5</v>
      </c>
      <c r="I17" s="4">
        <f t="shared" si="0"/>
        <v>3.5686530055601242E-5</v>
      </c>
      <c r="J17" s="4">
        <f t="shared" si="0"/>
        <v>1.269218655020979E-5</v>
      </c>
      <c r="K17" s="4">
        <f t="shared" si="0"/>
        <v>3.7617274448355848E-6</v>
      </c>
      <c r="L17" s="4">
        <f t="shared" si="0"/>
        <v>9.5563360834524295E-7</v>
      </c>
      <c r="M17" s="4">
        <f t="shared" si="0"/>
        <v>2.1242398763395972E-7</v>
      </c>
      <c r="N17" s="4">
        <f t="shared" si="0"/>
        <v>4.1972339494745922E-8</v>
      </c>
      <c r="O17" s="4">
        <f t="shared" si="0"/>
        <v>7.4638913055717413E-9</v>
      </c>
    </row>
    <row r="18" spans="3:17" x14ac:dyDescent="0.3">
      <c r="D18" s="2">
        <v>7</v>
      </c>
      <c r="E18" s="4">
        <f t="shared" si="0"/>
        <v>1.2216197908716663E-5</v>
      </c>
      <c r="F18" s="4">
        <f t="shared" si="0"/>
        <v>2.172391971846789E-5</v>
      </c>
      <c r="G18" s="4">
        <f t="shared" si="0"/>
        <v>1.9315694271689124E-5</v>
      </c>
      <c r="H18" s="4">
        <f t="shared" si="0"/>
        <v>1.144962327340918E-5</v>
      </c>
      <c r="I18" s="4">
        <f t="shared" si="0"/>
        <v>5.0901822861916153E-6</v>
      </c>
      <c r="J18" s="4">
        <f t="shared" si="0"/>
        <v>1.8103621464529885E-6</v>
      </c>
      <c r="K18" s="4">
        <f t="shared" si="0"/>
        <v>5.3655758560301817E-7</v>
      </c>
      <c r="L18" s="4">
        <f t="shared" si="0"/>
        <v>1.3630771211741387E-7</v>
      </c>
      <c r="M18" s="4">
        <f t="shared" si="0"/>
        <v>3.0299298287950387E-8</v>
      </c>
      <c r="N18" s="4">
        <f t="shared" si="0"/>
        <v>5.9867647169199393E-9</v>
      </c>
      <c r="O18" s="4">
        <f t="shared" si="0"/>
        <v>1.0646192625196885E-9</v>
      </c>
    </row>
    <row r="19" spans="3:17" x14ac:dyDescent="0.3">
      <c r="D19" s="2">
        <v>8</v>
      </c>
      <c r="E19" s="4">
        <f t="shared" si="0"/>
        <v>1.5246604206080623E-6</v>
      </c>
      <c r="F19" s="4">
        <f t="shared" si="0"/>
        <v>2.7112855262095636E-6</v>
      </c>
      <c r="G19" s="4">
        <f t="shared" si="0"/>
        <v>2.4107234323370623E-6</v>
      </c>
      <c r="H19" s="4">
        <f t="shared" si="0"/>
        <v>1.4289869537381922E-6</v>
      </c>
      <c r="I19" s="4">
        <f t="shared" si="0"/>
        <v>6.3528763396171148E-7</v>
      </c>
      <c r="J19" s="4">
        <f t="shared" si="0"/>
        <v>2.2594489155209595E-7</v>
      </c>
      <c r="K19" s="4">
        <f t="shared" si="0"/>
        <v>6.6965853063187958E-8</v>
      </c>
      <c r="L19" s="4">
        <f t="shared" si="0"/>
        <v>1.7012083075436285E-8</v>
      </c>
      <c r="M19" s="4">
        <f t="shared" si="0"/>
        <v>3.7815481721095148E-9</v>
      </c>
      <c r="N19" s="4">
        <f t="shared" si="0"/>
        <v>7.4718691360326479E-10</v>
      </c>
      <c r="O19" s="4">
        <f t="shared" si="0"/>
        <v>1.3287136183529888E-10</v>
      </c>
    </row>
    <row r="20" spans="3:17" x14ac:dyDescent="0.3">
      <c r="D20" s="2">
        <v>9</v>
      </c>
      <c r="E20" s="4">
        <f t="shared" si="0"/>
        <v>1.6914441814885381E-7</v>
      </c>
      <c r="F20" s="4">
        <f t="shared" si="0"/>
        <v>3.0078751082370725E-7</v>
      </c>
      <c r="G20" s="4">
        <f t="shared" si="0"/>
        <v>2.6744342987393738E-7</v>
      </c>
      <c r="H20" s="4">
        <f t="shared" si="0"/>
        <v>1.5853049214457419E-7</v>
      </c>
      <c r="I20" s="4">
        <f t="shared" si="0"/>
        <v>7.0478223052947466E-8</v>
      </c>
      <c r="J20" s="4">
        <f t="shared" si="0"/>
        <v>2.5066117476863067E-8</v>
      </c>
      <c r="K20" s="4">
        <f t="shared" si="0"/>
        <v>7.4291298567960414E-9</v>
      </c>
      <c r="L20" s="4">
        <f t="shared" si="0"/>
        <v>1.887304775805117E-9</v>
      </c>
      <c r="M20" s="4">
        <f t="shared" si="0"/>
        <v>4.1952145974788957E-10</v>
      </c>
      <c r="N20" s="4">
        <f t="shared" si="0"/>
        <v>8.289222573211318E-11</v>
      </c>
      <c r="O20" s="4">
        <f t="shared" si="0"/>
        <v>1.474062609778657E-11</v>
      </c>
    </row>
    <row r="21" spans="3:17" x14ac:dyDescent="0.3">
      <c r="D21" s="2">
        <v>10</v>
      </c>
      <c r="E21" s="4">
        <f t="shared" si="0"/>
        <v>1.6888252901294377E-8</v>
      </c>
      <c r="F21" s="4">
        <f t="shared" si="0"/>
        <v>3.003217964822926E-8</v>
      </c>
      <c r="G21" s="4">
        <f t="shared" si="0"/>
        <v>2.670293427315945E-8</v>
      </c>
      <c r="H21" s="4">
        <f t="shared" si="0"/>
        <v>1.5828503672808742E-8</v>
      </c>
      <c r="I21" s="4">
        <f t="shared" si="0"/>
        <v>7.0369100439633855E-9</v>
      </c>
      <c r="J21" s="4">
        <f t="shared" si="0"/>
        <v>2.5027307187298216E-9</v>
      </c>
      <c r="K21" s="4">
        <f t="shared" si="0"/>
        <v>7.4176272105955162E-10</v>
      </c>
      <c r="L21" s="4">
        <f t="shared" si="0"/>
        <v>1.8843826302070307E-10</v>
      </c>
      <c r="M21" s="4">
        <f t="shared" si="0"/>
        <v>4.1887190764447691E-11</v>
      </c>
      <c r="N21" s="4">
        <f t="shared" si="0"/>
        <v>8.2763882310507981E-12</v>
      </c>
      <c r="O21" s="4">
        <f t="shared" si="0"/>
        <v>1.4717802939483319E-12</v>
      </c>
    </row>
    <row r="24" spans="3:17" x14ac:dyDescent="0.3">
      <c r="C24" s="36">
        <f>_xlfn.XLOOKUP(E1,teams,TouchesAttPen)</f>
        <v>731</v>
      </c>
      <c r="D24" s="36"/>
      <c r="E24" s="36"/>
      <c r="F24" s="36"/>
      <c r="G24" s="36"/>
      <c r="H24" s="36"/>
      <c r="L24" s="36">
        <f>_xlfn.XLOOKUP(E3,teams,TouchesAttPen)</f>
        <v>504</v>
      </c>
      <c r="M24" s="36"/>
      <c r="N24" s="36"/>
      <c r="O24" s="36"/>
      <c r="P24" s="36"/>
      <c r="Q24" s="36"/>
    </row>
    <row r="25" spans="3:17" x14ac:dyDescent="0.3">
      <c r="C25" s="36"/>
      <c r="D25" s="36"/>
      <c r="E25" s="36"/>
      <c r="F25" s="36"/>
      <c r="G25" s="36"/>
      <c r="H25" s="36"/>
      <c r="L25" s="36"/>
      <c r="M25" s="36"/>
      <c r="N25" s="36"/>
      <c r="O25" s="36"/>
      <c r="P25" s="36"/>
      <c r="Q25" s="36"/>
    </row>
    <row r="26" spans="3:17" x14ac:dyDescent="0.3">
      <c r="C26" s="36"/>
      <c r="D26" s="36"/>
      <c r="E26" s="36"/>
      <c r="F26" s="36"/>
      <c r="G26" s="36"/>
      <c r="H26" s="36"/>
      <c r="L26" s="36"/>
      <c r="M26" s="36"/>
      <c r="N26" s="36"/>
      <c r="O26" s="36"/>
      <c r="P26" s="36"/>
      <c r="Q26" s="36"/>
    </row>
    <row r="27" spans="3:17" x14ac:dyDescent="0.3">
      <c r="C27" s="36">
        <f>_xlfn.XLOOKUP(E1,teams,TouchesAtt3rd)</f>
        <v>5457</v>
      </c>
      <c r="D27" s="36"/>
      <c r="E27" s="36"/>
      <c r="F27" s="36"/>
      <c r="G27" s="36"/>
      <c r="H27" s="36"/>
      <c r="L27" s="36">
        <f>_xlfn.XLOOKUP(E3,teams,TouchesAtt3rd)</f>
        <v>3194</v>
      </c>
      <c r="M27" s="36"/>
      <c r="N27" s="36"/>
      <c r="O27" s="36"/>
      <c r="P27" s="36"/>
      <c r="Q27" s="36"/>
    </row>
    <row r="28" spans="3:17" x14ac:dyDescent="0.3">
      <c r="C28" s="36"/>
      <c r="D28" s="36"/>
      <c r="E28" s="36"/>
      <c r="F28" s="36"/>
      <c r="G28" s="36"/>
      <c r="H28" s="36"/>
      <c r="L28" s="36"/>
      <c r="M28" s="36"/>
      <c r="N28" s="36"/>
      <c r="O28" s="36"/>
      <c r="P28" s="36"/>
      <c r="Q28" s="36"/>
    </row>
    <row r="29" spans="3:17" x14ac:dyDescent="0.3">
      <c r="C29" s="36"/>
      <c r="D29" s="36"/>
      <c r="E29" s="36"/>
      <c r="F29" s="36"/>
      <c r="G29" s="36"/>
      <c r="H29" s="36"/>
      <c r="L29" s="36"/>
      <c r="M29" s="36"/>
      <c r="N29" s="36"/>
      <c r="O29" s="36"/>
      <c r="P29" s="36"/>
      <c r="Q29" s="36"/>
    </row>
    <row r="30" spans="3:17" x14ac:dyDescent="0.3">
      <c r="C30" s="36"/>
      <c r="D30" s="36"/>
      <c r="E30" s="36"/>
      <c r="F30" s="36"/>
      <c r="G30" s="36"/>
      <c r="H30" s="36"/>
      <c r="L30" s="36"/>
      <c r="M30" s="36"/>
      <c r="N30" s="36"/>
      <c r="O30" s="36"/>
      <c r="P30" s="36"/>
      <c r="Q30" s="36"/>
    </row>
    <row r="31" spans="3:17" x14ac:dyDescent="0.3">
      <c r="C31" s="58">
        <f>_xlfn.XLOOKUP(E1,teams,TouchesMid3rd)</f>
        <v>8381</v>
      </c>
      <c r="D31" s="58"/>
      <c r="E31" s="58"/>
      <c r="F31" s="58"/>
      <c r="G31" s="58"/>
      <c r="H31" s="58"/>
      <c r="L31" s="58">
        <f>_xlfn.XLOOKUP(E3,teams,TouchesMid3rd)</f>
        <v>4803</v>
      </c>
      <c r="M31" s="58"/>
      <c r="N31" s="58"/>
      <c r="O31" s="58"/>
      <c r="P31" s="58"/>
      <c r="Q31" s="58"/>
    </row>
    <row r="32" spans="3:17" x14ac:dyDescent="0.3">
      <c r="C32" s="58"/>
      <c r="D32" s="58"/>
      <c r="E32" s="58"/>
      <c r="F32" s="58"/>
      <c r="G32" s="58"/>
      <c r="H32" s="58"/>
      <c r="L32" s="58"/>
      <c r="M32" s="58"/>
      <c r="N32" s="58"/>
      <c r="O32" s="58"/>
      <c r="P32" s="58"/>
      <c r="Q32" s="58"/>
    </row>
    <row r="33" spans="3:17" x14ac:dyDescent="0.3">
      <c r="C33" s="58"/>
      <c r="D33" s="58"/>
      <c r="E33" s="58"/>
      <c r="F33" s="58"/>
      <c r="G33" s="58"/>
      <c r="H33" s="58"/>
      <c r="L33" s="58"/>
      <c r="M33" s="58"/>
      <c r="N33" s="58"/>
      <c r="O33" s="58"/>
      <c r="P33" s="58"/>
      <c r="Q33" s="58"/>
    </row>
    <row r="34" spans="3:17" x14ac:dyDescent="0.3">
      <c r="C34" s="36">
        <f>_xlfn.XLOOKUP(E1,teams,TouchesDef3rd)</f>
        <v>4121</v>
      </c>
      <c r="D34" s="36"/>
      <c r="E34" s="36"/>
      <c r="F34" s="36"/>
      <c r="G34" s="36"/>
      <c r="H34" s="36"/>
      <c r="L34" s="36">
        <f>_xlfn.XLOOKUP(E3,teams,TouchesDef3rd)</f>
        <v>3879</v>
      </c>
      <c r="M34" s="36"/>
      <c r="N34" s="36"/>
      <c r="O34" s="36"/>
      <c r="P34" s="36"/>
      <c r="Q34" s="36"/>
    </row>
    <row r="35" spans="3:17" x14ac:dyDescent="0.3">
      <c r="C35" s="36"/>
      <c r="D35" s="36"/>
      <c r="E35" s="36"/>
      <c r="F35" s="36"/>
      <c r="G35" s="36"/>
      <c r="H35" s="36"/>
      <c r="L35" s="36"/>
      <c r="M35" s="36"/>
      <c r="N35" s="36"/>
      <c r="O35" s="36"/>
      <c r="P35" s="36"/>
      <c r="Q35" s="36"/>
    </row>
    <row r="36" spans="3:17" x14ac:dyDescent="0.3">
      <c r="C36" s="36"/>
      <c r="D36" s="36"/>
      <c r="E36" s="36"/>
      <c r="F36" s="36"/>
      <c r="G36" s="36"/>
      <c r="H36" s="36"/>
      <c r="L36" s="36"/>
      <c r="M36" s="36"/>
      <c r="N36" s="36"/>
      <c r="O36" s="36"/>
      <c r="P36" s="36"/>
      <c r="Q36" s="36"/>
    </row>
    <row r="37" spans="3:17" x14ac:dyDescent="0.3">
      <c r="C37" s="36"/>
      <c r="D37" s="36"/>
      <c r="E37" s="36"/>
      <c r="F37" s="36"/>
      <c r="G37" s="36"/>
      <c r="H37" s="36"/>
      <c r="L37" s="36"/>
      <c r="M37" s="36"/>
      <c r="N37" s="36"/>
      <c r="O37" s="36"/>
      <c r="P37" s="36"/>
      <c r="Q37" s="36"/>
    </row>
    <row r="38" spans="3:17" x14ac:dyDescent="0.3">
      <c r="C38" s="57">
        <f>_xlfn.XLOOKUP(E1,teams,TouchesDefPen)</f>
        <v>1282</v>
      </c>
      <c r="D38" s="57"/>
      <c r="E38" s="57"/>
      <c r="F38" s="57"/>
      <c r="G38" s="57"/>
      <c r="H38" s="57"/>
      <c r="L38" s="57">
        <f>_xlfn.XLOOKUP(E3,teams,TouchesDefPen)</f>
        <v>1439</v>
      </c>
      <c r="M38" s="57"/>
      <c r="N38" s="57"/>
      <c r="O38" s="57"/>
      <c r="P38" s="57"/>
      <c r="Q38" s="57"/>
    </row>
    <row r="39" spans="3:17" x14ac:dyDescent="0.3">
      <c r="C39" s="57"/>
      <c r="D39" s="57"/>
      <c r="E39" s="57"/>
      <c r="F39" s="57"/>
      <c r="G39" s="57"/>
      <c r="H39" s="57"/>
      <c r="L39" s="57"/>
      <c r="M39" s="57"/>
      <c r="N39" s="57"/>
      <c r="O39" s="57"/>
      <c r="P39" s="57"/>
      <c r="Q39" s="57"/>
    </row>
    <row r="40" spans="3:17" x14ac:dyDescent="0.3">
      <c r="C40" s="57"/>
      <c r="D40" s="57"/>
      <c r="E40" s="57"/>
      <c r="F40" s="57"/>
      <c r="G40" s="57"/>
      <c r="H40" s="57"/>
      <c r="L40" s="57"/>
      <c r="M40" s="57"/>
      <c r="N40" s="57"/>
      <c r="O40" s="57"/>
      <c r="P40" s="57"/>
      <c r="Q40" s="57"/>
    </row>
    <row r="44" spans="3:17" x14ac:dyDescent="0.3">
      <c r="C44" s="46" t="s">
        <v>237</v>
      </c>
      <c r="D44" s="46"/>
      <c r="E44" s="48">
        <f>_xlfn.XLOOKUP(E1,teams,possession)</f>
        <v>64.900000000000006</v>
      </c>
      <c r="F44" s="48"/>
      <c r="L44" s="47" t="s">
        <v>237</v>
      </c>
      <c r="M44" s="47"/>
      <c r="N44" s="48">
        <f>_xlfn.XLOOKUP(E3,teams,possession)</f>
        <v>38.9</v>
      </c>
      <c r="O44" s="48"/>
    </row>
    <row r="45" spans="3:17" x14ac:dyDescent="0.3">
      <c r="C45" s="46"/>
      <c r="D45" s="46"/>
      <c r="E45" s="48"/>
      <c r="F45" s="48"/>
      <c r="L45" s="47"/>
      <c r="M45" s="47"/>
      <c r="N45" s="48"/>
      <c r="O45" s="48"/>
    </row>
    <row r="46" spans="3:17" x14ac:dyDescent="0.3">
      <c r="C46" s="46"/>
      <c r="D46" s="46"/>
      <c r="E46" s="48"/>
      <c r="F46" s="48"/>
      <c r="L46" s="47"/>
      <c r="M46" s="47"/>
      <c r="N46" s="48"/>
      <c r="O46" s="48"/>
    </row>
    <row r="71" spans="1:17" ht="14.4" customHeight="1" x14ac:dyDescent="0.3">
      <c r="A71" s="49" t="str">
        <f>E1</f>
        <v>Manchester City</v>
      </c>
      <c r="B71" s="49"/>
      <c r="C71" s="51" t="s">
        <v>251</v>
      </c>
      <c r="D71" s="52"/>
      <c r="E71" s="52"/>
      <c r="F71" s="55" t="str">
        <f>_xlfn.XLOOKUP(E1,teams,topteamScorer)</f>
        <v>Erling Haaland - 14</v>
      </c>
      <c r="G71" s="55"/>
      <c r="J71" s="56" t="str">
        <f>_xlfn.XLOOKUP(E3,teams,topteamScorer)</f>
        <v>Abdoulaye Doucouré - 6</v>
      </c>
      <c r="K71" s="56"/>
      <c r="L71" s="53" t="s">
        <v>251</v>
      </c>
      <c r="M71" s="54"/>
      <c r="N71" s="54"/>
      <c r="O71" s="54"/>
      <c r="P71" s="50" t="str">
        <f>E3</f>
        <v>Everton</v>
      </c>
      <c r="Q71" s="50"/>
    </row>
    <row r="72" spans="1:17" ht="14.4" customHeight="1" x14ac:dyDescent="0.3">
      <c r="A72" s="49"/>
      <c r="B72" s="49"/>
      <c r="C72" s="52"/>
      <c r="D72" s="52"/>
      <c r="E72" s="52"/>
      <c r="F72" s="55"/>
      <c r="G72" s="55"/>
      <c r="J72" s="56"/>
      <c r="K72" s="56"/>
      <c r="L72" s="54"/>
      <c r="M72" s="54"/>
      <c r="N72" s="54"/>
      <c r="O72" s="54"/>
      <c r="P72" s="50"/>
      <c r="Q72" s="50"/>
    </row>
    <row r="73" spans="1:17" ht="14.4" customHeight="1" x14ac:dyDescent="0.3">
      <c r="A73" s="49"/>
      <c r="B73" s="49"/>
      <c r="C73" s="52"/>
      <c r="D73" s="52"/>
      <c r="E73" s="52"/>
      <c r="F73" s="55"/>
      <c r="G73" s="55"/>
      <c r="J73" s="56"/>
      <c r="K73" s="56"/>
      <c r="L73" s="54"/>
      <c r="M73" s="54"/>
      <c r="N73" s="54"/>
      <c r="O73" s="54"/>
      <c r="P73" s="50"/>
      <c r="Q73" s="50"/>
    </row>
    <row r="74" spans="1:17" ht="14.4" customHeight="1" x14ac:dyDescent="0.3">
      <c r="A74" s="49"/>
      <c r="B74" s="49"/>
      <c r="C74" s="52"/>
      <c r="D74" s="52"/>
      <c r="E74" s="52"/>
      <c r="F74" s="55"/>
      <c r="G74" s="55"/>
      <c r="J74" s="56"/>
      <c r="K74" s="56"/>
      <c r="L74" s="54"/>
      <c r="M74" s="54"/>
      <c r="N74" s="54"/>
      <c r="O74" s="54"/>
      <c r="P74" s="50"/>
      <c r="Q74" s="50"/>
    </row>
    <row r="101" spans="4:13" x14ac:dyDescent="0.3">
      <c r="D101" s="26" t="s">
        <v>252</v>
      </c>
      <c r="E101" s="27"/>
      <c r="F101" s="27"/>
      <c r="G101" s="27"/>
      <c r="H101" s="27"/>
      <c r="I101" s="27"/>
      <c r="J101" s="27"/>
      <c r="K101" s="27"/>
      <c r="L101" s="27"/>
      <c r="M101" s="27"/>
    </row>
    <row r="102" spans="4:13" x14ac:dyDescent="0.3">
      <c r="D102" s="12" t="s">
        <v>253</v>
      </c>
      <c r="E102" s="12" t="s">
        <v>254</v>
      </c>
      <c r="F102" s="12" t="s">
        <v>255</v>
      </c>
      <c r="G102" s="12" t="s">
        <v>260</v>
      </c>
      <c r="H102" s="12" t="s">
        <v>35</v>
      </c>
      <c r="I102" s="12" t="s">
        <v>257</v>
      </c>
      <c r="J102" s="12" t="s">
        <v>258</v>
      </c>
      <c r="K102" s="12" t="s">
        <v>256</v>
      </c>
      <c r="L102" s="12" t="s">
        <v>40</v>
      </c>
      <c r="M102" s="12" t="s">
        <v>259</v>
      </c>
    </row>
    <row r="103" spans="4:13" x14ac:dyDescent="0.3">
      <c r="D103" s="11" cm="1">
        <f t="array" ref="D103:D122">rank</f>
        <v>1</v>
      </c>
      <c r="E103" s="11" t="str" cm="1">
        <f t="array" ref="E103:E122">teams</f>
        <v>Liverpool</v>
      </c>
      <c r="F103" s="11" cm="1">
        <f t="array" ref="F103:F122">points1</f>
        <v>51</v>
      </c>
      <c r="G103" s="11" cm="1">
        <f t="array" ref="G103:G122">mp</f>
        <v>23</v>
      </c>
      <c r="H103" s="11" cm="1">
        <f t="array" ref="H103:H122">wins</f>
        <v>15</v>
      </c>
      <c r="I103" s="11" cm="1">
        <f t="array" ref="I103:I122">draws</f>
        <v>6</v>
      </c>
      <c r="J103" s="11" cm="1">
        <f t="array" ref="J103:J122">losses</f>
        <v>2</v>
      </c>
      <c r="K103" s="11" cm="1">
        <f t="array" ref="K103:K122">goalsfor</f>
        <v>52</v>
      </c>
      <c r="L103" s="11" cm="1">
        <f t="array" ref="L103:L122">goalsagainsts</f>
        <v>22</v>
      </c>
      <c r="M103" s="11" t="str" cm="1">
        <f t="array" ref="M103:M122">last5matches</f>
        <v>W_x000D_
 _x000D_
W_x000D_
 _x000D_
W_x000D_
 _x000D_
W_x000D_
 _x000D_
L</v>
      </c>
    </row>
    <row r="104" spans="4:13" x14ac:dyDescent="0.3">
      <c r="D104" s="11">
        <v>2</v>
      </c>
      <c r="E104" s="11" t="str">
        <v>Manchester City</v>
      </c>
      <c r="F104" s="11">
        <v>49</v>
      </c>
      <c r="G104" s="11">
        <v>22</v>
      </c>
      <c r="H104" s="11">
        <v>15</v>
      </c>
      <c r="I104" s="11">
        <v>4</v>
      </c>
      <c r="J104" s="11">
        <v>3</v>
      </c>
      <c r="K104" s="11">
        <v>54</v>
      </c>
      <c r="L104" s="11">
        <v>25</v>
      </c>
      <c r="M104" s="11" t="str">
        <v>W_x000D_
 _x000D_
W_x000D_
 _x000D_
W_x000D_
 _x000D_
W_x000D_
 _x000D_
W</v>
      </c>
    </row>
    <row r="105" spans="4:13" x14ac:dyDescent="0.3">
      <c r="D105" s="11">
        <v>3</v>
      </c>
      <c r="E105" s="11" t="str">
        <v>Arsenal</v>
      </c>
      <c r="F105" s="11">
        <v>49</v>
      </c>
      <c r="G105" s="11">
        <v>23</v>
      </c>
      <c r="H105" s="11">
        <v>15</v>
      </c>
      <c r="I105" s="11">
        <v>4</v>
      </c>
      <c r="J105" s="11">
        <v>4</v>
      </c>
      <c r="K105" s="11">
        <v>47</v>
      </c>
      <c r="L105" s="11">
        <v>22</v>
      </c>
      <c r="M105" s="11" t="str">
        <v>L_x000D_
 _x000D_
L_x000D_
 _x000D_
W_x000D_
 _x000D_
W_x000D_
 _x000D_
W</v>
      </c>
    </row>
    <row r="106" spans="4:13" x14ac:dyDescent="0.3">
      <c r="D106" s="11">
        <v>4</v>
      </c>
      <c r="E106" s="11" t="str">
        <v>Aston Villa</v>
      </c>
      <c r="F106" s="11">
        <v>46</v>
      </c>
      <c r="G106" s="11">
        <v>23</v>
      </c>
      <c r="H106" s="11">
        <v>14</v>
      </c>
      <c r="I106" s="11">
        <v>4</v>
      </c>
      <c r="J106" s="11">
        <v>5</v>
      </c>
      <c r="K106" s="11">
        <v>49</v>
      </c>
      <c r="L106" s="11">
        <v>30</v>
      </c>
      <c r="M106" s="11" t="str">
        <v>L_x000D_
 _x000D_
W_x000D_
 _x000D_
D_x000D_
 _x000D_
L_x000D_
 _x000D_
W</v>
      </c>
    </row>
    <row r="107" spans="4:13" x14ac:dyDescent="0.3">
      <c r="D107" s="11">
        <v>5</v>
      </c>
      <c r="E107" s="11" t="str">
        <v>Tottenham</v>
      </c>
      <c r="F107" s="11">
        <v>44</v>
      </c>
      <c r="G107" s="11">
        <v>23</v>
      </c>
      <c r="H107" s="11">
        <v>13</v>
      </c>
      <c r="I107" s="11">
        <v>5</v>
      </c>
      <c r="J107" s="11">
        <v>5</v>
      </c>
      <c r="K107" s="11">
        <v>49</v>
      </c>
      <c r="L107" s="11">
        <v>35</v>
      </c>
      <c r="M107" s="11" t="str">
        <v>L_x000D_
 _x000D_
W_x000D_
 _x000D_
D_x000D_
 _x000D_
W_x000D_
 _x000D_
D</v>
      </c>
    </row>
    <row r="108" spans="4:13" x14ac:dyDescent="0.3">
      <c r="D108" s="11">
        <v>6</v>
      </c>
      <c r="E108" s="11" t="str">
        <v>Manchester Utd</v>
      </c>
      <c r="F108" s="11">
        <v>38</v>
      </c>
      <c r="G108" s="11">
        <v>23</v>
      </c>
      <c r="H108" s="11">
        <v>12</v>
      </c>
      <c r="I108" s="11">
        <v>2</v>
      </c>
      <c r="J108" s="11">
        <v>9</v>
      </c>
      <c r="K108" s="11">
        <v>31</v>
      </c>
      <c r="L108" s="11">
        <v>32</v>
      </c>
      <c r="M108" s="11" t="str">
        <v>W_x000D_
 _x000D_
L_x000D_
 _x000D_
D_x000D_
 _x000D_
W_x000D_
 _x000D_
W</v>
      </c>
    </row>
    <row r="109" spans="4:13" x14ac:dyDescent="0.3">
      <c r="D109" s="11">
        <v>7</v>
      </c>
      <c r="E109" s="11" t="str">
        <v>West Ham</v>
      </c>
      <c r="F109" s="11">
        <v>36</v>
      </c>
      <c r="G109" s="11">
        <v>23</v>
      </c>
      <c r="H109" s="11">
        <v>10</v>
      </c>
      <c r="I109" s="11">
        <v>6</v>
      </c>
      <c r="J109" s="11">
        <v>7</v>
      </c>
      <c r="K109" s="11">
        <v>36</v>
      </c>
      <c r="L109" s="11">
        <v>36</v>
      </c>
      <c r="M109" s="11" t="str">
        <v>W_x000D_
 _x000D_
D_x000D_
 _x000D_
D_x000D_
 _x000D_
D_x000D_
 _x000D_
L</v>
      </c>
    </row>
    <row r="110" spans="4:13" x14ac:dyDescent="0.3">
      <c r="D110" s="11">
        <v>8</v>
      </c>
      <c r="E110" s="11" t="str">
        <v>Brighton</v>
      </c>
      <c r="F110" s="11">
        <v>35</v>
      </c>
      <c r="G110" s="11">
        <v>23</v>
      </c>
      <c r="H110" s="11">
        <v>9</v>
      </c>
      <c r="I110" s="11">
        <v>8</v>
      </c>
      <c r="J110" s="11">
        <v>6</v>
      </c>
      <c r="K110" s="11">
        <v>42</v>
      </c>
      <c r="L110" s="11">
        <v>38</v>
      </c>
      <c r="M110" s="11" t="str">
        <v>W_x000D_
 _x000D_
D_x000D_
 _x000D_
D_x000D_
 _x000D_
L_x000D_
 _x000D_
W</v>
      </c>
    </row>
    <row r="111" spans="4:13" x14ac:dyDescent="0.3">
      <c r="D111" s="11">
        <v>9</v>
      </c>
      <c r="E111" s="11" t="str">
        <v>Newcastle Utd</v>
      </c>
      <c r="F111" s="11">
        <v>33</v>
      </c>
      <c r="G111" s="11">
        <v>23</v>
      </c>
      <c r="H111" s="11">
        <v>10</v>
      </c>
      <c r="I111" s="11">
        <v>3</v>
      </c>
      <c r="J111" s="11">
        <v>10</v>
      </c>
      <c r="K111" s="11">
        <v>48</v>
      </c>
      <c r="L111" s="11">
        <v>37</v>
      </c>
      <c r="M111" s="11" t="str">
        <v>L_x000D_
 _x000D_
L_x000D_
 _x000D_
L_x000D_
 _x000D_
W_x000D_
 _x000D_
D</v>
      </c>
    </row>
    <row r="112" spans="4:13" x14ac:dyDescent="0.3">
      <c r="D112" s="11">
        <v>10</v>
      </c>
      <c r="E112" s="11" t="str">
        <v>Wolves</v>
      </c>
      <c r="F112" s="11">
        <v>32</v>
      </c>
      <c r="G112" s="11">
        <v>23</v>
      </c>
      <c r="H112" s="11">
        <v>9</v>
      </c>
      <c r="I112" s="11">
        <v>5</v>
      </c>
      <c r="J112" s="11">
        <v>9</v>
      </c>
      <c r="K112" s="11">
        <v>37</v>
      </c>
      <c r="L112" s="11">
        <v>37</v>
      </c>
      <c r="M112" s="11" t="str">
        <v>W_x000D_
 _x000D_
W_x000D_
 _x000D_
D_x000D_
 _x000D_
L_x000D_
 _x000D_
W</v>
      </c>
    </row>
    <row r="113" spans="4:13" x14ac:dyDescent="0.3">
      <c r="D113" s="11">
        <v>11</v>
      </c>
      <c r="E113" s="11" t="str">
        <v>Chelsea</v>
      </c>
      <c r="F113" s="11">
        <v>31</v>
      </c>
      <c r="G113" s="11">
        <v>23</v>
      </c>
      <c r="H113" s="11">
        <v>9</v>
      </c>
      <c r="I113" s="11">
        <v>4</v>
      </c>
      <c r="J113" s="11">
        <v>10</v>
      </c>
      <c r="K113" s="11">
        <v>38</v>
      </c>
      <c r="L113" s="11">
        <v>39</v>
      </c>
      <c r="M113" s="11" t="str">
        <v>W_x000D_
 _x000D_
W_x000D_
 _x000D_
W_x000D_
 _x000D_
L_x000D_
 _x000D_
L</v>
      </c>
    </row>
    <row r="114" spans="4:13" x14ac:dyDescent="0.3">
      <c r="D114" s="11">
        <v>12</v>
      </c>
      <c r="E114" s="11" t="str">
        <v>Bournemouth</v>
      </c>
      <c r="F114" s="11">
        <v>27</v>
      </c>
      <c r="G114" s="11">
        <v>22</v>
      </c>
      <c r="H114" s="11">
        <v>7</v>
      </c>
      <c r="I114" s="11">
        <v>6</v>
      </c>
      <c r="J114" s="11">
        <v>9</v>
      </c>
      <c r="K114" s="11">
        <v>30</v>
      </c>
      <c r="L114" s="11">
        <v>41</v>
      </c>
      <c r="M114" s="11" t="str">
        <v>W_x000D_
 _x000D_
L_x000D_
 _x000D_
L_x000D_
 _x000D_
D_x000D_
 _x000D_
D</v>
      </c>
    </row>
    <row r="115" spans="4:13" x14ac:dyDescent="0.3">
      <c r="D115" s="11">
        <v>13</v>
      </c>
      <c r="E115" s="11" t="str">
        <v>Fulham</v>
      </c>
      <c r="F115" s="11">
        <v>26</v>
      </c>
      <c r="G115" s="11">
        <v>23</v>
      </c>
      <c r="H115" s="11">
        <v>7</v>
      </c>
      <c r="I115" s="11">
        <v>5</v>
      </c>
      <c r="J115" s="11">
        <v>11</v>
      </c>
      <c r="K115" s="11">
        <v>30</v>
      </c>
      <c r="L115" s="11">
        <v>38</v>
      </c>
      <c r="M115" s="11" t="str">
        <v>L_x000D_
 _x000D_
W_x000D_
 _x000D_
L_x000D_
 _x000D_
D_x000D_
 _x000D_
D</v>
      </c>
    </row>
    <row r="116" spans="4:13" x14ac:dyDescent="0.3">
      <c r="D116" s="11">
        <v>14</v>
      </c>
      <c r="E116" s="11" t="str">
        <v>Crystal Palace</v>
      </c>
      <c r="F116" s="11">
        <v>24</v>
      </c>
      <c r="G116" s="11">
        <v>23</v>
      </c>
      <c r="H116" s="11">
        <v>6</v>
      </c>
      <c r="I116" s="11">
        <v>6</v>
      </c>
      <c r="J116" s="11">
        <v>11</v>
      </c>
      <c r="K116" s="11">
        <v>26</v>
      </c>
      <c r="L116" s="11">
        <v>40</v>
      </c>
      <c r="M116" s="11" t="str">
        <v>L_x000D_
 _x000D_
W_x000D_
 _x000D_
L_x000D_
 _x000D_
W_x000D_
 _x000D_
L</v>
      </c>
    </row>
    <row r="117" spans="4:13" x14ac:dyDescent="0.3">
      <c r="D117" s="11">
        <v>15</v>
      </c>
      <c r="E117" s="11" t="str">
        <v>Brentford</v>
      </c>
      <c r="F117" s="11">
        <v>22</v>
      </c>
      <c r="G117" s="11">
        <v>22</v>
      </c>
      <c r="H117" s="11">
        <v>6</v>
      </c>
      <c r="I117" s="11">
        <v>4</v>
      </c>
      <c r="J117" s="11">
        <v>12</v>
      </c>
      <c r="K117" s="11">
        <v>32</v>
      </c>
      <c r="L117" s="11">
        <v>39</v>
      </c>
      <c r="M117" s="11" t="str">
        <v>L_x000D_
 _x000D_
L_x000D_
 _x000D_
W_x000D_
 _x000D_
L_x000D_
 _x000D_
L</v>
      </c>
    </row>
    <row r="118" spans="4:13" x14ac:dyDescent="0.3">
      <c r="D118" s="11">
        <v>16</v>
      </c>
      <c r="E118" s="11" t="str">
        <v>Nott'ham Forest</v>
      </c>
      <c r="F118" s="11">
        <v>21</v>
      </c>
      <c r="G118" s="11">
        <v>23</v>
      </c>
      <c r="H118" s="11">
        <v>5</v>
      </c>
      <c r="I118" s="11">
        <v>6</v>
      </c>
      <c r="J118" s="11">
        <v>12</v>
      </c>
      <c r="K118" s="11">
        <v>28</v>
      </c>
      <c r="L118" s="11">
        <v>41</v>
      </c>
      <c r="M118" s="11" t="str">
        <v>W_x000D_
 _x000D_
W_x000D_
 _x000D_
L_x000D_
 _x000D_
L_x000D_
 _x000D_
D</v>
      </c>
    </row>
    <row r="119" spans="4:13" x14ac:dyDescent="0.3">
      <c r="D119" s="11">
        <v>17</v>
      </c>
      <c r="E119" s="11" t="str">
        <v>Luton Town</v>
      </c>
      <c r="F119" s="11">
        <v>20</v>
      </c>
      <c r="G119" s="11">
        <v>22</v>
      </c>
      <c r="H119" s="11">
        <v>5</v>
      </c>
      <c r="I119" s="11">
        <v>5</v>
      </c>
      <c r="J119" s="11">
        <v>12</v>
      </c>
      <c r="K119" s="11">
        <v>32</v>
      </c>
      <c r="L119" s="11">
        <v>42</v>
      </c>
      <c r="M119" s="11" t="str">
        <v>W_x000D_
 _x000D_
L_x000D_
 _x000D_
D_x000D_
 _x000D_
W_x000D_
 _x000D_
D</v>
      </c>
    </row>
    <row r="120" spans="4:13" x14ac:dyDescent="0.3">
      <c r="D120" s="11">
        <v>18</v>
      </c>
      <c r="E120" s="11" t="str">
        <v>Everton</v>
      </c>
      <c r="F120" s="11">
        <v>19</v>
      </c>
      <c r="G120" s="11">
        <v>23</v>
      </c>
      <c r="H120" s="11">
        <v>8</v>
      </c>
      <c r="I120" s="11">
        <v>5</v>
      </c>
      <c r="J120" s="11">
        <v>10</v>
      </c>
      <c r="K120" s="11">
        <v>26</v>
      </c>
      <c r="L120" s="11">
        <v>30</v>
      </c>
      <c r="M120" s="11" t="str">
        <v>L_x000D_
 _x000D_
L_x000D_
 _x000D_
D_x000D_
 _x000D_
D_x000D_
 _x000D_
D</v>
      </c>
    </row>
    <row r="121" spans="4:13" x14ac:dyDescent="0.3">
      <c r="D121" s="11">
        <v>19</v>
      </c>
      <c r="E121" s="11" t="str">
        <v>Burnley</v>
      </c>
      <c r="F121" s="11">
        <v>13</v>
      </c>
      <c r="G121" s="11">
        <v>23</v>
      </c>
      <c r="H121" s="11">
        <v>3</v>
      </c>
      <c r="I121" s="11">
        <v>4</v>
      </c>
      <c r="J121" s="11">
        <v>16</v>
      </c>
      <c r="K121" s="11">
        <v>24</v>
      </c>
      <c r="L121" s="11">
        <v>47</v>
      </c>
      <c r="M121" s="11" t="str">
        <v>L_x000D_
 _x000D_
L_x000D_
 _x000D_
D_x000D_
 _x000D_
L_x000D_
 _x000D_
D</v>
      </c>
    </row>
    <row r="122" spans="4:13" x14ac:dyDescent="0.3">
      <c r="D122" s="11">
        <v>20</v>
      </c>
      <c r="E122" s="11" t="str">
        <v>Sheffield Utd</v>
      </c>
      <c r="F122" s="11">
        <v>10</v>
      </c>
      <c r="G122" s="11">
        <v>23</v>
      </c>
      <c r="H122" s="11">
        <v>2</v>
      </c>
      <c r="I122" s="11">
        <v>4</v>
      </c>
      <c r="J122" s="11">
        <v>17</v>
      </c>
      <c r="K122" s="11">
        <v>19</v>
      </c>
      <c r="L122" s="11">
        <v>59</v>
      </c>
      <c r="M122" s="11" t="str">
        <v>L_x000D_
 _x000D_
L_x000D_
 _x000D_
D_x000D_
 _x000D_
L_x000D_
 _x000D_
L</v>
      </c>
    </row>
    <row r="123" spans="4:13" x14ac:dyDescent="0.3">
      <c r="L123" s="9"/>
    </row>
    <row r="133" spans="18:19" x14ac:dyDescent="0.3">
      <c r="S133" s="13"/>
    </row>
    <row r="134" spans="18:19" x14ac:dyDescent="0.3">
      <c r="S134" s="3"/>
    </row>
    <row r="137" spans="18:19" x14ac:dyDescent="0.3">
      <c r="R137" s="13"/>
    </row>
    <row r="153" spans="3:7" x14ac:dyDescent="0.3">
      <c r="C153" s="14" t="s">
        <v>288</v>
      </c>
      <c r="D153" s="15" t="s">
        <v>289</v>
      </c>
      <c r="E153" s="15" t="s">
        <v>290</v>
      </c>
      <c r="F153" s="15" t="s">
        <v>291</v>
      </c>
      <c r="G153" s="19" t="s">
        <v>292</v>
      </c>
    </row>
    <row r="154" spans="3:7" x14ac:dyDescent="0.3">
      <c r="C154" s="16">
        <v>38</v>
      </c>
      <c r="D154" s="20">
        <v>45431</v>
      </c>
      <c r="E154" s="21" t="s">
        <v>30</v>
      </c>
      <c r="F154" s="21" t="s">
        <v>324</v>
      </c>
      <c r="G154" s="22" t="s">
        <v>21</v>
      </c>
    </row>
    <row r="155" spans="3:7" x14ac:dyDescent="0.3">
      <c r="C155" s="17">
        <v>38</v>
      </c>
      <c r="D155" s="23">
        <v>45431</v>
      </c>
      <c r="E155" s="24" t="s">
        <v>33</v>
      </c>
      <c r="F155" s="24" t="s">
        <v>324</v>
      </c>
      <c r="G155" s="25" t="s">
        <v>9</v>
      </c>
    </row>
    <row r="156" spans="3:7" x14ac:dyDescent="0.3">
      <c r="C156" s="16">
        <v>38</v>
      </c>
      <c r="D156" s="20">
        <v>45431</v>
      </c>
      <c r="E156" s="21" t="s">
        <v>5</v>
      </c>
      <c r="F156" s="21" t="s">
        <v>324</v>
      </c>
      <c r="G156" s="22" t="s">
        <v>11</v>
      </c>
    </row>
    <row r="157" spans="3:7" x14ac:dyDescent="0.3">
      <c r="C157" s="17">
        <v>38</v>
      </c>
      <c r="D157" s="23">
        <v>45431</v>
      </c>
      <c r="E157" s="24" t="s">
        <v>7</v>
      </c>
      <c r="F157" s="24" t="s">
        <v>324</v>
      </c>
      <c r="G157" s="25" t="s">
        <v>28</v>
      </c>
    </row>
    <row r="158" spans="3:7" x14ac:dyDescent="0.3">
      <c r="C158" s="16">
        <v>38</v>
      </c>
      <c r="D158" s="20">
        <v>45431</v>
      </c>
      <c r="E158" s="21" t="s">
        <v>13</v>
      </c>
      <c r="F158" s="21" t="s">
        <v>324</v>
      </c>
      <c r="G158" s="22" t="s">
        <v>14</v>
      </c>
    </row>
    <row r="159" spans="3:7" x14ac:dyDescent="0.3">
      <c r="C159" s="17">
        <v>38</v>
      </c>
      <c r="D159" s="23">
        <v>45431</v>
      </c>
      <c r="E159" s="24" t="s">
        <v>23</v>
      </c>
      <c r="F159" s="24" t="s">
        <v>324</v>
      </c>
      <c r="G159" s="25" t="s">
        <v>16</v>
      </c>
    </row>
    <row r="160" spans="3:7" x14ac:dyDescent="0.3">
      <c r="C160" s="16">
        <v>38</v>
      </c>
      <c r="D160" s="20">
        <v>45431</v>
      </c>
      <c r="E160" s="21" t="s">
        <v>15</v>
      </c>
      <c r="F160" s="21" t="s">
        <v>324</v>
      </c>
      <c r="G160" s="22" t="s">
        <v>20</v>
      </c>
    </row>
    <row r="161" spans="3:7" x14ac:dyDescent="0.3">
      <c r="C161" s="17">
        <v>38</v>
      </c>
      <c r="D161" s="23">
        <v>45431</v>
      </c>
      <c r="E161" s="24" t="s">
        <v>25</v>
      </c>
      <c r="F161" s="24" t="s">
        <v>324</v>
      </c>
      <c r="G161" s="25" t="s">
        <v>8</v>
      </c>
    </row>
    <row r="162" spans="3:7" x14ac:dyDescent="0.3">
      <c r="C162" s="16">
        <v>38</v>
      </c>
      <c r="D162" s="20">
        <v>45431</v>
      </c>
      <c r="E162" s="21" t="s">
        <v>3</v>
      </c>
      <c r="F162" s="21" t="s">
        <v>324</v>
      </c>
      <c r="G162" s="22" t="s">
        <v>18</v>
      </c>
    </row>
    <row r="163" spans="3:7" x14ac:dyDescent="0.3">
      <c r="C163" s="17">
        <v>38</v>
      </c>
      <c r="D163" s="23">
        <v>45431</v>
      </c>
      <c r="E163" s="24" t="s">
        <v>31</v>
      </c>
      <c r="F163" s="24" t="s">
        <v>324</v>
      </c>
      <c r="G163" s="25" t="s">
        <v>26</v>
      </c>
    </row>
    <row r="164" spans="3:7" x14ac:dyDescent="0.3">
      <c r="C164" s="16">
        <v>37</v>
      </c>
      <c r="D164" s="20">
        <v>45423</v>
      </c>
      <c r="E164" s="21" t="s">
        <v>18</v>
      </c>
      <c r="F164" s="21" t="s">
        <v>324</v>
      </c>
      <c r="G164" s="22" t="s">
        <v>25</v>
      </c>
    </row>
    <row r="165" spans="3:7" x14ac:dyDescent="0.3">
      <c r="C165" s="17">
        <v>37</v>
      </c>
      <c r="D165" s="23">
        <v>45423</v>
      </c>
      <c r="E165" s="24" t="s">
        <v>11</v>
      </c>
      <c r="F165" s="24" t="s">
        <v>324</v>
      </c>
      <c r="G165" s="25" t="s">
        <v>30</v>
      </c>
    </row>
    <row r="166" spans="3:7" x14ac:dyDescent="0.3">
      <c r="C166" s="16">
        <v>37</v>
      </c>
      <c r="D166" s="20">
        <v>45423</v>
      </c>
      <c r="E166" s="21" t="s">
        <v>26</v>
      </c>
      <c r="F166" s="21" t="s">
        <v>324</v>
      </c>
      <c r="G166" s="22" t="s">
        <v>15</v>
      </c>
    </row>
    <row r="167" spans="3:7" x14ac:dyDescent="0.3">
      <c r="C167" s="17">
        <v>37</v>
      </c>
      <c r="D167" s="23">
        <v>45423</v>
      </c>
      <c r="E167" s="24" t="s">
        <v>9</v>
      </c>
      <c r="F167" s="24" t="s">
        <v>324</v>
      </c>
      <c r="G167" s="25" t="s">
        <v>31</v>
      </c>
    </row>
    <row r="168" spans="3:7" x14ac:dyDescent="0.3">
      <c r="C168" s="16">
        <v>37</v>
      </c>
      <c r="D168" s="20">
        <v>45423</v>
      </c>
      <c r="E168" s="21" t="s">
        <v>28</v>
      </c>
      <c r="F168" s="21" t="s">
        <v>324</v>
      </c>
      <c r="G168" s="22" t="s">
        <v>33</v>
      </c>
    </row>
    <row r="169" spans="3:7" x14ac:dyDescent="0.3">
      <c r="C169" s="17">
        <v>37</v>
      </c>
      <c r="D169" s="23">
        <v>45423</v>
      </c>
      <c r="E169" s="24" t="s">
        <v>21</v>
      </c>
      <c r="F169" s="24" t="s">
        <v>324</v>
      </c>
      <c r="G169" s="25" t="s">
        <v>5</v>
      </c>
    </row>
    <row r="170" spans="3:7" x14ac:dyDescent="0.3">
      <c r="C170" s="16">
        <v>37</v>
      </c>
      <c r="D170" s="20">
        <v>45423</v>
      </c>
      <c r="E170" s="21" t="s">
        <v>16</v>
      </c>
      <c r="F170" s="21" t="s">
        <v>324</v>
      </c>
      <c r="G170" s="22" t="s">
        <v>13</v>
      </c>
    </row>
    <row r="171" spans="3:7" x14ac:dyDescent="0.3">
      <c r="C171" s="17">
        <v>37</v>
      </c>
      <c r="D171" s="23">
        <v>45423</v>
      </c>
      <c r="E171" s="24" t="s">
        <v>8</v>
      </c>
      <c r="F171" s="24" t="s">
        <v>324</v>
      </c>
      <c r="G171" s="25" t="s">
        <v>3</v>
      </c>
    </row>
    <row r="172" spans="3:7" x14ac:dyDescent="0.3">
      <c r="C172" s="16">
        <v>37</v>
      </c>
      <c r="D172" s="20">
        <v>45423</v>
      </c>
      <c r="E172" s="21" t="s">
        <v>14</v>
      </c>
      <c r="F172" s="21" t="s">
        <v>324</v>
      </c>
      <c r="G172" s="22" t="s">
        <v>7</v>
      </c>
    </row>
    <row r="173" spans="3:7" x14ac:dyDescent="0.3">
      <c r="C173" s="17">
        <v>37</v>
      </c>
      <c r="D173" s="23">
        <v>45423</v>
      </c>
      <c r="E173" s="24" t="s">
        <v>20</v>
      </c>
      <c r="F173" s="24" t="s">
        <v>324</v>
      </c>
      <c r="G173" s="25" t="s">
        <v>23</v>
      </c>
    </row>
    <row r="174" spans="3:7" x14ac:dyDescent="0.3">
      <c r="C174" s="16">
        <v>36</v>
      </c>
      <c r="D174" s="20">
        <v>45416</v>
      </c>
      <c r="E174" s="21" t="s">
        <v>7</v>
      </c>
      <c r="F174" s="21" t="s">
        <v>324</v>
      </c>
      <c r="G174" s="22" t="s">
        <v>20</v>
      </c>
    </row>
    <row r="175" spans="3:7" x14ac:dyDescent="0.3">
      <c r="C175" s="17">
        <v>36</v>
      </c>
      <c r="D175" s="23">
        <v>45416</v>
      </c>
      <c r="E175" s="24" t="s">
        <v>31</v>
      </c>
      <c r="F175" s="24" t="s">
        <v>324</v>
      </c>
      <c r="G175" s="25" t="s">
        <v>16</v>
      </c>
    </row>
    <row r="176" spans="3:7" x14ac:dyDescent="0.3">
      <c r="C176" s="16">
        <v>36</v>
      </c>
      <c r="D176" s="20">
        <v>45416</v>
      </c>
      <c r="E176" s="21" t="s">
        <v>3</v>
      </c>
      <c r="F176" s="21" t="s">
        <v>324</v>
      </c>
      <c r="G176" s="22" t="s">
        <v>9</v>
      </c>
    </row>
    <row r="177" spans="3:7" x14ac:dyDescent="0.3">
      <c r="C177" s="17">
        <v>36</v>
      </c>
      <c r="D177" s="23">
        <v>45416</v>
      </c>
      <c r="E177" s="24" t="s">
        <v>5</v>
      </c>
      <c r="F177" s="24" t="s">
        <v>324</v>
      </c>
      <c r="G177" s="25" t="s">
        <v>18</v>
      </c>
    </row>
    <row r="178" spans="3:7" x14ac:dyDescent="0.3">
      <c r="C178" s="16">
        <v>36</v>
      </c>
      <c r="D178" s="20">
        <v>45416</v>
      </c>
      <c r="E178" s="21" t="s">
        <v>13</v>
      </c>
      <c r="F178" s="21" t="s">
        <v>324</v>
      </c>
      <c r="G178" s="22" t="s">
        <v>8</v>
      </c>
    </row>
    <row r="179" spans="3:7" x14ac:dyDescent="0.3">
      <c r="C179" s="17">
        <v>36</v>
      </c>
      <c r="D179" s="23">
        <v>45416</v>
      </c>
      <c r="E179" s="24" t="s">
        <v>30</v>
      </c>
      <c r="F179" s="24" t="s">
        <v>324</v>
      </c>
      <c r="G179" s="25" t="s">
        <v>28</v>
      </c>
    </row>
    <row r="180" spans="3:7" x14ac:dyDescent="0.3">
      <c r="C180" s="16">
        <v>36</v>
      </c>
      <c r="D180" s="20">
        <v>45416</v>
      </c>
      <c r="E180" s="21" t="s">
        <v>25</v>
      </c>
      <c r="F180" s="21" t="s">
        <v>324</v>
      </c>
      <c r="G180" s="22" t="s">
        <v>14</v>
      </c>
    </row>
    <row r="181" spans="3:7" x14ac:dyDescent="0.3">
      <c r="C181" s="17">
        <v>36</v>
      </c>
      <c r="D181" s="23">
        <v>45416</v>
      </c>
      <c r="E181" s="24" t="s">
        <v>33</v>
      </c>
      <c r="F181" s="24" t="s">
        <v>324</v>
      </c>
      <c r="G181" s="25" t="s">
        <v>26</v>
      </c>
    </row>
    <row r="182" spans="3:7" x14ac:dyDescent="0.3">
      <c r="C182" s="16">
        <v>36</v>
      </c>
      <c r="D182" s="20">
        <v>45416</v>
      </c>
      <c r="E182" s="21" t="s">
        <v>23</v>
      </c>
      <c r="F182" s="21" t="s">
        <v>324</v>
      </c>
      <c r="G182" s="22" t="s">
        <v>21</v>
      </c>
    </row>
    <row r="183" spans="3:7" x14ac:dyDescent="0.3">
      <c r="C183" s="17">
        <v>36</v>
      </c>
      <c r="D183" s="23">
        <v>45416</v>
      </c>
      <c r="E183" s="24" t="s">
        <v>15</v>
      </c>
      <c r="F183" s="24" t="s">
        <v>324</v>
      </c>
      <c r="G183" s="25" t="s">
        <v>11</v>
      </c>
    </row>
    <row r="184" spans="3:7" x14ac:dyDescent="0.3">
      <c r="C184" s="16">
        <v>35</v>
      </c>
      <c r="D184" s="20">
        <v>45409</v>
      </c>
      <c r="E184" s="21" t="s">
        <v>18</v>
      </c>
      <c r="F184" s="21" t="s">
        <v>324</v>
      </c>
      <c r="G184" s="22" t="s">
        <v>30</v>
      </c>
    </row>
    <row r="185" spans="3:7" x14ac:dyDescent="0.3">
      <c r="C185" s="17">
        <v>35</v>
      </c>
      <c r="D185" s="23">
        <v>45409</v>
      </c>
      <c r="E185" s="24" t="s">
        <v>26</v>
      </c>
      <c r="F185" s="24" t="s">
        <v>324</v>
      </c>
      <c r="G185" s="25" t="s">
        <v>5</v>
      </c>
    </row>
    <row r="186" spans="3:7" x14ac:dyDescent="0.3">
      <c r="C186" s="16">
        <v>35</v>
      </c>
      <c r="D186" s="20">
        <v>45409</v>
      </c>
      <c r="E186" s="21" t="s">
        <v>21</v>
      </c>
      <c r="F186" s="21" t="s">
        <v>324</v>
      </c>
      <c r="G186" s="22" t="s">
        <v>25</v>
      </c>
    </row>
    <row r="187" spans="3:7" x14ac:dyDescent="0.3">
      <c r="C187" s="17">
        <v>35</v>
      </c>
      <c r="D187" s="23">
        <v>45409</v>
      </c>
      <c r="E187" s="24" t="s">
        <v>8</v>
      </c>
      <c r="F187" s="24" t="s">
        <v>324</v>
      </c>
      <c r="G187" s="25" t="s">
        <v>15</v>
      </c>
    </row>
    <row r="188" spans="3:7" x14ac:dyDescent="0.3">
      <c r="C188" s="16">
        <v>35</v>
      </c>
      <c r="D188" s="20">
        <v>45409</v>
      </c>
      <c r="E188" s="21" t="s">
        <v>11</v>
      </c>
      <c r="F188" s="21" t="s">
        <v>324</v>
      </c>
      <c r="G188" s="22" t="s">
        <v>3</v>
      </c>
    </row>
    <row r="189" spans="3:7" x14ac:dyDescent="0.3">
      <c r="C189" s="17">
        <v>35</v>
      </c>
      <c r="D189" s="23">
        <v>45409</v>
      </c>
      <c r="E189" s="24" t="s">
        <v>28</v>
      </c>
      <c r="F189" s="24" t="s">
        <v>324</v>
      </c>
      <c r="G189" s="25" t="s">
        <v>23</v>
      </c>
    </row>
    <row r="190" spans="3:7" x14ac:dyDescent="0.3">
      <c r="C190" s="16">
        <v>35</v>
      </c>
      <c r="D190" s="20">
        <v>45409</v>
      </c>
      <c r="E190" s="21" t="s">
        <v>9</v>
      </c>
      <c r="F190" s="21" t="s">
        <v>324</v>
      </c>
      <c r="G190" s="22" t="s">
        <v>7</v>
      </c>
    </row>
    <row r="191" spans="3:7" x14ac:dyDescent="0.3">
      <c r="C191" s="17">
        <v>35</v>
      </c>
      <c r="D191" s="23">
        <v>45409</v>
      </c>
      <c r="E191" s="24" t="s">
        <v>14</v>
      </c>
      <c r="F191" s="24" t="s">
        <v>324</v>
      </c>
      <c r="G191" s="25" t="s">
        <v>31</v>
      </c>
    </row>
    <row r="192" spans="3:7" x14ac:dyDescent="0.3">
      <c r="C192" s="16">
        <v>35</v>
      </c>
      <c r="D192" s="20">
        <v>45409</v>
      </c>
      <c r="E192" s="21" t="s">
        <v>16</v>
      </c>
      <c r="F192" s="21" t="s">
        <v>324</v>
      </c>
      <c r="G192" s="22" t="s">
        <v>33</v>
      </c>
    </row>
    <row r="193" spans="3:7" x14ac:dyDescent="0.3">
      <c r="C193" s="17">
        <v>35</v>
      </c>
      <c r="D193" s="23">
        <v>45409</v>
      </c>
      <c r="E193" s="24" t="s">
        <v>20</v>
      </c>
      <c r="F193" s="24" t="s">
        <v>324</v>
      </c>
      <c r="G193" s="25" t="s">
        <v>13</v>
      </c>
    </row>
    <row r="194" spans="3:7" x14ac:dyDescent="0.3">
      <c r="C194" s="16">
        <v>34</v>
      </c>
      <c r="D194" s="20">
        <v>45402</v>
      </c>
      <c r="E194" s="21" t="s">
        <v>18</v>
      </c>
      <c r="F194" s="21" t="s">
        <v>324</v>
      </c>
      <c r="G194" s="22" t="s">
        <v>7</v>
      </c>
    </row>
    <row r="195" spans="3:7" x14ac:dyDescent="0.3">
      <c r="C195" s="17">
        <v>34</v>
      </c>
      <c r="D195" s="23">
        <v>45402</v>
      </c>
      <c r="E195" s="24" t="s">
        <v>9</v>
      </c>
      <c r="F195" s="24" t="s">
        <v>324</v>
      </c>
      <c r="G195" s="25" t="s">
        <v>5</v>
      </c>
    </row>
    <row r="196" spans="3:7" x14ac:dyDescent="0.3">
      <c r="C196" s="16">
        <v>34</v>
      </c>
      <c r="D196" s="20">
        <v>45402</v>
      </c>
      <c r="E196" s="21" t="s">
        <v>28</v>
      </c>
      <c r="F196" s="21" t="s">
        <v>324</v>
      </c>
      <c r="G196" s="22" t="s">
        <v>26</v>
      </c>
    </row>
    <row r="197" spans="3:7" x14ac:dyDescent="0.3">
      <c r="C197" s="17">
        <v>34</v>
      </c>
      <c r="D197" s="23">
        <v>45402</v>
      </c>
      <c r="E197" s="24" t="s">
        <v>8</v>
      </c>
      <c r="F197" s="24" t="s">
        <v>324</v>
      </c>
      <c r="G197" s="25" t="s">
        <v>20</v>
      </c>
    </row>
    <row r="198" spans="3:7" x14ac:dyDescent="0.3">
      <c r="C198" s="16">
        <v>34</v>
      </c>
      <c r="D198" s="20">
        <v>45402</v>
      </c>
      <c r="E198" s="21" t="s">
        <v>25</v>
      </c>
      <c r="F198" s="21" t="s">
        <v>324</v>
      </c>
      <c r="G198" s="22" t="s">
        <v>11</v>
      </c>
    </row>
    <row r="199" spans="3:7" x14ac:dyDescent="0.3">
      <c r="C199" s="17">
        <v>34</v>
      </c>
      <c r="D199" s="23">
        <v>45402</v>
      </c>
      <c r="E199" s="24" t="s">
        <v>21</v>
      </c>
      <c r="F199" s="24" t="s">
        <v>324</v>
      </c>
      <c r="G199" s="25" t="s">
        <v>3</v>
      </c>
    </row>
    <row r="200" spans="3:7" x14ac:dyDescent="0.3">
      <c r="C200" s="16">
        <v>34</v>
      </c>
      <c r="D200" s="20">
        <v>45402</v>
      </c>
      <c r="E200" s="21" t="s">
        <v>13</v>
      </c>
      <c r="F200" s="21" t="s">
        <v>324</v>
      </c>
      <c r="G200" s="22" t="s">
        <v>15</v>
      </c>
    </row>
    <row r="201" spans="3:7" x14ac:dyDescent="0.3">
      <c r="C201" s="17">
        <v>34</v>
      </c>
      <c r="D201" s="23">
        <v>45402</v>
      </c>
      <c r="E201" s="24" t="s">
        <v>30</v>
      </c>
      <c r="F201" s="24" t="s">
        <v>324</v>
      </c>
      <c r="G201" s="25" t="s">
        <v>23</v>
      </c>
    </row>
    <row r="202" spans="3:7" x14ac:dyDescent="0.3">
      <c r="C202" s="16">
        <v>34</v>
      </c>
      <c r="D202" s="20">
        <v>45402</v>
      </c>
      <c r="E202" s="21" t="s">
        <v>14</v>
      </c>
      <c r="F202" s="21" t="s">
        <v>324</v>
      </c>
      <c r="G202" s="22" t="s">
        <v>16</v>
      </c>
    </row>
    <row r="203" spans="3:7" x14ac:dyDescent="0.3">
      <c r="C203" s="17">
        <v>34</v>
      </c>
      <c r="D203" s="23">
        <v>45402</v>
      </c>
      <c r="E203" s="24" t="s">
        <v>33</v>
      </c>
      <c r="F203" s="24" t="s">
        <v>324</v>
      </c>
      <c r="G203" s="25" t="s">
        <v>31</v>
      </c>
    </row>
    <row r="204" spans="3:7" x14ac:dyDescent="0.3">
      <c r="C204" s="16">
        <v>33</v>
      </c>
      <c r="D204" s="20">
        <v>45395</v>
      </c>
      <c r="E204" s="21" t="s">
        <v>15</v>
      </c>
      <c r="F204" s="21" t="s">
        <v>324</v>
      </c>
      <c r="G204" s="22" t="s">
        <v>28</v>
      </c>
    </row>
    <row r="205" spans="3:7" x14ac:dyDescent="0.3">
      <c r="C205" s="17">
        <v>33</v>
      </c>
      <c r="D205" s="23">
        <v>45395</v>
      </c>
      <c r="E205" s="24" t="s">
        <v>20</v>
      </c>
      <c r="F205" s="24" t="s">
        <v>324</v>
      </c>
      <c r="G205" s="25" t="s">
        <v>14</v>
      </c>
    </row>
    <row r="206" spans="3:7" x14ac:dyDescent="0.3">
      <c r="C206" s="16">
        <v>33</v>
      </c>
      <c r="D206" s="20">
        <v>45395</v>
      </c>
      <c r="E206" s="21" t="s">
        <v>5</v>
      </c>
      <c r="F206" s="21" t="s">
        <v>324</v>
      </c>
      <c r="G206" s="22" t="s">
        <v>30</v>
      </c>
    </row>
    <row r="207" spans="3:7" x14ac:dyDescent="0.3">
      <c r="C207" s="17">
        <v>33</v>
      </c>
      <c r="D207" s="23">
        <v>45395</v>
      </c>
      <c r="E207" s="24" t="s">
        <v>26</v>
      </c>
      <c r="F207" s="24" t="s">
        <v>324</v>
      </c>
      <c r="G207" s="25" t="s">
        <v>18</v>
      </c>
    </row>
    <row r="208" spans="3:7" x14ac:dyDescent="0.3">
      <c r="C208" s="16">
        <v>33</v>
      </c>
      <c r="D208" s="20">
        <v>45395</v>
      </c>
      <c r="E208" s="21" t="s">
        <v>23</v>
      </c>
      <c r="F208" s="21" t="s">
        <v>324</v>
      </c>
      <c r="G208" s="22" t="s">
        <v>33</v>
      </c>
    </row>
    <row r="209" spans="3:7" x14ac:dyDescent="0.3">
      <c r="C209" s="17">
        <v>33</v>
      </c>
      <c r="D209" s="23">
        <v>45395</v>
      </c>
      <c r="E209" s="24" t="s">
        <v>16</v>
      </c>
      <c r="F209" s="24" t="s">
        <v>324</v>
      </c>
      <c r="G209" s="25" t="s">
        <v>9</v>
      </c>
    </row>
    <row r="210" spans="3:7" x14ac:dyDescent="0.3">
      <c r="C210" s="16">
        <v>33</v>
      </c>
      <c r="D210" s="20">
        <v>45395</v>
      </c>
      <c r="E210" s="21" t="s">
        <v>3</v>
      </c>
      <c r="F210" s="21" t="s">
        <v>324</v>
      </c>
      <c r="G210" s="22" t="s">
        <v>25</v>
      </c>
    </row>
    <row r="211" spans="3:7" x14ac:dyDescent="0.3">
      <c r="C211" s="17">
        <v>33</v>
      </c>
      <c r="D211" s="23">
        <v>45395</v>
      </c>
      <c r="E211" s="24" t="s">
        <v>11</v>
      </c>
      <c r="F211" s="24" t="s">
        <v>324</v>
      </c>
      <c r="G211" s="25" t="s">
        <v>21</v>
      </c>
    </row>
    <row r="212" spans="3:7" x14ac:dyDescent="0.3">
      <c r="C212" s="16">
        <v>33</v>
      </c>
      <c r="D212" s="20">
        <v>45395</v>
      </c>
      <c r="E212" s="21" t="s">
        <v>7</v>
      </c>
      <c r="F212" s="21" t="s">
        <v>324</v>
      </c>
      <c r="G212" s="22" t="s">
        <v>8</v>
      </c>
    </row>
    <row r="213" spans="3:7" x14ac:dyDescent="0.3">
      <c r="C213" s="17">
        <v>33</v>
      </c>
      <c r="D213" s="23">
        <v>45395</v>
      </c>
      <c r="E213" s="24" t="s">
        <v>31</v>
      </c>
      <c r="F213" s="24" t="s">
        <v>324</v>
      </c>
      <c r="G213" s="25" t="s">
        <v>13</v>
      </c>
    </row>
    <row r="214" spans="3:7" x14ac:dyDescent="0.3">
      <c r="C214" s="16">
        <v>32</v>
      </c>
      <c r="D214" s="20">
        <v>45388</v>
      </c>
      <c r="E214" s="21" t="s">
        <v>30</v>
      </c>
      <c r="F214" s="21" t="s">
        <v>324</v>
      </c>
      <c r="G214" s="22" t="s">
        <v>20</v>
      </c>
    </row>
    <row r="215" spans="3:7" x14ac:dyDescent="0.3">
      <c r="C215" s="17">
        <v>32</v>
      </c>
      <c r="D215" s="23">
        <v>45388</v>
      </c>
      <c r="E215" s="24" t="s">
        <v>13</v>
      </c>
      <c r="F215" s="24" t="s">
        <v>324</v>
      </c>
      <c r="G215" s="25" t="s">
        <v>7</v>
      </c>
    </row>
    <row r="216" spans="3:7" x14ac:dyDescent="0.3">
      <c r="C216" s="16">
        <v>32</v>
      </c>
      <c r="D216" s="20">
        <v>45388</v>
      </c>
      <c r="E216" s="21" t="s">
        <v>18</v>
      </c>
      <c r="F216" s="21" t="s">
        <v>324</v>
      </c>
      <c r="G216" s="22" t="s">
        <v>11</v>
      </c>
    </row>
    <row r="217" spans="3:7" x14ac:dyDescent="0.3">
      <c r="C217" s="17">
        <v>32</v>
      </c>
      <c r="D217" s="23">
        <v>45388</v>
      </c>
      <c r="E217" s="24" t="s">
        <v>9</v>
      </c>
      <c r="F217" s="24" t="s">
        <v>324</v>
      </c>
      <c r="G217" s="25" t="s">
        <v>26</v>
      </c>
    </row>
    <row r="218" spans="3:7" x14ac:dyDescent="0.3">
      <c r="C218" s="16">
        <v>32</v>
      </c>
      <c r="D218" s="20">
        <v>45388</v>
      </c>
      <c r="E218" s="21" t="s">
        <v>21</v>
      </c>
      <c r="F218" s="21" t="s">
        <v>324</v>
      </c>
      <c r="G218" s="22" t="s">
        <v>16</v>
      </c>
    </row>
    <row r="219" spans="3:7" x14ac:dyDescent="0.3">
      <c r="C219" s="17">
        <v>32</v>
      </c>
      <c r="D219" s="23">
        <v>45388</v>
      </c>
      <c r="E219" s="24" t="s">
        <v>28</v>
      </c>
      <c r="F219" s="24" t="s">
        <v>324</v>
      </c>
      <c r="G219" s="25" t="s">
        <v>31</v>
      </c>
    </row>
    <row r="220" spans="3:7" x14ac:dyDescent="0.3">
      <c r="C220" s="16">
        <v>32</v>
      </c>
      <c r="D220" s="20">
        <v>45388</v>
      </c>
      <c r="E220" s="21" t="s">
        <v>33</v>
      </c>
      <c r="F220" s="21" t="s">
        <v>324</v>
      </c>
      <c r="G220" s="22" t="s">
        <v>15</v>
      </c>
    </row>
    <row r="221" spans="3:7" x14ac:dyDescent="0.3">
      <c r="C221" s="17">
        <v>32</v>
      </c>
      <c r="D221" s="23">
        <v>45388</v>
      </c>
      <c r="E221" s="24" t="s">
        <v>14</v>
      </c>
      <c r="F221" s="24" t="s">
        <v>324</v>
      </c>
      <c r="G221" s="25" t="s">
        <v>3</v>
      </c>
    </row>
    <row r="222" spans="3:7" x14ac:dyDescent="0.3">
      <c r="C222" s="16">
        <v>32</v>
      </c>
      <c r="D222" s="20">
        <v>45388</v>
      </c>
      <c r="E222" s="21" t="s">
        <v>8</v>
      </c>
      <c r="F222" s="21" t="s">
        <v>324</v>
      </c>
      <c r="G222" s="22" t="s">
        <v>23</v>
      </c>
    </row>
    <row r="223" spans="3:7" x14ac:dyDescent="0.3">
      <c r="C223" s="17">
        <v>32</v>
      </c>
      <c r="D223" s="23">
        <v>45388</v>
      </c>
      <c r="E223" s="24" t="s">
        <v>25</v>
      </c>
      <c r="F223" s="24" t="s">
        <v>324</v>
      </c>
      <c r="G223" s="25" t="s">
        <v>5</v>
      </c>
    </row>
    <row r="224" spans="3:7" x14ac:dyDescent="0.3">
      <c r="C224" s="16">
        <v>31</v>
      </c>
      <c r="D224" s="20">
        <v>45385</v>
      </c>
      <c r="E224" s="21" t="s">
        <v>16</v>
      </c>
      <c r="F224" s="21" t="s">
        <v>324</v>
      </c>
      <c r="G224" s="22" t="s">
        <v>28</v>
      </c>
    </row>
    <row r="225" spans="3:7" x14ac:dyDescent="0.3">
      <c r="C225" s="17">
        <v>31</v>
      </c>
      <c r="D225" s="23">
        <v>45385</v>
      </c>
      <c r="E225" s="24" t="s">
        <v>15</v>
      </c>
      <c r="F225" s="24" t="s">
        <v>324</v>
      </c>
      <c r="G225" s="25" t="s">
        <v>14</v>
      </c>
    </row>
    <row r="226" spans="3:7" x14ac:dyDescent="0.3">
      <c r="C226" s="16">
        <v>31</v>
      </c>
      <c r="D226" s="20">
        <v>45385</v>
      </c>
      <c r="E226" s="21" t="s">
        <v>3</v>
      </c>
      <c r="F226" s="21" t="s">
        <v>324</v>
      </c>
      <c r="G226" s="22" t="s">
        <v>33</v>
      </c>
    </row>
    <row r="227" spans="3:7" x14ac:dyDescent="0.3">
      <c r="C227" s="17">
        <v>31</v>
      </c>
      <c r="D227" s="23">
        <v>45385</v>
      </c>
      <c r="E227" s="24" t="s">
        <v>5</v>
      </c>
      <c r="F227" s="24" t="s">
        <v>324</v>
      </c>
      <c r="G227" s="25" t="s">
        <v>8</v>
      </c>
    </row>
    <row r="228" spans="3:7" x14ac:dyDescent="0.3">
      <c r="C228" s="16">
        <v>31</v>
      </c>
      <c r="D228" s="20">
        <v>45384</v>
      </c>
      <c r="E228" s="21" t="s">
        <v>20</v>
      </c>
      <c r="F228" s="21" t="s">
        <v>324</v>
      </c>
      <c r="G228" s="22" t="s">
        <v>25</v>
      </c>
    </row>
    <row r="229" spans="3:7" x14ac:dyDescent="0.3">
      <c r="C229" s="17">
        <v>31</v>
      </c>
      <c r="D229" s="23">
        <v>45384</v>
      </c>
      <c r="E229" s="24" t="s">
        <v>11</v>
      </c>
      <c r="F229" s="24" t="s">
        <v>324</v>
      </c>
      <c r="G229" s="25" t="s">
        <v>9</v>
      </c>
    </row>
    <row r="230" spans="3:7" x14ac:dyDescent="0.3">
      <c r="C230" s="16">
        <v>31</v>
      </c>
      <c r="D230" s="20">
        <v>45384</v>
      </c>
      <c r="E230" s="21" t="s">
        <v>26</v>
      </c>
      <c r="F230" s="21" t="s">
        <v>324</v>
      </c>
      <c r="G230" s="22" t="s">
        <v>21</v>
      </c>
    </row>
    <row r="231" spans="3:7" x14ac:dyDescent="0.3">
      <c r="C231" s="17">
        <v>31</v>
      </c>
      <c r="D231" s="23">
        <v>45384</v>
      </c>
      <c r="E231" s="24" t="s">
        <v>7</v>
      </c>
      <c r="F231" s="24" t="s">
        <v>324</v>
      </c>
      <c r="G231" s="25" t="s">
        <v>30</v>
      </c>
    </row>
    <row r="232" spans="3:7" x14ac:dyDescent="0.3">
      <c r="C232" s="16">
        <v>31</v>
      </c>
      <c r="D232" s="20">
        <v>45384</v>
      </c>
      <c r="E232" s="21" t="s">
        <v>23</v>
      </c>
      <c r="F232" s="21" t="s">
        <v>324</v>
      </c>
      <c r="G232" s="22" t="s">
        <v>13</v>
      </c>
    </row>
    <row r="233" spans="3:7" x14ac:dyDescent="0.3">
      <c r="C233" s="17">
        <v>31</v>
      </c>
      <c r="D233" s="23">
        <v>45384</v>
      </c>
      <c r="E233" s="24" t="s">
        <v>31</v>
      </c>
      <c r="F233" s="24" t="s">
        <v>324</v>
      </c>
      <c r="G233" s="25" t="s">
        <v>18</v>
      </c>
    </row>
    <row r="234" spans="3:7" x14ac:dyDescent="0.3">
      <c r="C234" s="16">
        <v>30</v>
      </c>
      <c r="D234" s="20">
        <v>45382</v>
      </c>
      <c r="E234" s="21" t="s">
        <v>3</v>
      </c>
      <c r="F234" s="21" t="s">
        <v>324</v>
      </c>
      <c r="G234" s="22" t="s">
        <v>13</v>
      </c>
    </row>
    <row r="235" spans="3:7" x14ac:dyDescent="0.3">
      <c r="C235" s="17">
        <v>30</v>
      </c>
      <c r="D235" s="23">
        <v>45382</v>
      </c>
      <c r="E235" s="24" t="s">
        <v>5</v>
      </c>
      <c r="F235" s="24" t="s">
        <v>324</v>
      </c>
      <c r="G235" s="25" t="s">
        <v>7</v>
      </c>
    </row>
    <row r="236" spans="3:7" x14ac:dyDescent="0.3">
      <c r="C236" s="16">
        <v>30</v>
      </c>
      <c r="D236" s="20">
        <v>45381</v>
      </c>
      <c r="E236" s="21" t="s">
        <v>16</v>
      </c>
      <c r="F236" s="21" t="s">
        <v>324</v>
      </c>
      <c r="G236" s="22" t="s">
        <v>11</v>
      </c>
    </row>
    <row r="237" spans="3:7" x14ac:dyDescent="0.3">
      <c r="C237" s="17">
        <v>30</v>
      </c>
      <c r="D237" s="23">
        <v>45381</v>
      </c>
      <c r="E237" s="24" t="s">
        <v>20</v>
      </c>
      <c r="F237" s="24" t="s">
        <v>324</v>
      </c>
      <c r="G237" s="25" t="s">
        <v>28</v>
      </c>
    </row>
    <row r="238" spans="3:7" x14ac:dyDescent="0.3">
      <c r="C238" s="16">
        <v>30</v>
      </c>
      <c r="D238" s="20">
        <v>45381</v>
      </c>
      <c r="E238" s="21" t="s">
        <v>9</v>
      </c>
      <c r="F238" s="21" t="s">
        <v>324</v>
      </c>
      <c r="G238" s="22" t="s">
        <v>30</v>
      </c>
    </row>
    <row r="239" spans="3:7" x14ac:dyDescent="0.3">
      <c r="C239" s="17">
        <v>30</v>
      </c>
      <c r="D239" s="23">
        <v>45381</v>
      </c>
      <c r="E239" s="24" t="s">
        <v>26</v>
      </c>
      <c r="F239" s="24" t="s">
        <v>324</v>
      </c>
      <c r="G239" s="25" t="s">
        <v>25</v>
      </c>
    </row>
    <row r="240" spans="3:7" x14ac:dyDescent="0.3">
      <c r="C240" s="16">
        <v>30</v>
      </c>
      <c r="D240" s="20">
        <v>45381</v>
      </c>
      <c r="E240" s="21" t="s">
        <v>33</v>
      </c>
      <c r="F240" s="21" t="s">
        <v>324</v>
      </c>
      <c r="G240" s="22" t="s">
        <v>21</v>
      </c>
    </row>
    <row r="241" spans="3:7" x14ac:dyDescent="0.3">
      <c r="C241" s="17">
        <v>30</v>
      </c>
      <c r="D241" s="23">
        <v>45381</v>
      </c>
      <c r="E241" s="24" t="s">
        <v>15</v>
      </c>
      <c r="F241" s="24" t="s">
        <v>324</v>
      </c>
      <c r="G241" s="25" t="s">
        <v>31</v>
      </c>
    </row>
    <row r="242" spans="3:7" x14ac:dyDescent="0.3">
      <c r="C242" s="16">
        <v>30</v>
      </c>
      <c r="D242" s="20">
        <v>45381</v>
      </c>
      <c r="E242" s="21" t="s">
        <v>8</v>
      </c>
      <c r="F242" s="21" t="s">
        <v>324</v>
      </c>
      <c r="G242" s="22" t="s">
        <v>18</v>
      </c>
    </row>
    <row r="243" spans="3:7" x14ac:dyDescent="0.3">
      <c r="C243" s="17">
        <v>30</v>
      </c>
      <c r="D243" s="23">
        <v>45381</v>
      </c>
      <c r="E243" s="24" t="s">
        <v>23</v>
      </c>
      <c r="F243" s="24" t="s">
        <v>324</v>
      </c>
      <c r="G243" s="25" t="s">
        <v>14</v>
      </c>
    </row>
    <row r="244" spans="3:7" x14ac:dyDescent="0.3">
      <c r="C244" s="17">
        <v>29</v>
      </c>
      <c r="D244" s="23">
        <v>45368</v>
      </c>
      <c r="E244" s="24" t="s">
        <v>28</v>
      </c>
      <c r="F244" s="24" t="s">
        <v>324</v>
      </c>
      <c r="G244" s="25" t="s">
        <v>3</v>
      </c>
    </row>
    <row r="245" spans="3:7" x14ac:dyDescent="0.3">
      <c r="C245" s="16">
        <v>29</v>
      </c>
      <c r="D245" s="20">
        <v>45368</v>
      </c>
      <c r="E245" s="21" t="s">
        <v>11</v>
      </c>
      <c r="F245" s="21" t="s">
        <v>324</v>
      </c>
      <c r="G245" s="22" t="s">
        <v>8</v>
      </c>
    </row>
    <row r="246" spans="3:7" x14ac:dyDescent="0.3">
      <c r="C246" s="17">
        <v>29</v>
      </c>
      <c r="D246" s="23">
        <v>45368</v>
      </c>
      <c r="E246" s="24" t="s">
        <v>13</v>
      </c>
      <c r="F246" s="24" t="s">
        <v>324</v>
      </c>
      <c r="G246" s="25" t="s">
        <v>5</v>
      </c>
    </row>
    <row r="247" spans="3:7" x14ac:dyDescent="0.3">
      <c r="C247" s="16">
        <v>29</v>
      </c>
      <c r="D247" s="20">
        <v>45367</v>
      </c>
      <c r="E247" s="21" t="s">
        <v>7</v>
      </c>
      <c r="F247" s="21" t="s">
        <v>324</v>
      </c>
      <c r="G247" s="22" t="s">
        <v>15</v>
      </c>
    </row>
    <row r="248" spans="3:7" x14ac:dyDescent="0.3">
      <c r="C248" s="17">
        <v>29</v>
      </c>
      <c r="D248" s="23">
        <v>45367</v>
      </c>
      <c r="E248" s="24" t="s">
        <v>18</v>
      </c>
      <c r="F248" s="24" t="s">
        <v>324</v>
      </c>
      <c r="G248" s="25" t="s">
        <v>20</v>
      </c>
    </row>
    <row r="249" spans="3:7" x14ac:dyDescent="0.3">
      <c r="C249" s="16">
        <v>29</v>
      </c>
      <c r="D249" s="20">
        <v>45367</v>
      </c>
      <c r="E249" s="21" t="s">
        <v>14</v>
      </c>
      <c r="F249" s="21" t="s">
        <v>324</v>
      </c>
      <c r="G249" s="22" t="s">
        <v>33</v>
      </c>
    </row>
    <row r="250" spans="3:7" x14ac:dyDescent="0.3">
      <c r="C250" s="17">
        <v>29</v>
      </c>
      <c r="D250" s="23">
        <v>45367</v>
      </c>
      <c r="E250" s="24" t="s">
        <v>30</v>
      </c>
      <c r="F250" s="24" t="s">
        <v>324</v>
      </c>
      <c r="G250" s="25" t="s">
        <v>26</v>
      </c>
    </row>
    <row r="251" spans="3:7" x14ac:dyDescent="0.3">
      <c r="C251" s="16">
        <v>29</v>
      </c>
      <c r="D251" s="20">
        <v>45367</v>
      </c>
      <c r="E251" s="21" t="s">
        <v>31</v>
      </c>
      <c r="F251" s="21" t="s">
        <v>324</v>
      </c>
      <c r="G251" s="22" t="s">
        <v>23</v>
      </c>
    </row>
    <row r="252" spans="3:7" x14ac:dyDescent="0.3">
      <c r="C252" s="17">
        <v>29</v>
      </c>
      <c r="D252" s="23">
        <v>45367</v>
      </c>
      <c r="E252" s="24" t="s">
        <v>25</v>
      </c>
      <c r="F252" s="24" t="s">
        <v>324</v>
      </c>
      <c r="G252" s="25" t="s">
        <v>16</v>
      </c>
    </row>
    <row r="253" spans="3:7" x14ac:dyDescent="0.3">
      <c r="C253" s="16">
        <v>29</v>
      </c>
      <c r="D253" s="20">
        <v>45367</v>
      </c>
      <c r="E253" s="21" t="s">
        <v>21</v>
      </c>
      <c r="F253" s="21" t="s">
        <v>324</v>
      </c>
      <c r="G253" s="22" t="s">
        <v>9</v>
      </c>
    </row>
    <row r="254" spans="3:7" x14ac:dyDescent="0.3">
      <c r="C254" s="17">
        <v>17</v>
      </c>
      <c r="D254" s="23">
        <v>45364</v>
      </c>
      <c r="E254" s="24" t="s">
        <v>20</v>
      </c>
      <c r="F254" s="24" t="s">
        <v>324</v>
      </c>
      <c r="G254" s="25" t="s">
        <v>30</v>
      </c>
    </row>
    <row r="255" spans="3:7" x14ac:dyDescent="0.3">
      <c r="C255" s="16">
        <v>28</v>
      </c>
      <c r="D255" s="20">
        <v>45362</v>
      </c>
      <c r="E255" s="21" t="s">
        <v>15</v>
      </c>
      <c r="F255" s="21" t="s">
        <v>324</v>
      </c>
      <c r="G255" s="22" t="s">
        <v>16</v>
      </c>
    </row>
    <row r="256" spans="3:7" x14ac:dyDescent="0.3">
      <c r="C256" s="16">
        <v>28</v>
      </c>
      <c r="D256" s="20">
        <v>45361</v>
      </c>
      <c r="E256" s="21" t="s">
        <v>8</v>
      </c>
      <c r="F256" s="21" t="s">
        <v>324</v>
      </c>
      <c r="G256" s="22" t="s">
        <v>9</v>
      </c>
    </row>
    <row r="257" spans="3:7" x14ac:dyDescent="0.3">
      <c r="C257" s="17">
        <v>28</v>
      </c>
      <c r="D257" s="23">
        <v>45361</v>
      </c>
      <c r="E257" s="24" t="s">
        <v>11</v>
      </c>
      <c r="F257" s="24" t="s">
        <v>324</v>
      </c>
      <c r="G257" s="25" t="s">
        <v>31</v>
      </c>
    </row>
    <row r="258" spans="3:7" x14ac:dyDescent="0.3">
      <c r="C258" s="16">
        <v>28</v>
      </c>
      <c r="D258" s="20">
        <v>45361</v>
      </c>
      <c r="E258" s="21" t="s">
        <v>13</v>
      </c>
      <c r="F258" s="21" t="s">
        <v>324</v>
      </c>
      <c r="G258" s="22" t="s">
        <v>26</v>
      </c>
    </row>
    <row r="259" spans="3:7" x14ac:dyDescent="0.3">
      <c r="C259" s="17">
        <v>28</v>
      </c>
      <c r="D259" s="23">
        <v>45361</v>
      </c>
      <c r="E259" s="24" t="s">
        <v>3</v>
      </c>
      <c r="F259" s="24" t="s">
        <v>324</v>
      </c>
      <c r="G259" s="25" t="s">
        <v>5</v>
      </c>
    </row>
    <row r="260" spans="3:7" x14ac:dyDescent="0.3">
      <c r="C260" s="17">
        <v>28</v>
      </c>
      <c r="D260" s="23">
        <v>45360</v>
      </c>
      <c r="E260" s="24" t="s">
        <v>14</v>
      </c>
      <c r="F260" s="24" t="s">
        <v>324</v>
      </c>
      <c r="G260" s="25" t="s">
        <v>28</v>
      </c>
    </row>
    <row r="261" spans="3:7" x14ac:dyDescent="0.3">
      <c r="C261" s="16">
        <v>28</v>
      </c>
      <c r="D261" s="20">
        <v>45360</v>
      </c>
      <c r="E261" s="21" t="s">
        <v>20</v>
      </c>
      <c r="F261" s="21" t="s">
        <v>324</v>
      </c>
      <c r="G261" s="22" t="s">
        <v>33</v>
      </c>
    </row>
    <row r="262" spans="3:7" x14ac:dyDescent="0.3">
      <c r="C262" s="17">
        <v>28</v>
      </c>
      <c r="D262" s="23">
        <v>45360</v>
      </c>
      <c r="E262" s="24" t="s">
        <v>18</v>
      </c>
      <c r="F262" s="24" t="s">
        <v>324</v>
      </c>
      <c r="G262" s="25" t="s">
        <v>21</v>
      </c>
    </row>
    <row r="263" spans="3:7" x14ac:dyDescent="0.3">
      <c r="C263" s="16">
        <v>28</v>
      </c>
      <c r="D263" s="20">
        <v>45360</v>
      </c>
      <c r="E263" s="21" t="s">
        <v>25</v>
      </c>
      <c r="F263" s="21" t="s">
        <v>324</v>
      </c>
      <c r="G263" s="22" t="s">
        <v>30</v>
      </c>
    </row>
    <row r="264" spans="3:7" x14ac:dyDescent="0.3">
      <c r="C264" s="17">
        <v>28</v>
      </c>
      <c r="D264" s="23">
        <v>45360</v>
      </c>
      <c r="E264" s="24" t="s">
        <v>7</v>
      </c>
      <c r="F264" s="24" t="s">
        <v>324</v>
      </c>
      <c r="G264" s="25" t="s">
        <v>23</v>
      </c>
    </row>
    <row r="265" spans="3:7" x14ac:dyDescent="0.3">
      <c r="C265" s="16">
        <v>27</v>
      </c>
      <c r="D265" s="20">
        <v>45355</v>
      </c>
      <c r="E265" s="21" t="s">
        <v>33</v>
      </c>
      <c r="F265" s="21" t="s">
        <v>324</v>
      </c>
      <c r="G265" s="22" t="s">
        <v>7</v>
      </c>
    </row>
    <row r="266" spans="3:7" x14ac:dyDescent="0.3">
      <c r="C266" s="16">
        <v>27</v>
      </c>
      <c r="D266" s="20">
        <v>45354</v>
      </c>
      <c r="E266" s="21" t="s">
        <v>31</v>
      </c>
      <c r="F266" s="21" t="s">
        <v>324</v>
      </c>
      <c r="G266" s="22" t="s">
        <v>20</v>
      </c>
    </row>
    <row r="267" spans="3:7" x14ac:dyDescent="0.3">
      <c r="C267" s="17">
        <v>27</v>
      </c>
      <c r="D267" s="23">
        <v>45354</v>
      </c>
      <c r="E267" s="24" t="s">
        <v>5</v>
      </c>
      <c r="F267" s="24" t="s">
        <v>324</v>
      </c>
      <c r="G267" s="25" t="s">
        <v>14</v>
      </c>
    </row>
    <row r="268" spans="3:7" x14ac:dyDescent="0.3">
      <c r="C268" s="17">
        <v>27</v>
      </c>
      <c r="D268" s="23">
        <v>45353</v>
      </c>
      <c r="E268" s="24" t="s">
        <v>21</v>
      </c>
      <c r="F268" s="24" t="s">
        <v>324</v>
      </c>
      <c r="G268" s="25" t="s">
        <v>13</v>
      </c>
    </row>
    <row r="269" spans="3:7" x14ac:dyDescent="0.3">
      <c r="C269" s="16">
        <v>27</v>
      </c>
      <c r="D269" s="20">
        <v>45353</v>
      </c>
      <c r="E269" s="21" t="s">
        <v>9</v>
      </c>
      <c r="F269" s="21" t="s">
        <v>324</v>
      </c>
      <c r="G269" s="22" t="s">
        <v>25</v>
      </c>
    </row>
    <row r="270" spans="3:7" x14ac:dyDescent="0.3">
      <c r="C270" s="17">
        <v>27</v>
      </c>
      <c r="D270" s="23">
        <v>45353</v>
      </c>
      <c r="E270" s="24" t="s">
        <v>23</v>
      </c>
      <c r="F270" s="24" t="s">
        <v>324</v>
      </c>
      <c r="G270" s="25" t="s">
        <v>15</v>
      </c>
    </row>
    <row r="271" spans="3:7" x14ac:dyDescent="0.3">
      <c r="C271" s="16">
        <v>27</v>
      </c>
      <c r="D271" s="20">
        <v>45353</v>
      </c>
      <c r="E271" s="21" t="s">
        <v>16</v>
      </c>
      <c r="F271" s="21" t="s">
        <v>324</v>
      </c>
      <c r="G271" s="22" t="s">
        <v>18</v>
      </c>
    </row>
    <row r="272" spans="3:7" x14ac:dyDescent="0.3">
      <c r="C272" s="17">
        <v>27</v>
      </c>
      <c r="D272" s="23">
        <v>45353</v>
      </c>
      <c r="E272" s="24" t="s">
        <v>26</v>
      </c>
      <c r="F272" s="24" t="s">
        <v>324</v>
      </c>
      <c r="G272" s="25" t="s">
        <v>3</v>
      </c>
    </row>
    <row r="273" spans="3:7" x14ac:dyDescent="0.3">
      <c r="C273" s="16">
        <v>27</v>
      </c>
      <c r="D273" s="20">
        <v>45353</v>
      </c>
      <c r="E273" s="21" t="s">
        <v>28</v>
      </c>
      <c r="F273" s="21" t="s">
        <v>324</v>
      </c>
      <c r="G273" s="22" t="s">
        <v>11</v>
      </c>
    </row>
    <row r="274" spans="3:7" x14ac:dyDescent="0.3">
      <c r="C274" s="17">
        <v>27</v>
      </c>
      <c r="D274" s="23">
        <v>45353</v>
      </c>
      <c r="E274" s="24" t="s">
        <v>30</v>
      </c>
      <c r="F274" s="24" t="s">
        <v>324</v>
      </c>
      <c r="G274" s="25" t="s">
        <v>8</v>
      </c>
    </row>
    <row r="275" spans="3:7" x14ac:dyDescent="0.3">
      <c r="C275" s="16">
        <v>26</v>
      </c>
      <c r="D275" s="20">
        <v>45348</v>
      </c>
      <c r="E275" s="21" t="s">
        <v>11</v>
      </c>
      <c r="F275" s="21" t="s">
        <v>324</v>
      </c>
      <c r="G275" s="22" t="s">
        <v>23</v>
      </c>
    </row>
    <row r="276" spans="3:7" x14ac:dyDescent="0.3">
      <c r="C276" s="17">
        <v>26</v>
      </c>
      <c r="D276" s="23">
        <v>45347</v>
      </c>
      <c r="E276" s="24" t="s">
        <v>18</v>
      </c>
      <c r="F276" s="24" t="s">
        <v>324</v>
      </c>
      <c r="G276" s="25" t="s">
        <v>33</v>
      </c>
    </row>
    <row r="277" spans="3:7" x14ac:dyDescent="0.3">
      <c r="C277" s="17">
        <v>26</v>
      </c>
      <c r="D277" s="23">
        <v>45346</v>
      </c>
      <c r="E277" s="24" t="s">
        <v>14</v>
      </c>
      <c r="F277" s="24" t="s">
        <v>324</v>
      </c>
      <c r="G277" s="25" t="s">
        <v>21</v>
      </c>
    </row>
    <row r="278" spans="3:7" x14ac:dyDescent="0.3">
      <c r="C278" s="16">
        <v>26</v>
      </c>
      <c r="D278" s="20">
        <v>45346</v>
      </c>
      <c r="E278" s="21" t="s">
        <v>25</v>
      </c>
      <c r="F278" s="21" t="s">
        <v>324</v>
      </c>
      <c r="G278" s="22" t="s">
        <v>31</v>
      </c>
    </row>
    <row r="279" spans="3:7" x14ac:dyDescent="0.3">
      <c r="C279" s="17">
        <v>26</v>
      </c>
      <c r="D279" s="23">
        <v>45346</v>
      </c>
      <c r="E279" s="24" t="s">
        <v>13</v>
      </c>
      <c r="F279" s="24" t="s">
        <v>324</v>
      </c>
      <c r="G279" s="25" t="s">
        <v>28</v>
      </c>
    </row>
    <row r="280" spans="3:7" x14ac:dyDescent="0.3">
      <c r="C280" s="16">
        <v>26</v>
      </c>
      <c r="D280" s="20">
        <v>45346</v>
      </c>
      <c r="E280" s="21" t="s">
        <v>8</v>
      </c>
      <c r="F280" s="21" t="s">
        <v>324</v>
      </c>
      <c r="G280" s="22" t="s">
        <v>26</v>
      </c>
    </row>
    <row r="281" spans="3:7" x14ac:dyDescent="0.3">
      <c r="C281" s="17">
        <v>26</v>
      </c>
      <c r="D281" s="23">
        <v>45346</v>
      </c>
      <c r="E281" s="24" t="s">
        <v>20</v>
      </c>
      <c r="F281" s="24" t="s">
        <v>324</v>
      </c>
      <c r="G281" s="25" t="s">
        <v>5</v>
      </c>
    </row>
    <row r="282" spans="3:7" x14ac:dyDescent="0.3">
      <c r="C282" s="16">
        <v>26</v>
      </c>
      <c r="D282" s="20">
        <v>45346</v>
      </c>
      <c r="E282" s="21" t="s">
        <v>7</v>
      </c>
      <c r="F282" s="21" t="s">
        <v>324</v>
      </c>
      <c r="G282" s="22" t="s">
        <v>16</v>
      </c>
    </row>
    <row r="283" spans="3:7" x14ac:dyDescent="0.3">
      <c r="C283" s="16">
        <v>26</v>
      </c>
      <c r="D283" s="20">
        <v>45345</v>
      </c>
      <c r="E283" s="21" t="s">
        <v>15</v>
      </c>
      <c r="F283" s="21" t="s">
        <v>324</v>
      </c>
      <c r="G283" s="22" t="s">
        <v>9</v>
      </c>
    </row>
    <row r="284" spans="3:7" x14ac:dyDescent="0.3">
      <c r="C284" s="17">
        <v>26</v>
      </c>
      <c r="D284" s="23">
        <v>45343</v>
      </c>
      <c r="E284" s="24" t="s">
        <v>3</v>
      </c>
      <c r="F284" s="24" t="s">
        <v>324</v>
      </c>
      <c r="G284" s="25" t="s">
        <v>30</v>
      </c>
    </row>
    <row r="285" spans="3:7" x14ac:dyDescent="0.3">
      <c r="C285" s="16">
        <v>18</v>
      </c>
      <c r="D285" s="20">
        <v>45342</v>
      </c>
      <c r="E285" s="21" t="s">
        <v>5</v>
      </c>
      <c r="F285" s="21" t="s">
        <v>324</v>
      </c>
      <c r="G285" s="22" t="s">
        <v>23</v>
      </c>
    </row>
    <row r="286" spans="3:7" x14ac:dyDescent="0.3">
      <c r="C286" s="17">
        <v>25</v>
      </c>
      <c r="D286" s="23">
        <v>45341</v>
      </c>
      <c r="E286" s="24" t="s">
        <v>28</v>
      </c>
      <c r="F286" s="24" t="s">
        <v>324</v>
      </c>
      <c r="G286" s="25" t="s">
        <v>25</v>
      </c>
    </row>
    <row r="287" spans="3:7" x14ac:dyDescent="0.3">
      <c r="C287" s="17">
        <v>25</v>
      </c>
      <c r="D287" s="23">
        <v>45340</v>
      </c>
      <c r="E287" s="24" t="s">
        <v>33</v>
      </c>
      <c r="F287" s="24" t="s">
        <v>324</v>
      </c>
      <c r="G287" s="25" t="s">
        <v>13</v>
      </c>
    </row>
    <row r="288" spans="3:7" x14ac:dyDescent="0.3">
      <c r="C288" s="16">
        <v>25</v>
      </c>
      <c r="D288" s="20">
        <v>45340</v>
      </c>
      <c r="E288" s="21" t="s">
        <v>30</v>
      </c>
      <c r="F288" s="21" t="s">
        <v>324</v>
      </c>
      <c r="G288" s="22" t="s">
        <v>14</v>
      </c>
    </row>
    <row r="289" spans="3:7" x14ac:dyDescent="0.3">
      <c r="C289" s="16">
        <v>25</v>
      </c>
      <c r="D289" s="20">
        <v>45339</v>
      </c>
      <c r="E289" s="21" t="s">
        <v>23</v>
      </c>
      <c r="F289" s="21" t="s">
        <v>324</v>
      </c>
      <c r="G289" s="22" t="s">
        <v>3</v>
      </c>
    </row>
    <row r="290" spans="3:7" x14ac:dyDescent="0.3">
      <c r="C290" s="17">
        <v>25</v>
      </c>
      <c r="D290" s="23">
        <v>45339</v>
      </c>
      <c r="E290" s="24" t="s">
        <v>16</v>
      </c>
      <c r="F290" s="24" t="s">
        <v>324</v>
      </c>
      <c r="G290" s="25" t="s">
        <v>20</v>
      </c>
    </row>
    <row r="291" spans="3:7" x14ac:dyDescent="0.3">
      <c r="C291" s="16">
        <v>25</v>
      </c>
      <c r="D291" s="20">
        <v>45339</v>
      </c>
      <c r="E291" s="21" t="s">
        <v>9</v>
      </c>
      <c r="F291" s="21" t="s">
        <v>324</v>
      </c>
      <c r="G291" s="22" t="s">
        <v>18</v>
      </c>
    </row>
    <row r="292" spans="3:7" x14ac:dyDescent="0.3">
      <c r="C292" s="17">
        <v>25</v>
      </c>
      <c r="D292" s="23">
        <v>45339</v>
      </c>
      <c r="E292" s="24" t="s">
        <v>31</v>
      </c>
      <c r="F292" s="24" t="s">
        <v>324</v>
      </c>
      <c r="G292" s="25" t="s">
        <v>7</v>
      </c>
    </row>
    <row r="293" spans="3:7" x14ac:dyDescent="0.3">
      <c r="C293" s="16">
        <v>25</v>
      </c>
      <c r="D293" s="20">
        <v>45339</v>
      </c>
      <c r="E293" s="21" t="s">
        <v>21</v>
      </c>
      <c r="F293" s="21" t="s">
        <v>324</v>
      </c>
      <c r="G293" s="22" t="s">
        <v>8</v>
      </c>
    </row>
    <row r="294" spans="3:7" x14ac:dyDescent="0.3">
      <c r="C294" s="17">
        <v>25</v>
      </c>
      <c r="D294" s="23">
        <v>45339</v>
      </c>
      <c r="E294" s="24" t="s">
        <v>26</v>
      </c>
      <c r="F294" s="24" t="s">
        <v>324</v>
      </c>
      <c r="G294" s="25" t="s">
        <v>11</v>
      </c>
    </row>
    <row r="295" spans="3:7" x14ac:dyDescent="0.3">
      <c r="C295" s="16">
        <v>25</v>
      </c>
      <c r="D295" s="20">
        <v>45339</v>
      </c>
      <c r="E295" s="21" t="s">
        <v>5</v>
      </c>
      <c r="F295" s="21" t="s">
        <v>324</v>
      </c>
      <c r="G295" s="22" t="s">
        <v>15</v>
      </c>
    </row>
    <row r="296" spans="3:7" x14ac:dyDescent="0.3">
      <c r="C296" s="17">
        <v>24</v>
      </c>
      <c r="D296" s="23">
        <v>45334</v>
      </c>
      <c r="E296" s="24" t="s">
        <v>25</v>
      </c>
      <c r="F296" s="24" t="s">
        <v>324</v>
      </c>
      <c r="G296" s="25" t="s">
        <v>15</v>
      </c>
    </row>
    <row r="297" spans="3:7" x14ac:dyDescent="0.3">
      <c r="C297" s="17">
        <v>24</v>
      </c>
      <c r="D297" s="23">
        <v>45333</v>
      </c>
      <c r="E297" s="24" t="s">
        <v>11</v>
      </c>
      <c r="F297" s="24" t="s">
        <v>324</v>
      </c>
      <c r="G297" s="25" t="s">
        <v>7</v>
      </c>
    </row>
    <row r="298" spans="3:7" x14ac:dyDescent="0.3">
      <c r="C298" s="16">
        <v>24</v>
      </c>
      <c r="D298" s="20">
        <v>45333</v>
      </c>
      <c r="E298" s="21" t="s">
        <v>8</v>
      </c>
      <c r="F298" s="21" t="s">
        <v>324</v>
      </c>
      <c r="G298" s="22" t="s">
        <v>14</v>
      </c>
    </row>
    <row r="299" spans="3:7" x14ac:dyDescent="0.3">
      <c r="C299" s="16">
        <v>24</v>
      </c>
      <c r="D299" s="20">
        <v>45332</v>
      </c>
      <c r="E299" s="21" t="s">
        <v>5</v>
      </c>
      <c r="F299" s="21" t="s">
        <v>324</v>
      </c>
      <c r="G299" s="22" t="s">
        <v>28</v>
      </c>
    </row>
    <row r="300" spans="3:7" x14ac:dyDescent="0.3">
      <c r="C300" s="17">
        <v>24</v>
      </c>
      <c r="D300" s="23">
        <v>45332</v>
      </c>
      <c r="E300" s="24" t="s">
        <v>30</v>
      </c>
      <c r="F300" s="24" t="s">
        <v>324</v>
      </c>
      <c r="G300" s="25" t="s">
        <v>33</v>
      </c>
    </row>
    <row r="301" spans="3:7" x14ac:dyDescent="0.3">
      <c r="C301" s="16">
        <v>24</v>
      </c>
      <c r="D301" s="20">
        <v>45332</v>
      </c>
      <c r="E301" s="21" t="s">
        <v>3</v>
      </c>
      <c r="F301" s="21" t="s">
        <v>324</v>
      </c>
      <c r="G301" s="22" t="s">
        <v>31</v>
      </c>
    </row>
    <row r="302" spans="3:7" x14ac:dyDescent="0.3">
      <c r="C302" s="17">
        <v>24</v>
      </c>
      <c r="D302" s="23">
        <v>45332</v>
      </c>
      <c r="E302" s="24" t="s">
        <v>18</v>
      </c>
      <c r="F302" s="24" t="s">
        <v>324</v>
      </c>
      <c r="G302" s="25" t="s">
        <v>23</v>
      </c>
    </row>
    <row r="303" spans="3:7" x14ac:dyDescent="0.3">
      <c r="C303" s="16">
        <v>24</v>
      </c>
      <c r="D303" s="20">
        <v>45332</v>
      </c>
      <c r="E303" s="21" t="s">
        <v>21</v>
      </c>
      <c r="F303" s="21" t="s">
        <v>324</v>
      </c>
      <c r="G303" s="22" t="s">
        <v>20</v>
      </c>
    </row>
    <row r="304" spans="3:7" x14ac:dyDescent="0.3">
      <c r="C304" s="17">
        <v>24</v>
      </c>
      <c r="D304" s="23">
        <v>45332</v>
      </c>
      <c r="E304" s="24" t="s">
        <v>9</v>
      </c>
      <c r="F304" s="24" t="s">
        <v>324</v>
      </c>
      <c r="G304" s="25" t="s">
        <v>13</v>
      </c>
    </row>
    <row r="305" spans="3:7" x14ac:dyDescent="0.3">
      <c r="C305" s="16">
        <v>24</v>
      </c>
      <c r="D305" s="20">
        <v>45332</v>
      </c>
      <c r="E305" s="21" t="s">
        <v>26</v>
      </c>
      <c r="F305" s="21" t="s">
        <v>324</v>
      </c>
      <c r="G305" s="22" t="s">
        <v>16</v>
      </c>
    </row>
    <row r="306" spans="3:7" x14ac:dyDescent="0.3">
      <c r="C306" s="17">
        <v>23</v>
      </c>
      <c r="D306" s="23">
        <v>45327</v>
      </c>
      <c r="E306" s="24" t="s">
        <v>23</v>
      </c>
      <c r="F306" s="24" t="s">
        <v>308</v>
      </c>
      <c r="G306" s="25" t="s">
        <v>5</v>
      </c>
    </row>
    <row r="307" spans="3:7" x14ac:dyDescent="0.3">
      <c r="C307" s="17">
        <v>23</v>
      </c>
      <c r="D307" s="23">
        <v>45326</v>
      </c>
      <c r="E307" s="24" t="s">
        <v>20</v>
      </c>
      <c r="F307" s="24" t="s">
        <v>297</v>
      </c>
      <c r="G307" s="25" t="s">
        <v>26</v>
      </c>
    </row>
    <row r="308" spans="3:7" x14ac:dyDescent="0.3">
      <c r="C308" s="16">
        <v>23</v>
      </c>
      <c r="D308" s="20">
        <v>45326</v>
      </c>
      <c r="E308" s="21" t="s">
        <v>14</v>
      </c>
      <c r="F308" s="21" t="s">
        <v>305</v>
      </c>
      <c r="G308" s="22" t="s">
        <v>11</v>
      </c>
    </row>
    <row r="309" spans="3:7" x14ac:dyDescent="0.3">
      <c r="C309" s="17">
        <v>23</v>
      </c>
      <c r="D309" s="23">
        <v>45326</v>
      </c>
      <c r="E309" s="24" t="s">
        <v>15</v>
      </c>
      <c r="F309" s="24" t="s">
        <v>323</v>
      </c>
      <c r="G309" s="25" t="s">
        <v>18</v>
      </c>
    </row>
    <row r="310" spans="3:7" x14ac:dyDescent="0.3">
      <c r="C310" s="16">
        <v>23</v>
      </c>
      <c r="D310" s="20">
        <v>45326</v>
      </c>
      <c r="E310" s="21" t="s">
        <v>7</v>
      </c>
      <c r="F310" s="21" t="s">
        <v>301</v>
      </c>
      <c r="G310" s="22" t="s">
        <v>3</v>
      </c>
    </row>
    <row r="311" spans="3:7" x14ac:dyDescent="0.3">
      <c r="C311" s="16">
        <v>23</v>
      </c>
      <c r="D311" s="20">
        <v>45325</v>
      </c>
      <c r="E311" s="21" t="s">
        <v>28</v>
      </c>
      <c r="F311" s="21" t="s">
        <v>299</v>
      </c>
      <c r="G311" s="22" t="s">
        <v>9</v>
      </c>
    </row>
    <row r="312" spans="3:7" x14ac:dyDescent="0.3">
      <c r="C312" s="17">
        <v>23</v>
      </c>
      <c r="D312" s="23">
        <v>45325</v>
      </c>
      <c r="E312" s="24" t="s">
        <v>16</v>
      </c>
      <c r="F312" s="24" t="s">
        <v>317</v>
      </c>
      <c r="G312" s="25" t="s">
        <v>30</v>
      </c>
    </row>
    <row r="313" spans="3:7" x14ac:dyDescent="0.3">
      <c r="C313" s="16">
        <v>23</v>
      </c>
      <c r="D313" s="20">
        <v>45325</v>
      </c>
      <c r="E313" s="21" t="s">
        <v>13</v>
      </c>
      <c r="F313" s="21" t="s">
        <v>296</v>
      </c>
      <c r="G313" s="22" t="s">
        <v>25</v>
      </c>
    </row>
    <row r="314" spans="3:7" x14ac:dyDescent="0.3">
      <c r="C314" s="17">
        <v>23</v>
      </c>
      <c r="D314" s="23">
        <v>45325</v>
      </c>
      <c r="E314" s="24" t="s">
        <v>31</v>
      </c>
      <c r="F314" s="24" t="s">
        <v>299</v>
      </c>
      <c r="G314" s="25" t="s">
        <v>21</v>
      </c>
    </row>
    <row r="315" spans="3:7" x14ac:dyDescent="0.3">
      <c r="C315" s="16">
        <v>23</v>
      </c>
      <c r="D315" s="20">
        <v>45325</v>
      </c>
      <c r="E315" s="21" t="s">
        <v>33</v>
      </c>
      <c r="F315" s="21" t="s">
        <v>322</v>
      </c>
      <c r="G315" s="22" t="s">
        <v>8</v>
      </c>
    </row>
    <row r="316" spans="3:7" x14ac:dyDescent="0.3">
      <c r="C316" s="16">
        <v>22</v>
      </c>
      <c r="D316" s="20">
        <v>45323</v>
      </c>
      <c r="E316" s="21" t="s">
        <v>11</v>
      </c>
      <c r="F316" s="21" t="s">
        <v>297</v>
      </c>
      <c r="G316" s="22" t="s">
        <v>20</v>
      </c>
    </row>
    <row r="317" spans="3:7" x14ac:dyDescent="0.3">
      <c r="C317" s="17">
        <v>22</v>
      </c>
      <c r="D317" s="23">
        <v>45323</v>
      </c>
      <c r="E317" s="24" t="s">
        <v>18</v>
      </c>
      <c r="F317" s="24" t="s">
        <v>320</v>
      </c>
      <c r="G317" s="25" t="s">
        <v>14</v>
      </c>
    </row>
    <row r="318" spans="3:7" x14ac:dyDescent="0.3">
      <c r="C318" s="17">
        <v>22</v>
      </c>
      <c r="D318" s="23">
        <v>45322</v>
      </c>
      <c r="E318" s="24" t="s">
        <v>9</v>
      </c>
      <c r="F318" s="24" t="s">
        <v>307</v>
      </c>
      <c r="G318" s="25" t="s">
        <v>23</v>
      </c>
    </row>
    <row r="319" spans="3:7" x14ac:dyDescent="0.3">
      <c r="C319" s="16">
        <v>22</v>
      </c>
      <c r="D319" s="20">
        <v>45322</v>
      </c>
      <c r="E319" s="21" t="s">
        <v>5</v>
      </c>
      <c r="F319" s="21" t="s">
        <v>301</v>
      </c>
      <c r="G319" s="22" t="s">
        <v>31</v>
      </c>
    </row>
    <row r="320" spans="3:7" x14ac:dyDescent="0.3">
      <c r="C320" s="17">
        <v>22</v>
      </c>
      <c r="D320" s="23">
        <v>45322</v>
      </c>
      <c r="E320" s="24" t="s">
        <v>3</v>
      </c>
      <c r="F320" s="24" t="s">
        <v>296</v>
      </c>
      <c r="G320" s="25" t="s">
        <v>15</v>
      </c>
    </row>
    <row r="321" spans="3:7" x14ac:dyDescent="0.3">
      <c r="C321" s="16">
        <v>22</v>
      </c>
      <c r="D321" s="20">
        <v>45321</v>
      </c>
      <c r="E321" s="21" t="s">
        <v>26</v>
      </c>
      <c r="F321" s="21" t="s">
        <v>309</v>
      </c>
      <c r="G321" s="22" t="s">
        <v>7</v>
      </c>
    </row>
    <row r="322" spans="3:7" x14ac:dyDescent="0.3">
      <c r="C322" s="17">
        <v>22</v>
      </c>
      <c r="D322" s="23">
        <v>45321</v>
      </c>
      <c r="E322" s="24" t="s">
        <v>21</v>
      </c>
      <c r="F322" s="24" t="s">
        <v>311</v>
      </c>
      <c r="G322" s="25" t="s">
        <v>28</v>
      </c>
    </row>
    <row r="323" spans="3:7" x14ac:dyDescent="0.3">
      <c r="C323" s="16">
        <v>22</v>
      </c>
      <c r="D323" s="20">
        <v>45321</v>
      </c>
      <c r="E323" s="21" t="s">
        <v>30</v>
      </c>
      <c r="F323" s="21" t="s">
        <v>304</v>
      </c>
      <c r="G323" s="22" t="s">
        <v>13</v>
      </c>
    </row>
    <row r="324" spans="3:7" x14ac:dyDescent="0.3">
      <c r="C324" s="17">
        <v>22</v>
      </c>
      <c r="D324" s="23">
        <v>45321</v>
      </c>
      <c r="E324" s="24" t="s">
        <v>25</v>
      </c>
      <c r="F324" s="24" t="s">
        <v>307</v>
      </c>
      <c r="G324" s="25" t="s">
        <v>33</v>
      </c>
    </row>
    <row r="325" spans="3:7" x14ac:dyDescent="0.3">
      <c r="C325" s="16">
        <v>22</v>
      </c>
      <c r="D325" s="20">
        <v>45321</v>
      </c>
      <c r="E325" s="21" t="s">
        <v>8</v>
      </c>
      <c r="F325" s="21" t="s">
        <v>308</v>
      </c>
      <c r="G325" s="22" t="s">
        <v>16</v>
      </c>
    </row>
    <row r="326" spans="3:7" x14ac:dyDescent="0.3">
      <c r="C326" s="17">
        <v>21</v>
      </c>
      <c r="D326" s="23">
        <v>45313</v>
      </c>
      <c r="E326" s="24" t="s">
        <v>13</v>
      </c>
      <c r="F326" s="24" t="s">
        <v>311</v>
      </c>
      <c r="G326" s="25" t="s">
        <v>18</v>
      </c>
    </row>
    <row r="327" spans="3:7" x14ac:dyDescent="0.3">
      <c r="C327" s="17">
        <v>21</v>
      </c>
      <c r="D327" s="23">
        <v>45312</v>
      </c>
      <c r="E327" s="24" t="s">
        <v>33</v>
      </c>
      <c r="F327" s="24" t="s">
        <v>299</v>
      </c>
      <c r="G327" s="25" t="s">
        <v>11</v>
      </c>
    </row>
    <row r="328" spans="3:7" x14ac:dyDescent="0.3">
      <c r="C328" s="16">
        <v>21</v>
      </c>
      <c r="D328" s="20">
        <v>45312</v>
      </c>
      <c r="E328" s="21" t="s">
        <v>20</v>
      </c>
      <c r="F328" s="21" t="s">
        <v>314</v>
      </c>
      <c r="G328" s="22" t="s">
        <v>3</v>
      </c>
    </row>
    <row r="329" spans="3:7" x14ac:dyDescent="0.3">
      <c r="C329" s="17">
        <v>21</v>
      </c>
      <c r="D329" s="23">
        <v>45311</v>
      </c>
      <c r="E329" s="24" t="s">
        <v>7</v>
      </c>
      <c r="F329" s="24" t="s">
        <v>315</v>
      </c>
      <c r="G329" s="25" t="s">
        <v>25</v>
      </c>
    </row>
    <row r="330" spans="3:7" x14ac:dyDescent="0.3">
      <c r="C330" s="16">
        <v>21</v>
      </c>
      <c r="D330" s="20">
        <v>45311</v>
      </c>
      <c r="E330" s="21" t="s">
        <v>23</v>
      </c>
      <c r="F330" s="21" t="s">
        <v>307</v>
      </c>
      <c r="G330" s="22" t="s">
        <v>26</v>
      </c>
    </row>
    <row r="331" spans="3:7" x14ac:dyDescent="0.3">
      <c r="C331" s="17">
        <v>21</v>
      </c>
      <c r="D331" s="23">
        <v>45305</v>
      </c>
      <c r="E331" s="24" t="s">
        <v>28</v>
      </c>
      <c r="F331" s="24" t="s">
        <v>311</v>
      </c>
      <c r="G331" s="25" t="s">
        <v>8</v>
      </c>
    </row>
    <row r="332" spans="3:7" x14ac:dyDescent="0.3">
      <c r="C332" s="16">
        <v>21</v>
      </c>
      <c r="D332" s="20">
        <v>45305</v>
      </c>
      <c r="E332" s="21" t="s">
        <v>14</v>
      </c>
      <c r="F332" s="21" t="s">
        <v>299</v>
      </c>
      <c r="G332" s="22" t="s">
        <v>9</v>
      </c>
    </row>
    <row r="333" spans="3:7" x14ac:dyDescent="0.3">
      <c r="C333" s="17">
        <v>21</v>
      </c>
      <c r="D333" s="23">
        <v>45304</v>
      </c>
      <c r="E333" s="24" t="s">
        <v>15</v>
      </c>
      <c r="F333" s="24" t="s">
        <v>300</v>
      </c>
      <c r="G333" s="25" t="s">
        <v>21</v>
      </c>
    </row>
    <row r="334" spans="3:7" x14ac:dyDescent="0.3">
      <c r="C334" s="16">
        <v>21</v>
      </c>
      <c r="D334" s="20">
        <v>45304</v>
      </c>
      <c r="E334" s="21" t="s">
        <v>16</v>
      </c>
      <c r="F334" s="21" t="s">
        <v>316</v>
      </c>
      <c r="G334" s="22" t="s">
        <v>5</v>
      </c>
    </row>
    <row r="335" spans="3:7" x14ac:dyDescent="0.3">
      <c r="C335" s="16">
        <v>21</v>
      </c>
      <c r="D335" s="20">
        <v>45303</v>
      </c>
      <c r="E335" s="21" t="s">
        <v>31</v>
      </c>
      <c r="F335" s="21" t="s">
        <v>297</v>
      </c>
      <c r="G335" s="22" t="s">
        <v>30</v>
      </c>
    </row>
    <row r="336" spans="3:7" x14ac:dyDescent="0.3">
      <c r="C336" s="17">
        <v>20</v>
      </c>
      <c r="D336" s="23">
        <v>45293</v>
      </c>
      <c r="E336" s="24" t="s">
        <v>11</v>
      </c>
      <c r="F336" s="24" t="s">
        <v>311</v>
      </c>
      <c r="G336" s="25" t="s">
        <v>13</v>
      </c>
    </row>
    <row r="337" spans="3:7" x14ac:dyDescent="0.3">
      <c r="C337" s="16">
        <v>20</v>
      </c>
      <c r="D337" s="20">
        <v>45292</v>
      </c>
      <c r="E337" s="21" t="s">
        <v>3</v>
      </c>
      <c r="F337" s="21" t="s">
        <v>321</v>
      </c>
      <c r="G337" s="22" t="s">
        <v>16</v>
      </c>
    </row>
    <row r="338" spans="3:7" x14ac:dyDescent="0.3">
      <c r="C338" s="16">
        <v>20</v>
      </c>
      <c r="D338" s="20">
        <v>45291</v>
      </c>
      <c r="E338" s="21" t="s">
        <v>9</v>
      </c>
      <c r="F338" s="21" t="s">
        <v>301</v>
      </c>
      <c r="G338" s="22" t="s">
        <v>20</v>
      </c>
    </row>
    <row r="339" spans="3:7" x14ac:dyDescent="0.3">
      <c r="C339" s="17">
        <v>20</v>
      </c>
      <c r="D339" s="23">
        <v>45291</v>
      </c>
      <c r="E339" s="24" t="s">
        <v>21</v>
      </c>
      <c r="F339" s="24" t="s">
        <v>294</v>
      </c>
      <c r="G339" s="25" t="s">
        <v>7</v>
      </c>
    </row>
    <row r="340" spans="3:7" x14ac:dyDescent="0.3">
      <c r="C340" s="16">
        <v>20</v>
      </c>
      <c r="D340" s="20">
        <v>45290</v>
      </c>
      <c r="E340" s="21" t="s">
        <v>30</v>
      </c>
      <c r="F340" s="21" t="s">
        <v>316</v>
      </c>
      <c r="G340" s="22" t="s">
        <v>15</v>
      </c>
    </row>
    <row r="341" spans="3:7" x14ac:dyDescent="0.3">
      <c r="C341" s="17">
        <v>20</v>
      </c>
      <c r="D341" s="23">
        <v>45290</v>
      </c>
      <c r="E341" s="24" t="s">
        <v>8</v>
      </c>
      <c r="F341" s="24" t="s">
        <v>307</v>
      </c>
      <c r="G341" s="25" t="s">
        <v>31</v>
      </c>
    </row>
    <row r="342" spans="3:7" x14ac:dyDescent="0.3">
      <c r="C342" s="16">
        <v>20</v>
      </c>
      <c r="D342" s="20">
        <v>45290</v>
      </c>
      <c r="E342" s="21" t="s">
        <v>18</v>
      </c>
      <c r="F342" s="21" t="s">
        <v>305</v>
      </c>
      <c r="G342" s="22" t="s">
        <v>28</v>
      </c>
    </row>
    <row r="343" spans="3:7" x14ac:dyDescent="0.3">
      <c r="C343" s="17">
        <v>20</v>
      </c>
      <c r="D343" s="23">
        <v>45290</v>
      </c>
      <c r="E343" s="24" t="s">
        <v>5</v>
      </c>
      <c r="F343" s="24" t="s">
        <v>303</v>
      </c>
      <c r="G343" s="25" t="s">
        <v>33</v>
      </c>
    </row>
    <row r="344" spans="3:7" x14ac:dyDescent="0.3">
      <c r="C344" s="16">
        <v>20</v>
      </c>
      <c r="D344" s="20">
        <v>45290</v>
      </c>
      <c r="E344" s="21" t="s">
        <v>25</v>
      </c>
      <c r="F344" s="21" t="s">
        <v>301</v>
      </c>
      <c r="G344" s="22" t="s">
        <v>23</v>
      </c>
    </row>
    <row r="345" spans="3:7" x14ac:dyDescent="0.3">
      <c r="C345" s="17">
        <v>20</v>
      </c>
      <c r="D345" s="23">
        <v>45290</v>
      </c>
      <c r="E345" s="24" t="s">
        <v>26</v>
      </c>
      <c r="F345" s="24" t="s">
        <v>294</v>
      </c>
      <c r="G345" s="25" t="s">
        <v>14</v>
      </c>
    </row>
    <row r="346" spans="3:7" x14ac:dyDescent="0.3">
      <c r="C346" s="16">
        <v>19</v>
      </c>
      <c r="D346" s="20">
        <v>45288</v>
      </c>
      <c r="E346" s="21" t="s">
        <v>13</v>
      </c>
      <c r="F346" s="21" t="s">
        <v>321</v>
      </c>
      <c r="G346" s="22" t="s">
        <v>9</v>
      </c>
    </row>
    <row r="347" spans="3:7" x14ac:dyDescent="0.3">
      <c r="C347" s="17">
        <v>19</v>
      </c>
      <c r="D347" s="23">
        <v>45288</v>
      </c>
      <c r="E347" s="24" t="s">
        <v>7</v>
      </c>
      <c r="F347" s="24" t="s">
        <v>306</v>
      </c>
      <c r="G347" s="25" t="s">
        <v>11</v>
      </c>
    </row>
    <row r="348" spans="3:7" x14ac:dyDescent="0.3">
      <c r="C348" s="17">
        <v>19</v>
      </c>
      <c r="D348" s="23">
        <v>45287</v>
      </c>
      <c r="E348" s="24" t="s">
        <v>15</v>
      </c>
      <c r="F348" s="24" t="s">
        <v>294</v>
      </c>
      <c r="G348" s="25" t="s">
        <v>25</v>
      </c>
    </row>
    <row r="349" spans="3:7" x14ac:dyDescent="0.3">
      <c r="C349" s="16">
        <v>19</v>
      </c>
      <c r="D349" s="20">
        <v>45287</v>
      </c>
      <c r="E349" s="21" t="s">
        <v>23</v>
      </c>
      <c r="F349" s="21" t="s">
        <v>302</v>
      </c>
      <c r="G349" s="22" t="s">
        <v>18</v>
      </c>
    </row>
    <row r="350" spans="3:7" x14ac:dyDescent="0.3">
      <c r="C350" s="17">
        <v>19</v>
      </c>
      <c r="D350" s="23">
        <v>45287</v>
      </c>
      <c r="E350" s="24" t="s">
        <v>28</v>
      </c>
      <c r="F350" s="24" t="s">
        <v>308</v>
      </c>
      <c r="G350" s="25" t="s">
        <v>5</v>
      </c>
    </row>
    <row r="351" spans="3:7" x14ac:dyDescent="0.3">
      <c r="C351" s="16">
        <v>19</v>
      </c>
      <c r="D351" s="20">
        <v>45286</v>
      </c>
      <c r="E351" s="21" t="s">
        <v>16</v>
      </c>
      <c r="F351" s="21" t="s">
        <v>308</v>
      </c>
      <c r="G351" s="22" t="s">
        <v>26</v>
      </c>
    </row>
    <row r="352" spans="3:7" x14ac:dyDescent="0.3">
      <c r="C352" s="17">
        <v>19</v>
      </c>
      <c r="D352" s="23">
        <v>45286</v>
      </c>
      <c r="E352" s="24" t="s">
        <v>20</v>
      </c>
      <c r="F352" s="24" t="s">
        <v>305</v>
      </c>
      <c r="G352" s="25" t="s">
        <v>21</v>
      </c>
    </row>
    <row r="353" spans="3:7" x14ac:dyDescent="0.3">
      <c r="C353" s="16">
        <v>19</v>
      </c>
      <c r="D353" s="20">
        <v>45286</v>
      </c>
      <c r="E353" s="21" t="s">
        <v>33</v>
      </c>
      <c r="F353" s="21" t="s">
        <v>316</v>
      </c>
      <c r="G353" s="22" t="s">
        <v>30</v>
      </c>
    </row>
    <row r="354" spans="3:7" x14ac:dyDescent="0.3">
      <c r="C354" s="17">
        <v>19</v>
      </c>
      <c r="D354" s="23">
        <v>45286</v>
      </c>
      <c r="E354" s="24" t="s">
        <v>31</v>
      </c>
      <c r="F354" s="24" t="s">
        <v>306</v>
      </c>
      <c r="G354" s="25" t="s">
        <v>3</v>
      </c>
    </row>
    <row r="355" spans="3:7" x14ac:dyDescent="0.3">
      <c r="C355" s="16">
        <v>19</v>
      </c>
      <c r="D355" s="20">
        <v>45286</v>
      </c>
      <c r="E355" s="21" t="s">
        <v>14</v>
      </c>
      <c r="F355" s="21" t="s">
        <v>307</v>
      </c>
      <c r="G355" s="22" t="s">
        <v>8</v>
      </c>
    </row>
    <row r="356" spans="3:7" x14ac:dyDescent="0.3">
      <c r="C356" s="17">
        <v>18</v>
      </c>
      <c r="D356" s="23">
        <v>45284</v>
      </c>
      <c r="E356" s="24" t="s">
        <v>18</v>
      </c>
      <c r="F356" s="24" t="s">
        <v>294</v>
      </c>
      <c r="G356" s="25" t="s">
        <v>15</v>
      </c>
    </row>
    <row r="357" spans="3:7" x14ac:dyDescent="0.3">
      <c r="C357" s="17">
        <v>18</v>
      </c>
      <c r="D357" s="23">
        <v>45283</v>
      </c>
      <c r="E357" s="24" t="s">
        <v>11</v>
      </c>
      <c r="F357" s="24" t="s">
        <v>303</v>
      </c>
      <c r="G357" s="25" t="s">
        <v>14</v>
      </c>
    </row>
    <row r="358" spans="3:7" x14ac:dyDescent="0.3">
      <c r="C358" s="16">
        <v>18</v>
      </c>
      <c r="D358" s="20">
        <v>45283</v>
      </c>
      <c r="E358" s="21" t="s">
        <v>30</v>
      </c>
      <c r="F358" s="21" t="s">
        <v>300</v>
      </c>
      <c r="G358" s="22" t="s">
        <v>16</v>
      </c>
    </row>
    <row r="359" spans="3:7" x14ac:dyDescent="0.3">
      <c r="C359" s="17">
        <v>18</v>
      </c>
      <c r="D359" s="23">
        <v>45283</v>
      </c>
      <c r="E359" s="24" t="s">
        <v>21</v>
      </c>
      <c r="F359" s="24" t="s">
        <v>306</v>
      </c>
      <c r="G359" s="25" t="s">
        <v>31</v>
      </c>
    </row>
    <row r="360" spans="3:7" x14ac:dyDescent="0.3">
      <c r="C360" s="16">
        <v>18</v>
      </c>
      <c r="D360" s="20">
        <v>45283</v>
      </c>
      <c r="E360" s="21" t="s">
        <v>9</v>
      </c>
      <c r="F360" s="21" t="s">
        <v>294</v>
      </c>
      <c r="G360" s="22" t="s">
        <v>28</v>
      </c>
    </row>
    <row r="361" spans="3:7" x14ac:dyDescent="0.3">
      <c r="C361" s="17">
        <v>18</v>
      </c>
      <c r="D361" s="23">
        <v>45283</v>
      </c>
      <c r="E361" s="24" t="s">
        <v>26</v>
      </c>
      <c r="F361" s="24" t="s">
        <v>316</v>
      </c>
      <c r="G361" s="25" t="s">
        <v>20</v>
      </c>
    </row>
    <row r="362" spans="3:7" x14ac:dyDescent="0.3">
      <c r="C362" s="16">
        <v>18</v>
      </c>
      <c r="D362" s="20">
        <v>45283</v>
      </c>
      <c r="E362" s="21" t="s">
        <v>3</v>
      </c>
      <c r="F362" s="21" t="s">
        <v>297</v>
      </c>
      <c r="G362" s="22" t="s">
        <v>7</v>
      </c>
    </row>
    <row r="363" spans="3:7" x14ac:dyDescent="0.3">
      <c r="C363" s="16">
        <v>18</v>
      </c>
      <c r="D363" s="20">
        <v>45282</v>
      </c>
      <c r="E363" s="21" t="s">
        <v>8</v>
      </c>
      <c r="F363" s="21" t="s">
        <v>297</v>
      </c>
      <c r="G363" s="22" t="s">
        <v>33</v>
      </c>
    </row>
    <row r="364" spans="3:7" x14ac:dyDescent="0.3">
      <c r="C364" s="17">
        <v>18</v>
      </c>
      <c r="D364" s="23">
        <v>45281</v>
      </c>
      <c r="E364" s="24" t="s">
        <v>25</v>
      </c>
      <c r="F364" s="24" t="s">
        <v>297</v>
      </c>
      <c r="G364" s="25" t="s">
        <v>13</v>
      </c>
    </row>
    <row r="365" spans="3:7" x14ac:dyDescent="0.3">
      <c r="C365" s="17">
        <v>17</v>
      </c>
      <c r="D365" s="23">
        <v>45277</v>
      </c>
      <c r="E365" s="24" t="s">
        <v>23</v>
      </c>
      <c r="F365" s="24" t="s">
        <v>309</v>
      </c>
      <c r="G365" s="25" t="s">
        <v>8</v>
      </c>
    </row>
    <row r="366" spans="3:7" x14ac:dyDescent="0.3">
      <c r="C366" s="16">
        <v>17</v>
      </c>
      <c r="D366" s="20">
        <v>45277</v>
      </c>
      <c r="E366" s="21" t="s">
        <v>11</v>
      </c>
      <c r="F366" s="21" t="s">
        <v>305</v>
      </c>
      <c r="G366" s="22" t="s">
        <v>18</v>
      </c>
    </row>
    <row r="367" spans="3:7" x14ac:dyDescent="0.3">
      <c r="C367" s="17">
        <v>17</v>
      </c>
      <c r="D367" s="23">
        <v>45277</v>
      </c>
      <c r="E367" s="24" t="s">
        <v>7</v>
      </c>
      <c r="F367" s="24" t="s">
        <v>303</v>
      </c>
      <c r="G367" s="25" t="s">
        <v>13</v>
      </c>
    </row>
    <row r="368" spans="3:7" x14ac:dyDescent="0.3">
      <c r="C368" s="16">
        <v>17</v>
      </c>
      <c r="D368" s="20">
        <v>45277</v>
      </c>
      <c r="E368" s="21" t="s">
        <v>3</v>
      </c>
      <c r="F368" s="21" t="s">
        <v>311</v>
      </c>
      <c r="G368" s="22" t="s">
        <v>14</v>
      </c>
    </row>
    <row r="369" spans="3:7" x14ac:dyDescent="0.3">
      <c r="C369" s="17">
        <v>17</v>
      </c>
      <c r="D369" s="23">
        <v>45276</v>
      </c>
      <c r="E369" s="24" t="s">
        <v>5</v>
      </c>
      <c r="F369" s="24" t="s">
        <v>299</v>
      </c>
      <c r="G369" s="25" t="s">
        <v>25</v>
      </c>
    </row>
    <row r="370" spans="3:7" x14ac:dyDescent="0.3">
      <c r="C370" s="16">
        <v>17</v>
      </c>
      <c r="D370" s="20">
        <v>45276</v>
      </c>
      <c r="E370" s="21" t="s">
        <v>15</v>
      </c>
      <c r="F370" s="21" t="s">
        <v>303</v>
      </c>
      <c r="G370" s="22" t="s">
        <v>33</v>
      </c>
    </row>
    <row r="371" spans="3:7" x14ac:dyDescent="0.3">
      <c r="C371" s="17">
        <v>17</v>
      </c>
      <c r="D371" s="23">
        <v>45276</v>
      </c>
      <c r="E371" s="24" t="s">
        <v>16</v>
      </c>
      <c r="F371" s="24" t="s">
        <v>305</v>
      </c>
      <c r="G371" s="25" t="s">
        <v>21</v>
      </c>
    </row>
    <row r="372" spans="3:7" x14ac:dyDescent="0.3">
      <c r="C372" s="16">
        <v>17</v>
      </c>
      <c r="D372" s="20">
        <v>45276</v>
      </c>
      <c r="E372" s="21" t="s">
        <v>31</v>
      </c>
      <c r="F372" s="21" t="s">
        <v>306</v>
      </c>
      <c r="G372" s="22" t="s">
        <v>28</v>
      </c>
    </row>
    <row r="373" spans="3:7" x14ac:dyDescent="0.3">
      <c r="C373" s="16">
        <v>17</v>
      </c>
      <c r="D373" s="20">
        <v>45275</v>
      </c>
      <c r="E373" s="21" t="s">
        <v>26</v>
      </c>
      <c r="F373" s="21" t="s">
        <v>306</v>
      </c>
      <c r="G373" s="22" t="s">
        <v>9</v>
      </c>
    </row>
    <row r="374" spans="3:7" x14ac:dyDescent="0.3">
      <c r="C374" s="16">
        <v>16</v>
      </c>
      <c r="D374" s="20">
        <v>45270</v>
      </c>
      <c r="E374" s="21" t="s">
        <v>28</v>
      </c>
      <c r="F374" s="21" t="s">
        <v>303</v>
      </c>
      <c r="G374" s="22" t="s">
        <v>15</v>
      </c>
    </row>
    <row r="375" spans="3:7" x14ac:dyDescent="0.3">
      <c r="C375" s="17">
        <v>16</v>
      </c>
      <c r="D375" s="23">
        <v>45270</v>
      </c>
      <c r="E375" s="24" t="s">
        <v>21</v>
      </c>
      <c r="F375" s="24" t="s">
        <v>315</v>
      </c>
      <c r="G375" s="25" t="s">
        <v>11</v>
      </c>
    </row>
    <row r="376" spans="3:7" x14ac:dyDescent="0.3">
      <c r="C376" s="16">
        <v>16</v>
      </c>
      <c r="D376" s="20">
        <v>45270</v>
      </c>
      <c r="E376" s="21" t="s">
        <v>30</v>
      </c>
      <c r="F376" s="21" t="s">
        <v>309</v>
      </c>
      <c r="G376" s="22" t="s">
        <v>5</v>
      </c>
    </row>
    <row r="377" spans="3:7" x14ac:dyDescent="0.3">
      <c r="C377" s="17">
        <v>16</v>
      </c>
      <c r="D377" s="23">
        <v>45270</v>
      </c>
      <c r="E377" s="24" t="s">
        <v>9</v>
      </c>
      <c r="F377" s="24" t="s">
        <v>296</v>
      </c>
      <c r="G377" s="25" t="s">
        <v>16</v>
      </c>
    </row>
    <row r="378" spans="3:7" x14ac:dyDescent="0.3">
      <c r="C378" s="16">
        <v>16</v>
      </c>
      <c r="D378" s="20">
        <v>45269</v>
      </c>
      <c r="E378" s="21" t="s">
        <v>25</v>
      </c>
      <c r="F378" s="21" t="s">
        <v>309</v>
      </c>
      <c r="G378" s="22" t="s">
        <v>3</v>
      </c>
    </row>
    <row r="379" spans="3:7" x14ac:dyDescent="0.3">
      <c r="C379" s="17">
        <v>16</v>
      </c>
      <c r="D379" s="23">
        <v>45269</v>
      </c>
      <c r="E379" s="24" t="s">
        <v>14</v>
      </c>
      <c r="F379" s="24" t="s">
        <v>293</v>
      </c>
      <c r="G379" s="25" t="s">
        <v>20</v>
      </c>
    </row>
    <row r="380" spans="3:7" x14ac:dyDescent="0.3">
      <c r="C380" s="16">
        <v>16</v>
      </c>
      <c r="D380" s="20">
        <v>45269</v>
      </c>
      <c r="E380" s="21" t="s">
        <v>18</v>
      </c>
      <c r="F380" s="21" t="s">
        <v>297</v>
      </c>
      <c r="G380" s="22" t="s">
        <v>26</v>
      </c>
    </row>
    <row r="381" spans="3:7" x14ac:dyDescent="0.3">
      <c r="C381" s="17">
        <v>16</v>
      </c>
      <c r="D381" s="23">
        <v>45269</v>
      </c>
      <c r="E381" s="24" t="s">
        <v>13</v>
      </c>
      <c r="F381" s="24" t="s">
        <v>297</v>
      </c>
      <c r="G381" s="25" t="s">
        <v>31</v>
      </c>
    </row>
    <row r="382" spans="3:7" x14ac:dyDescent="0.3">
      <c r="C382" s="16">
        <v>16</v>
      </c>
      <c r="D382" s="20">
        <v>45269</v>
      </c>
      <c r="E382" s="21" t="s">
        <v>33</v>
      </c>
      <c r="F382" s="21" t="s">
        <v>300</v>
      </c>
      <c r="G382" s="22" t="s">
        <v>23</v>
      </c>
    </row>
    <row r="383" spans="3:7" x14ac:dyDescent="0.3">
      <c r="C383" s="17">
        <v>16</v>
      </c>
      <c r="D383" s="23">
        <v>45269</v>
      </c>
      <c r="E383" s="24" t="s">
        <v>8</v>
      </c>
      <c r="F383" s="24" t="s">
        <v>300</v>
      </c>
      <c r="G383" s="25" t="s">
        <v>7</v>
      </c>
    </row>
    <row r="384" spans="3:7" x14ac:dyDescent="0.3">
      <c r="C384" s="16">
        <v>15</v>
      </c>
      <c r="D384" s="20">
        <v>45267</v>
      </c>
      <c r="E384" s="21" t="s">
        <v>28</v>
      </c>
      <c r="F384" s="21" t="s">
        <v>305</v>
      </c>
      <c r="G384" s="22" t="s">
        <v>16</v>
      </c>
    </row>
    <row r="385" spans="3:7" x14ac:dyDescent="0.3">
      <c r="C385" s="17">
        <v>15</v>
      </c>
      <c r="D385" s="23">
        <v>45267</v>
      </c>
      <c r="E385" s="24" t="s">
        <v>9</v>
      </c>
      <c r="F385" s="24" t="s">
        <v>309</v>
      </c>
      <c r="G385" s="25" t="s">
        <v>11</v>
      </c>
    </row>
    <row r="386" spans="3:7" x14ac:dyDescent="0.3">
      <c r="C386" s="16">
        <v>15</v>
      </c>
      <c r="D386" s="20">
        <v>45266</v>
      </c>
      <c r="E386" s="21" t="s">
        <v>33</v>
      </c>
      <c r="F386" s="21" t="s">
        <v>306</v>
      </c>
      <c r="G386" s="22" t="s">
        <v>3</v>
      </c>
    </row>
    <row r="387" spans="3:7" x14ac:dyDescent="0.3">
      <c r="C387" s="17">
        <v>15</v>
      </c>
      <c r="D387" s="23">
        <v>45266</v>
      </c>
      <c r="E387" s="24" t="s">
        <v>25</v>
      </c>
      <c r="F387" s="24" t="s">
        <v>306</v>
      </c>
      <c r="G387" s="25" t="s">
        <v>20</v>
      </c>
    </row>
    <row r="388" spans="3:7" x14ac:dyDescent="0.3">
      <c r="C388" s="16">
        <v>15</v>
      </c>
      <c r="D388" s="20">
        <v>45266</v>
      </c>
      <c r="E388" s="21" t="s">
        <v>13</v>
      </c>
      <c r="F388" s="21" t="s">
        <v>294</v>
      </c>
      <c r="G388" s="22" t="s">
        <v>23</v>
      </c>
    </row>
    <row r="389" spans="3:7" x14ac:dyDescent="0.3">
      <c r="C389" s="17">
        <v>15</v>
      </c>
      <c r="D389" s="23">
        <v>45266</v>
      </c>
      <c r="E389" s="24" t="s">
        <v>21</v>
      </c>
      <c r="F389" s="24" t="s">
        <v>315</v>
      </c>
      <c r="G389" s="25" t="s">
        <v>26</v>
      </c>
    </row>
    <row r="390" spans="3:7" x14ac:dyDescent="0.3">
      <c r="C390" s="16">
        <v>15</v>
      </c>
      <c r="D390" s="20">
        <v>45266</v>
      </c>
      <c r="E390" s="21" t="s">
        <v>8</v>
      </c>
      <c r="F390" s="21" t="s">
        <v>300</v>
      </c>
      <c r="G390" s="22" t="s">
        <v>5</v>
      </c>
    </row>
    <row r="391" spans="3:7" x14ac:dyDescent="0.3">
      <c r="C391" s="17">
        <v>15</v>
      </c>
      <c r="D391" s="23">
        <v>45266</v>
      </c>
      <c r="E391" s="24" t="s">
        <v>14</v>
      </c>
      <c r="F391" s="24" t="s">
        <v>294</v>
      </c>
      <c r="G391" s="25" t="s">
        <v>15</v>
      </c>
    </row>
    <row r="392" spans="3:7" x14ac:dyDescent="0.3">
      <c r="C392" s="16">
        <v>15</v>
      </c>
      <c r="D392" s="20">
        <v>45265</v>
      </c>
      <c r="E392" s="21" t="s">
        <v>18</v>
      </c>
      <c r="F392" s="21" t="s">
        <v>300</v>
      </c>
      <c r="G392" s="22" t="s">
        <v>31</v>
      </c>
    </row>
    <row r="393" spans="3:7" x14ac:dyDescent="0.3">
      <c r="C393" s="17">
        <v>15</v>
      </c>
      <c r="D393" s="23">
        <v>45265</v>
      </c>
      <c r="E393" s="24" t="s">
        <v>30</v>
      </c>
      <c r="F393" s="24" t="s">
        <v>320</v>
      </c>
      <c r="G393" s="25" t="s">
        <v>7</v>
      </c>
    </row>
    <row r="394" spans="3:7" x14ac:dyDescent="0.3">
      <c r="C394" s="17">
        <v>14</v>
      </c>
      <c r="D394" s="23">
        <v>45263</v>
      </c>
      <c r="E394" s="24" t="s">
        <v>20</v>
      </c>
      <c r="F394" s="24" t="s">
        <v>299</v>
      </c>
      <c r="G394" s="25" t="s">
        <v>8</v>
      </c>
    </row>
    <row r="395" spans="3:7" x14ac:dyDescent="0.3">
      <c r="C395" s="16">
        <v>14</v>
      </c>
      <c r="D395" s="20">
        <v>45263</v>
      </c>
      <c r="E395" s="21" t="s">
        <v>3</v>
      </c>
      <c r="F395" s="21" t="s">
        <v>318</v>
      </c>
      <c r="G395" s="22" t="s">
        <v>21</v>
      </c>
    </row>
    <row r="396" spans="3:7" x14ac:dyDescent="0.3">
      <c r="C396" s="17">
        <v>14</v>
      </c>
      <c r="D396" s="23">
        <v>45263</v>
      </c>
      <c r="E396" s="24" t="s">
        <v>15</v>
      </c>
      <c r="F396" s="24" t="s">
        <v>307</v>
      </c>
      <c r="G396" s="25" t="s">
        <v>13</v>
      </c>
    </row>
    <row r="397" spans="3:7" x14ac:dyDescent="0.3">
      <c r="C397" s="16">
        <v>14</v>
      </c>
      <c r="D397" s="20">
        <v>45263</v>
      </c>
      <c r="E397" s="21" t="s">
        <v>11</v>
      </c>
      <c r="F397" s="21" t="s">
        <v>297</v>
      </c>
      <c r="G397" s="22" t="s">
        <v>25</v>
      </c>
    </row>
    <row r="398" spans="3:7" x14ac:dyDescent="0.3">
      <c r="C398" s="17">
        <v>14</v>
      </c>
      <c r="D398" s="23">
        <v>45263</v>
      </c>
      <c r="E398" s="24" t="s">
        <v>5</v>
      </c>
      <c r="F398" s="24" t="s">
        <v>319</v>
      </c>
      <c r="G398" s="25" t="s">
        <v>9</v>
      </c>
    </row>
    <row r="399" spans="3:7" x14ac:dyDescent="0.3">
      <c r="C399" s="16">
        <v>14</v>
      </c>
      <c r="D399" s="20">
        <v>45262</v>
      </c>
      <c r="E399" s="21" t="s">
        <v>23</v>
      </c>
      <c r="F399" s="21" t="s">
        <v>301</v>
      </c>
      <c r="G399" s="22" t="s">
        <v>30</v>
      </c>
    </row>
    <row r="400" spans="3:7" x14ac:dyDescent="0.3">
      <c r="C400" s="17">
        <v>14</v>
      </c>
      <c r="D400" s="23">
        <v>45262</v>
      </c>
      <c r="E400" s="24" t="s">
        <v>7</v>
      </c>
      <c r="F400" s="24" t="s">
        <v>294</v>
      </c>
      <c r="G400" s="25" t="s">
        <v>18</v>
      </c>
    </row>
    <row r="401" spans="3:7" x14ac:dyDescent="0.3">
      <c r="C401" s="16">
        <v>14</v>
      </c>
      <c r="D401" s="20">
        <v>45262</v>
      </c>
      <c r="E401" s="21" t="s">
        <v>31</v>
      </c>
      <c r="F401" s="21" t="s">
        <v>315</v>
      </c>
      <c r="G401" s="22" t="s">
        <v>33</v>
      </c>
    </row>
    <row r="402" spans="3:7" x14ac:dyDescent="0.3">
      <c r="C402" s="17">
        <v>14</v>
      </c>
      <c r="D402" s="23">
        <v>45262</v>
      </c>
      <c r="E402" s="24" t="s">
        <v>26</v>
      </c>
      <c r="F402" s="24" t="s">
        <v>295</v>
      </c>
      <c r="G402" s="25" t="s">
        <v>28</v>
      </c>
    </row>
    <row r="403" spans="3:7" x14ac:dyDescent="0.3">
      <c r="C403" s="16">
        <v>14</v>
      </c>
      <c r="D403" s="20">
        <v>45262</v>
      </c>
      <c r="E403" s="21" t="s">
        <v>16</v>
      </c>
      <c r="F403" s="21" t="s">
        <v>300</v>
      </c>
      <c r="G403" s="22" t="s">
        <v>14</v>
      </c>
    </row>
    <row r="404" spans="3:7" x14ac:dyDescent="0.3">
      <c r="C404" s="17">
        <v>13</v>
      </c>
      <c r="D404" s="23">
        <v>45257</v>
      </c>
      <c r="E404" s="24" t="s">
        <v>21</v>
      </c>
      <c r="F404" s="24" t="s">
        <v>307</v>
      </c>
      <c r="G404" s="25" t="s">
        <v>18</v>
      </c>
    </row>
    <row r="405" spans="3:7" x14ac:dyDescent="0.3">
      <c r="C405" s="17">
        <v>13</v>
      </c>
      <c r="D405" s="23">
        <v>45256</v>
      </c>
      <c r="E405" s="24" t="s">
        <v>9</v>
      </c>
      <c r="F405" s="24" t="s">
        <v>309</v>
      </c>
      <c r="G405" s="25" t="s">
        <v>8</v>
      </c>
    </row>
    <row r="406" spans="3:7" x14ac:dyDescent="0.3">
      <c r="C406" s="16">
        <v>13</v>
      </c>
      <c r="D406" s="20">
        <v>45256</v>
      </c>
      <c r="E406" s="21" t="s">
        <v>28</v>
      </c>
      <c r="F406" s="21" t="s">
        <v>293</v>
      </c>
      <c r="G406" s="22" t="s">
        <v>14</v>
      </c>
    </row>
    <row r="407" spans="3:7" x14ac:dyDescent="0.3">
      <c r="C407" s="16">
        <v>13</v>
      </c>
      <c r="D407" s="20">
        <v>45255</v>
      </c>
      <c r="E407" s="21" t="s">
        <v>5</v>
      </c>
      <c r="F407" s="21" t="s">
        <v>297</v>
      </c>
      <c r="G407" s="22" t="s">
        <v>3</v>
      </c>
    </row>
    <row r="408" spans="3:7" x14ac:dyDescent="0.3">
      <c r="C408" s="17">
        <v>13</v>
      </c>
      <c r="D408" s="23">
        <v>45255</v>
      </c>
      <c r="E408" s="24" t="s">
        <v>31</v>
      </c>
      <c r="F408" s="24" t="s">
        <v>309</v>
      </c>
      <c r="G408" s="25" t="s">
        <v>11</v>
      </c>
    </row>
    <row r="409" spans="3:7" x14ac:dyDescent="0.3">
      <c r="C409" s="16">
        <v>13</v>
      </c>
      <c r="D409" s="20">
        <v>45255</v>
      </c>
      <c r="E409" s="21" t="s">
        <v>26</v>
      </c>
      <c r="F409" s="21" t="s">
        <v>316</v>
      </c>
      <c r="G409" s="22" t="s">
        <v>13</v>
      </c>
    </row>
    <row r="410" spans="3:7" x14ac:dyDescent="0.3">
      <c r="C410" s="17">
        <v>13</v>
      </c>
      <c r="D410" s="23">
        <v>45255</v>
      </c>
      <c r="E410" s="24" t="s">
        <v>33</v>
      </c>
      <c r="F410" s="24" t="s">
        <v>308</v>
      </c>
      <c r="G410" s="25" t="s">
        <v>20</v>
      </c>
    </row>
    <row r="411" spans="3:7" x14ac:dyDescent="0.3">
      <c r="C411" s="16">
        <v>13</v>
      </c>
      <c r="D411" s="20">
        <v>45255</v>
      </c>
      <c r="E411" s="21" t="s">
        <v>16</v>
      </c>
      <c r="F411" s="21" t="s">
        <v>296</v>
      </c>
      <c r="G411" s="22" t="s">
        <v>15</v>
      </c>
    </row>
    <row r="412" spans="3:7" x14ac:dyDescent="0.3">
      <c r="C412" s="17">
        <v>13</v>
      </c>
      <c r="D412" s="23">
        <v>45255</v>
      </c>
      <c r="E412" s="24" t="s">
        <v>30</v>
      </c>
      <c r="F412" s="24" t="s">
        <v>294</v>
      </c>
      <c r="G412" s="25" t="s">
        <v>25</v>
      </c>
    </row>
    <row r="413" spans="3:7" x14ac:dyDescent="0.3">
      <c r="C413" s="16">
        <v>13</v>
      </c>
      <c r="D413" s="20">
        <v>45255</v>
      </c>
      <c r="E413" s="21" t="s">
        <v>23</v>
      </c>
      <c r="F413" s="21" t="s">
        <v>295</v>
      </c>
      <c r="G413" s="22" t="s">
        <v>7</v>
      </c>
    </row>
    <row r="414" spans="3:7" x14ac:dyDescent="0.3">
      <c r="C414" s="17">
        <v>12</v>
      </c>
      <c r="D414" s="23">
        <v>45242</v>
      </c>
      <c r="E414" s="24" t="s">
        <v>11</v>
      </c>
      <c r="F414" s="24" t="s">
        <v>307</v>
      </c>
      <c r="G414" s="25" t="s">
        <v>26</v>
      </c>
    </row>
    <row r="415" spans="3:7" x14ac:dyDescent="0.3">
      <c r="C415" s="16">
        <v>12</v>
      </c>
      <c r="D415" s="20">
        <v>45242</v>
      </c>
      <c r="E415" s="21" t="s">
        <v>3</v>
      </c>
      <c r="F415" s="21" t="s">
        <v>305</v>
      </c>
      <c r="G415" s="22" t="s">
        <v>23</v>
      </c>
    </row>
    <row r="416" spans="3:7" x14ac:dyDescent="0.3">
      <c r="C416" s="17">
        <v>12</v>
      </c>
      <c r="D416" s="23">
        <v>45242</v>
      </c>
      <c r="E416" s="24" t="s">
        <v>8</v>
      </c>
      <c r="F416" s="24" t="s">
        <v>301</v>
      </c>
      <c r="G416" s="25" t="s">
        <v>21</v>
      </c>
    </row>
    <row r="417" spans="3:7" x14ac:dyDescent="0.3">
      <c r="C417" s="16">
        <v>12</v>
      </c>
      <c r="D417" s="20">
        <v>45242</v>
      </c>
      <c r="E417" s="21" t="s">
        <v>13</v>
      </c>
      <c r="F417" s="21" t="s">
        <v>297</v>
      </c>
      <c r="G417" s="22" t="s">
        <v>33</v>
      </c>
    </row>
    <row r="418" spans="3:7" x14ac:dyDescent="0.3">
      <c r="C418" s="17">
        <v>12</v>
      </c>
      <c r="D418" s="23">
        <v>45242</v>
      </c>
      <c r="E418" s="24" t="s">
        <v>15</v>
      </c>
      <c r="F418" s="24" t="s">
        <v>317</v>
      </c>
      <c r="G418" s="25" t="s">
        <v>5</v>
      </c>
    </row>
    <row r="419" spans="3:7" x14ac:dyDescent="0.3">
      <c r="C419" s="16">
        <v>12</v>
      </c>
      <c r="D419" s="20">
        <v>45241</v>
      </c>
      <c r="E419" s="21" t="s">
        <v>18</v>
      </c>
      <c r="F419" s="21" t="s">
        <v>294</v>
      </c>
      <c r="G419" s="22" t="s">
        <v>9</v>
      </c>
    </row>
    <row r="420" spans="3:7" x14ac:dyDescent="0.3">
      <c r="C420" s="17">
        <v>12</v>
      </c>
      <c r="D420" s="23">
        <v>45241</v>
      </c>
      <c r="E420" s="24" t="s">
        <v>7</v>
      </c>
      <c r="F420" s="24" t="s">
        <v>301</v>
      </c>
      <c r="G420" s="25" t="s">
        <v>31</v>
      </c>
    </row>
    <row r="421" spans="3:7" x14ac:dyDescent="0.3">
      <c r="C421" s="16">
        <v>12</v>
      </c>
      <c r="D421" s="20">
        <v>45241</v>
      </c>
      <c r="E421" s="21" t="s">
        <v>14</v>
      </c>
      <c r="F421" s="21" t="s">
        <v>300</v>
      </c>
      <c r="G421" s="22" t="s">
        <v>30</v>
      </c>
    </row>
    <row r="422" spans="3:7" x14ac:dyDescent="0.3">
      <c r="C422" s="17">
        <v>12</v>
      </c>
      <c r="D422" s="23">
        <v>45241</v>
      </c>
      <c r="E422" s="24" t="s">
        <v>25</v>
      </c>
      <c r="F422" s="24" t="s">
        <v>316</v>
      </c>
      <c r="G422" s="25" t="s">
        <v>28</v>
      </c>
    </row>
    <row r="423" spans="3:7" x14ac:dyDescent="0.3">
      <c r="C423" s="16">
        <v>12</v>
      </c>
      <c r="D423" s="20">
        <v>45241</v>
      </c>
      <c r="E423" s="21" t="s">
        <v>20</v>
      </c>
      <c r="F423" s="21" t="s">
        <v>303</v>
      </c>
      <c r="G423" s="22" t="s">
        <v>16</v>
      </c>
    </row>
    <row r="424" spans="3:7" x14ac:dyDescent="0.3">
      <c r="C424" s="17">
        <v>11</v>
      </c>
      <c r="D424" s="23">
        <v>45236</v>
      </c>
      <c r="E424" s="24" t="s">
        <v>9</v>
      </c>
      <c r="F424" s="24" t="s">
        <v>302</v>
      </c>
      <c r="G424" s="25" t="s">
        <v>15</v>
      </c>
    </row>
    <row r="425" spans="3:7" x14ac:dyDescent="0.3">
      <c r="C425" s="17">
        <v>11</v>
      </c>
      <c r="D425" s="23">
        <v>45235</v>
      </c>
      <c r="E425" s="24" t="s">
        <v>26</v>
      </c>
      <c r="F425" s="24" t="s">
        <v>303</v>
      </c>
      <c r="G425" s="25" t="s">
        <v>8</v>
      </c>
    </row>
    <row r="426" spans="3:7" x14ac:dyDescent="0.3">
      <c r="C426" s="16">
        <v>11</v>
      </c>
      <c r="D426" s="20">
        <v>45235</v>
      </c>
      <c r="E426" s="21" t="s">
        <v>30</v>
      </c>
      <c r="F426" s="21" t="s">
        <v>297</v>
      </c>
      <c r="G426" s="22" t="s">
        <v>3</v>
      </c>
    </row>
    <row r="427" spans="3:7" x14ac:dyDescent="0.3">
      <c r="C427" s="16">
        <v>11</v>
      </c>
      <c r="D427" s="20">
        <v>45234</v>
      </c>
      <c r="E427" s="21" t="s">
        <v>21</v>
      </c>
      <c r="F427" s="21" t="s">
        <v>295</v>
      </c>
      <c r="G427" s="22" t="s">
        <v>14</v>
      </c>
    </row>
    <row r="428" spans="3:7" x14ac:dyDescent="0.3">
      <c r="C428" s="17">
        <v>11</v>
      </c>
      <c r="D428" s="23">
        <v>45234</v>
      </c>
      <c r="E428" s="24" t="s">
        <v>23</v>
      </c>
      <c r="F428" s="24" t="s">
        <v>307</v>
      </c>
      <c r="G428" s="25" t="s">
        <v>11</v>
      </c>
    </row>
    <row r="429" spans="3:7" x14ac:dyDescent="0.3">
      <c r="C429" s="16">
        <v>11</v>
      </c>
      <c r="D429" s="20">
        <v>45234</v>
      </c>
      <c r="E429" s="21" t="s">
        <v>28</v>
      </c>
      <c r="F429" s="21" t="s">
        <v>297</v>
      </c>
      <c r="G429" s="22" t="s">
        <v>13</v>
      </c>
    </row>
    <row r="430" spans="3:7" x14ac:dyDescent="0.3">
      <c r="C430" s="17">
        <v>11</v>
      </c>
      <c r="D430" s="23">
        <v>45234</v>
      </c>
      <c r="E430" s="24" t="s">
        <v>31</v>
      </c>
      <c r="F430" s="24" t="s">
        <v>306</v>
      </c>
      <c r="G430" s="25" t="s">
        <v>25</v>
      </c>
    </row>
    <row r="431" spans="3:7" x14ac:dyDescent="0.3">
      <c r="C431" s="16">
        <v>11</v>
      </c>
      <c r="D431" s="20">
        <v>45234</v>
      </c>
      <c r="E431" s="21" t="s">
        <v>5</v>
      </c>
      <c r="F431" s="21" t="s">
        <v>313</v>
      </c>
      <c r="G431" s="22" t="s">
        <v>20</v>
      </c>
    </row>
    <row r="432" spans="3:7" x14ac:dyDescent="0.3">
      <c r="C432" s="17">
        <v>11</v>
      </c>
      <c r="D432" s="23">
        <v>45234</v>
      </c>
      <c r="E432" s="24" t="s">
        <v>33</v>
      </c>
      <c r="F432" s="24" t="s">
        <v>294</v>
      </c>
      <c r="G432" s="25" t="s">
        <v>18</v>
      </c>
    </row>
    <row r="433" spans="3:7" x14ac:dyDescent="0.3">
      <c r="C433" s="16">
        <v>11</v>
      </c>
      <c r="D433" s="20">
        <v>45234</v>
      </c>
      <c r="E433" s="21" t="s">
        <v>16</v>
      </c>
      <c r="F433" s="21" t="s">
        <v>300</v>
      </c>
      <c r="G433" s="22" t="s">
        <v>7</v>
      </c>
    </row>
    <row r="434" spans="3:7" x14ac:dyDescent="0.3">
      <c r="C434" s="17">
        <v>10</v>
      </c>
      <c r="D434" s="23">
        <v>45228</v>
      </c>
      <c r="E434" s="24" t="s">
        <v>11</v>
      </c>
      <c r="F434" s="24" t="s">
        <v>295</v>
      </c>
      <c r="G434" s="25" t="s">
        <v>28</v>
      </c>
    </row>
    <row r="435" spans="3:7" x14ac:dyDescent="0.3">
      <c r="C435" s="16">
        <v>10</v>
      </c>
      <c r="D435" s="20">
        <v>45228</v>
      </c>
      <c r="E435" s="21" t="s">
        <v>3</v>
      </c>
      <c r="F435" s="21" t="s">
        <v>305</v>
      </c>
      <c r="G435" s="22" t="s">
        <v>26</v>
      </c>
    </row>
    <row r="436" spans="3:7" x14ac:dyDescent="0.3">
      <c r="C436" s="17">
        <v>10</v>
      </c>
      <c r="D436" s="23">
        <v>45228</v>
      </c>
      <c r="E436" s="24" t="s">
        <v>13</v>
      </c>
      <c r="F436" s="24" t="s">
        <v>297</v>
      </c>
      <c r="G436" s="25" t="s">
        <v>21</v>
      </c>
    </row>
    <row r="437" spans="3:7" x14ac:dyDescent="0.3">
      <c r="C437" s="16">
        <v>10</v>
      </c>
      <c r="D437" s="20">
        <v>45228</v>
      </c>
      <c r="E437" s="21" t="s">
        <v>8</v>
      </c>
      <c r="F437" s="21" t="s">
        <v>301</v>
      </c>
      <c r="G437" s="22" t="s">
        <v>30</v>
      </c>
    </row>
    <row r="438" spans="3:7" x14ac:dyDescent="0.3">
      <c r="C438" s="17">
        <v>10</v>
      </c>
      <c r="D438" s="23">
        <v>45228</v>
      </c>
      <c r="E438" s="24" t="s">
        <v>14</v>
      </c>
      <c r="F438" s="24" t="s">
        <v>293</v>
      </c>
      <c r="G438" s="25" t="s">
        <v>5</v>
      </c>
    </row>
    <row r="439" spans="3:7" x14ac:dyDescent="0.3">
      <c r="C439" s="17">
        <v>10</v>
      </c>
      <c r="D439" s="23">
        <v>45227</v>
      </c>
      <c r="E439" s="24" t="s">
        <v>15</v>
      </c>
      <c r="F439" s="24" t="s">
        <v>306</v>
      </c>
      <c r="G439" s="25" t="s">
        <v>23</v>
      </c>
    </row>
    <row r="440" spans="3:7" x14ac:dyDescent="0.3">
      <c r="C440" s="16">
        <v>10</v>
      </c>
      <c r="D440" s="20">
        <v>45227</v>
      </c>
      <c r="E440" s="21" t="s">
        <v>20</v>
      </c>
      <c r="F440" s="21" t="s">
        <v>294</v>
      </c>
      <c r="G440" s="22" t="s">
        <v>31</v>
      </c>
    </row>
    <row r="441" spans="3:7" x14ac:dyDescent="0.3">
      <c r="C441" s="17">
        <v>10</v>
      </c>
      <c r="D441" s="23">
        <v>45227</v>
      </c>
      <c r="E441" s="24" t="s">
        <v>7</v>
      </c>
      <c r="F441" s="24" t="s">
        <v>315</v>
      </c>
      <c r="G441" s="25" t="s">
        <v>33</v>
      </c>
    </row>
    <row r="442" spans="3:7" x14ac:dyDescent="0.3">
      <c r="C442" s="16">
        <v>10</v>
      </c>
      <c r="D442" s="20">
        <v>45227</v>
      </c>
      <c r="E442" s="21" t="s">
        <v>18</v>
      </c>
      <c r="F442" s="21" t="s">
        <v>299</v>
      </c>
      <c r="G442" s="22" t="s">
        <v>16</v>
      </c>
    </row>
    <row r="443" spans="3:7" x14ac:dyDescent="0.3">
      <c r="C443" s="16">
        <v>10</v>
      </c>
      <c r="D443" s="20">
        <v>45226</v>
      </c>
      <c r="E443" s="21" t="s">
        <v>25</v>
      </c>
      <c r="F443" s="21" t="s">
        <v>309</v>
      </c>
      <c r="G443" s="22" t="s">
        <v>9</v>
      </c>
    </row>
    <row r="444" spans="3:7" x14ac:dyDescent="0.3">
      <c r="C444" s="17">
        <v>9</v>
      </c>
      <c r="D444" s="23">
        <v>45222</v>
      </c>
      <c r="E444" s="24" t="s">
        <v>9</v>
      </c>
      <c r="F444" s="24" t="s">
        <v>303</v>
      </c>
      <c r="G444" s="25" t="s">
        <v>21</v>
      </c>
    </row>
    <row r="445" spans="3:7" x14ac:dyDescent="0.3">
      <c r="C445" s="16">
        <v>9</v>
      </c>
      <c r="D445" s="20">
        <v>45221</v>
      </c>
      <c r="E445" s="21" t="s">
        <v>8</v>
      </c>
      <c r="F445" s="21" t="s">
        <v>296</v>
      </c>
      <c r="G445" s="22" t="s">
        <v>11</v>
      </c>
    </row>
    <row r="446" spans="3:7" x14ac:dyDescent="0.3">
      <c r="C446" s="16">
        <v>9</v>
      </c>
      <c r="D446" s="20">
        <v>45220</v>
      </c>
      <c r="E446" s="21" t="s">
        <v>3</v>
      </c>
      <c r="F446" s="21" t="s">
        <v>303</v>
      </c>
      <c r="G446" s="22" t="s">
        <v>28</v>
      </c>
    </row>
    <row r="447" spans="3:7" x14ac:dyDescent="0.3">
      <c r="C447" s="17">
        <v>9</v>
      </c>
      <c r="D447" s="23">
        <v>45220</v>
      </c>
      <c r="E447" s="24" t="s">
        <v>20</v>
      </c>
      <c r="F447" s="24" t="s">
        <v>309</v>
      </c>
      <c r="G447" s="25" t="s">
        <v>18</v>
      </c>
    </row>
    <row r="448" spans="3:7" x14ac:dyDescent="0.3">
      <c r="C448" s="16">
        <v>9</v>
      </c>
      <c r="D448" s="20">
        <v>45220</v>
      </c>
      <c r="E448" s="21" t="s">
        <v>16</v>
      </c>
      <c r="F448" s="21" t="s">
        <v>304</v>
      </c>
      <c r="G448" s="22" t="s">
        <v>25</v>
      </c>
    </row>
    <row r="449" spans="3:7" x14ac:dyDescent="0.3">
      <c r="C449" s="17">
        <v>9</v>
      </c>
      <c r="D449" s="23">
        <v>45220</v>
      </c>
      <c r="E449" s="24" t="s">
        <v>23</v>
      </c>
      <c r="F449" s="24" t="s">
        <v>305</v>
      </c>
      <c r="G449" s="25" t="s">
        <v>31</v>
      </c>
    </row>
    <row r="450" spans="3:7" x14ac:dyDescent="0.3">
      <c r="C450" s="16">
        <v>9</v>
      </c>
      <c r="D450" s="20">
        <v>45220</v>
      </c>
      <c r="E450" s="21" t="s">
        <v>5</v>
      </c>
      <c r="F450" s="21" t="s">
        <v>294</v>
      </c>
      <c r="G450" s="22" t="s">
        <v>13</v>
      </c>
    </row>
    <row r="451" spans="3:7" x14ac:dyDescent="0.3">
      <c r="C451" s="17">
        <v>9</v>
      </c>
      <c r="D451" s="23">
        <v>45220</v>
      </c>
      <c r="E451" s="24" t="s">
        <v>26</v>
      </c>
      <c r="F451" s="24" t="s">
        <v>299</v>
      </c>
      <c r="G451" s="25" t="s">
        <v>30</v>
      </c>
    </row>
    <row r="452" spans="3:7" x14ac:dyDescent="0.3">
      <c r="C452" s="16">
        <v>9</v>
      </c>
      <c r="D452" s="20">
        <v>45220</v>
      </c>
      <c r="E452" s="21" t="s">
        <v>15</v>
      </c>
      <c r="F452" s="21" t="s">
        <v>299</v>
      </c>
      <c r="G452" s="22" t="s">
        <v>7</v>
      </c>
    </row>
    <row r="453" spans="3:7" x14ac:dyDescent="0.3">
      <c r="C453" s="17">
        <v>9</v>
      </c>
      <c r="D453" s="23">
        <v>45220</v>
      </c>
      <c r="E453" s="24" t="s">
        <v>33</v>
      </c>
      <c r="F453" s="24" t="s">
        <v>309</v>
      </c>
      <c r="G453" s="25" t="s">
        <v>14</v>
      </c>
    </row>
    <row r="454" spans="3:7" x14ac:dyDescent="0.3">
      <c r="C454" s="16">
        <v>8</v>
      </c>
      <c r="D454" s="20">
        <v>45207</v>
      </c>
      <c r="E454" s="21" t="s">
        <v>11</v>
      </c>
      <c r="F454" s="21" t="s">
        <v>299</v>
      </c>
      <c r="G454" s="22" t="s">
        <v>16</v>
      </c>
    </row>
    <row r="455" spans="3:7" x14ac:dyDescent="0.3">
      <c r="C455" s="17">
        <v>8</v>
      </c>
      <c r="D455" s="23">
        <v>45207</v>
      </c>
      <c r="E455" s="24" t="s">
        <v>18</v>
      </c>
      <c r="F455" s="24" t="s">
        <v>297</v>
      </c>
      <c r="G455" s="25" t="s">
        <v>8</v>
      </c>
    </row>
    <row r="456" spans="3:7" x14ac:dyDescent="0.3">
      <c r="C456" s="16">
        <v>8</v>
      </c>
      <c r="D456" s="20">
        <v>45207</v>
      </c>
      <c r="E456" s="21" t="s">
        <v>13</v>
      </c>
      <c r="F456" s="21" t="s">
        <v>299</v>
      </c>
      <c r="G456" s="22" t="s">
        <v>3</v>
      </c>
    </row>
    <row r="457" spans="3:7" x14ac:dyDescent="0.3">
      <c r="C457" s="17">
        <v>8</v>
      </c>
      <c r="D457" s="23">
        <v>45207</v>
      </c>
      <c r="E457" s="24" t="s">
        <v>7</v>
      </c>
      <c r="F457" s="24" t="s">
        <v>300</v>
      </c>
      <c r="G457" s="25" t="s">
        <v>5</v>
      </c>
    </row>
    <row r="458" spans="3:7" x14ac:dyDescent="0.3">
      <c r="C458" s="16">
        <v>8</v>
      </c>
      <c r="D458" s="20">
        <v>45206</v>
      </c>
      <c r="E458" s="21" t="s">
        <v>30</v>
      </c>
      <c r="F458" s="21" t="s">
        <v>295</v>
      </c>
      <c r="G458" s="22" t="s">
        <v>9</v>
      </c>
    </row>
    <row r="459" spans="3:7" x14ac:dyDescent="0.3">
      <c r="C459" s="17">
        <v>8</v>
      </c>
      <c r="D459" s="23">
        <v>45206</v>
      </c>
      <c r="E459" s="24" t="s">
        <v>28</v>
      </c>
      <c r="F459" s="24" t="s">
        <v>305</v>
      </c>
      <c r="G459" s="25" t="s">
        <v>20</v>
      </c>
    </row>
    <row r="460" spans="3:7" x14ac:dyDescent="0.3">
      <c r="C460" s="16">
        <v>8</v>
      </c>
      <c r="D460" s="20">
        <v>45206</v>
      </c>
      <c r="E460" s="21" t="s">
        <v>14</v>
      </c>
      <c r="F460" s="21" t="s">
        <v>294</v>
      </c>
      <c r="G460" s="22" t="s">
        <v>23</v>
      </c>
    </row>
    <row r="461" spans="3:7" x14ac:dyDescent="0.3">
      <c r="C461" s="17">
        <v>8</v>
      </c>
      <c r="D461" s="23">
        <v>45206</v>
      </c>
      <c r="E461" s="24" t="s">
        <v>31</v>
      </c>
      <c r="F461" s="24" t="s">
        <v>302</v>
      </c>
      <c r="G461" s="25" t="s">
        <v>15</v>
      </c>
    </row>
    <row r="462" spans="3:7" x14ac:dyDescent="0.3">
      <c r="C462" s="16">
        <v>8</v>
      </c>
      <c r="D462" s="20">
        <v>45206</v>
      </c>
      <c r="E462" s="21" t="s">
        <v>21</v>
      </c>
      <c r="F462" s="21" t="s">
        <v>301</v>
      </c>
      <c r="G462" s="22" t="s">
        <v>33</v>
      </c>
    </row>
    <row r="463" spans="3:7" x14ac:dyDescent="0.3">
      <c r="C463" s="17">
        <v>8</v>
      </c>
      <c r="D463" s="23">
        <v>45206</v>
      </c>
      <c r="E463" s="24" t="s">
        <v>25</v>
      </c>
      <c r="F463" s="24" t="s">
        <v>311</v>
      </c>
      <c r="G463" s="25" t="s">
        <v>26</v>
      </c>
    </row>
    <row r="464" spans="3:7" x14ac:dyDescent="0.3">
      <c r="C464" s="17">
        <v>2</v>
      </c>
      <c r="D464" s="23">
        <v>45202</v>
      </c>
      <c r="E464" s="24" t="s">
        <v>30</v>
      </c>
      <c r="F464" s="24" t="s">
        <v>309</v>
      </c>
      <c r="G464" s="25" t="s">
        <v>31</v>
      </c>
    </row>
    <row r="465" spans="3:7" x14ac:dyDescent="0.3">
      <c r="C465" s="16">
        <v>7</v>
      </c>
      <c r="D465" s="20">
        <v>45201</v>
      </c>
      <c r="E465" s="21" t="s">
        <v>21</v>
      </c>
      <c r="F465" s="21" t="s">
        <v>306</v>
      </c>
      <c r="G465" s="22" t="s">
        <v>15</v>
      </c>
    </row>
    <row r="466" spans="3:7" x14ac:dyDescent="0.3">
      <c r="C466" s="17">
        <v>7</v>
      </c>
      <c r="D466" s="23">
        <v>45200</v>
      </c>
      <c r="E466" s="24" t="s">
        <v>26</v>
      </c>
      <c r="F466" s="24" t="s">
        <v>297</v>
      </c>
      <c r="G466" s="25" t="s">
        <v>23</v>
      </c>
    </row>
    <row r="467" spans="3:7" x14ac:dyDescent="0.3">
      <c r="C467" s="17">
        <v>7</v>
      </c>
      <c r="D467" s="23">
        <v>45199</v>
      </c>
      <c r="E467" s="24" t="s">
        <v>8</v>
      </c>
      <c r="F467" s="24" t="s">
        <v>313</v>
      </c>
      <c r="G467" s="25" t="s">
        <v>13</v>
      </c>
    </row>
    <row r="468" spans="3:7" x14ac:dyDescent="0.3">
      <c r="C468" s="16">
        <v>7</v>
      </c>
      <c r="D468" s="20">
        <v>45199</v>
      </c>
      <c r="E468" s="21" t="s">
        <v>18</v>
      </c>
      <c r="F468" s="21" t="s">
        <v>294</v>
      </c>
      <c r="G468" s="22" t="s">
        <v>5</v>
      </c>
    </row>
    <row r="469" spans="3:7" x14ac:dyDescent="0.3">
      <c r="C469" s="17">
        <v>7</v>
      </c>
      <c r="D469" s="23">
        <v>45199</v>
      </c>
      <c r="E469" s="24" t="s">
        <v>20</v>
      </c>
      <c r="F469" s="24" t="s">
        <v>314</v>
      </c>
      <c r="G469" s="25" t="s">
        <v>7</v>
      </c>
    </row>
    <row r="470" spans="3:7" x14ac:dyDescent="0.3">
      <c r="C470" s="16">
        <v>7</v>
      </c>
      <c r="D470" s="20">
        <v>45199</v>
      </c>
      <c r="E470" s="21" t="s">
        <v>28</v>
      </c>
      <c r="F470" s="21" t="s">
        <v>309</v>
      </c>
      <c r="G470" s="22" t="s">
        <v>30</v>
      </c>
    </row>
    <row r="471" spans="3:7" x14ac:dyDescent="0.3">
      <c r="C471" s="17">
        <v>7</v>
      </c>
      <c r="D471" s="23">
        <v>45199</v>
      </c>
      <c r="E471" s="24" t="s">
        <v>16</v>
      </c>
      <c r="F471" s="24" t="s">
        <v>303</v>
      </c>
      <c r="G471" s="25" t="s">
        <v>31</v>
      </c>
    </row>
    <row r="472" spans="3:7" x14ac:dyDescent="0.3">
      <c r="C472" s="16">
        <v>7</v>
      </c>
      <c r="D472" s="20">
        <v>45199</v>
      </c>
      <c r="E472" s="21" t="s">
        <v>11</v>
      </c>
      <c r="F472" s="21" t="s">
        <v>303</v>
      </c>
      <c r="G472" s="22" t="s">
        <v>33</v>
      </c>
    </row>
    <row r="473" spans="3:7" x14ac:dyDescent="0.3">
      <c r="C473" s="17">
        <v>7</v>
      </c>
      <c r="D473" s="23">
        <v>45199</v>
      </c>
      <c r="E473" s="24" t="s">
        <v>14</v>
      </c>
      <c r="F473" s="24" t="s">
        <v>295</v>
      </c>
      <c r="G473" s="25" t="s">
        <v>25</v>
      </c>
    </row>
    <row r="474" spans="3:7" x14ac:dyDescent="0.3">
      <c r="C474" s="16">
        <v>7</v>
      </c>
      <c r="D474" s="20">
        <v>45199</v>
      </c>
      <c r="E474" s="21" t="s">
        <v>9</v>
      </c>
      <c r="F474" s="21" t="s">
        <v>294</v>
      </c>
      <c r="G474" s="22" t="s">
        <v>3</v>
      </c>
    </row>
    <row r="475" spans="3:7" x14ac:dyDescent="0.3">
      <c r="C475" s="16">
        <v>6</v>
      </c>
      <c r="D475" s="20">
        <v>45193</v>
      </c>
      <c r="E475" s="21" t="s">
        <v>7</v>
      </c>
      <c r="F475" s="21" t="s">
        <v>299</v>
      </c>
      <c r="G475" s="22" t="s">
        <v>9</v>
      </c>
    </row>
    <row r="476" spans="3:7" x14ac:dyDescent="0.3">
      <c r="C476" s="17">
        <v>6</v>
      </c>
      <c r="D476" s="23">
        <v>45193</v>
      </c>
      <c r="E476" s="24" t="s">
        <v>13</v>
      </c>
      <c r="F476" s="24" t="s">
        <v>301</v>
      </c>
      <c r="G476" s="25" t="s">
        <v>20</v>
      </c>
    </row>
    <row r="477" spans="3:7" x14ac:dyDescent="0.3">
      <c r="C477" s="16">
        <v>6</v>
      </c>
      <c r="D477" s="20">
        <v>45193</v>
      </c>
      <c r="E477" s="21" t="s">
        <v>15</v>
      </c>
      <c r="F477" s="21" t="s">
        <v>295</v>
      </c>
      <c r="G477" s="22" t="s">
        <v>8</v>
      </c>
    </row>
    <row r="478" spans="3:7" x14ac:dyDescent="0.3">
      <c r="C478" s="17">
        <v>6</v>
      </c>
      <c r="D478" s="23">
        <v>45193</v>
      </c>
      <c r="E478" s="24" t="s">
        <v>3</v>
      </c>
      <c r="F478" s="24" t="s">
        <v>301</v>
      </c>
      <c r="G478" s="25" t="s">
        <v>11</v>
      </c>
    </row>
    <row r="479" spans="3:7" x14ac:dyDescent="0.3">
      <c r="C479" s="16">
        <v>6</v>
      </c>
      <c r="D479" s="20">
        <v>45193</v>
      </c>
      <c r="E479" s="21" t="s">
        <v>33</v>
      </c>
      <c r="F479" s="21" t="s">
        <v>312</v>
      </c>
      <c r="G479" s="22" t="s">
        <v>16</v>
      </c>
    </row>
    <row r="480" spans="3:7" x14ac:dyDescent="0.3">
      <c r="C480" s="17">
        <v>6</v>
      </c>
      <c r="D480" s="23">
        <v>45192</v>
      </c>
      <c r="E480" s="24" t="s">
        <v>5</v>
      </c>
      <c r="F480" s="24" t="s">
        <v>303</v>
      </c>
      <c r="G480" s="25" t="s">
        <v>26</v>
      </c>
    </row>
    <row r="481" spans="3:7" x14ac:dyDescent="0.3">
      <c r="C481" s="16">
        <v>6</v>
      </c>
      <c r="D481" s="20">
        <v>45192</v>
      </c>
      <c r="E481" s="21" t="s">
        <v>30</v>
      </c>
      <c r="F481" s="21" t="s">
        <v>297</v>
      </c>
      <c r="G481" s="22" t="s">
        <v>18</v>
      </c>
    </row>
    <row r="482" spans="3:7" x14ac:dyDescent="0.3">
      <c r="C482" s="17">
        <v>6</v>
      </c>
      <c r="D482" s="23">
        <v>45192</v>
      </c>
      <c r="E482" s="24" t="s">
        <v>25</v>
      </c>
      <c r="F482" s="24" t="s">
        <v>311</v>
      </c>
      <c r="G482" s="25" t="s">
        <v>21</v>
      </c>
    </row>
    <row r="483" spans="3:7" x14ac:dyDescent="0.3">
      <c r="C483" s="16">
        <v>6</v>
      </c>
      <c r="D483" s="20">
        <v>45192</v>
      </c>
      <c r="E483" s="21" t="s">
        <v>23</v>
      </c>
      <c r="F483" s="21" t="s">
        <v>308</v>
      </c>
      <c r="G483" s="22" t="s">
        <v>28</v>
      </c>
    </row>
    <row r="484" spans="3:7" x14ac:dyDescent="0.3">
      <c r="C484" s="17">
        <v>6</v>
      </c>
      <c r="D484" s="23">
        <v>45192</v>
      </c>
      <c r="E484" s="24" t="s">
        <v>31</v>
      </c>
      <c r="F484" s="24" t="s">
        <v>295</v>
      </c>
      <c r="G484" s="25" t="s">
        <v>14</v>
      </c>
    </row>
    <row r="485" spans="3:7" x14ac:dyDescent="0.3">
      <c r="C485" s="16">
        <v>5</v>
      </c>
      <c r="D485" s="20">
        <v>45187</v>
      </c>
      <c r="E485" s="21" t="s">
        <v>26</v>
      </c>
      <c r="F485" s="21" t="s">
        <v>297</v>
      </c>
      <c r="G485" s="22" t="s">
        <v>31</v>
      </c>
    </row>
    <row r="486" spans="3:7" x14ac:dyDescent="0.3">
      <c r="C486" s="16">
        <v>5</v>
      </c>
      <c r="D486" s="20">
        <v>45186</v>
      </c>
      <c r="E486" s="21" t="s">
        <v>20</v>
      </c>
      <c r="F486" s="21" t="s">
        <v>311</v>
      </c>
      <c r="G486" s="22" t="s">
        <v>15</v>
      </c>
    </row>
    <row r="487" spans="3:7" x14ac:dyDescent="0.3">
      <c r="C487" s="17">
        <v>5</v>
      </c>
      <c r="D487" s="23">
        <v>45186</v>
      </c>
      <c r="E487" s="24" t="s">
        <v>28</v>
      </c>
      <c r="F487" s="24" t="s">
        <v>295</v>
      </c>
      <c r="G487" s="25" t="s">
        <v>7</v>
      </c>
    </row>
    <row r="488" spans="3:7" x14ac:dyDescent="0.3">
      <c r="C488" s="17">
        <v>5</v>
      </c>
      <c r="D488" s="23">
        <v>45185</v>
      </c>
      <c r="E488" s="24" t="s">
        <v>18</v>
      </c>
      <c r="F488" s="24" t="s">
        <v>308</v>
      </c>
      <c r="G488" s="25" t="s">
        <v>3</v>
      </c>
    </row>
    <row r="489" spans="3:7" x14ac:dyDescent="0.3">
      <c r="C489" s="16">
        <v>5</v>
      </c>
      <c r="D489" s="20">
        <v>45185</v>
      </c>
      <c r="E489" s="21" t="s">
        <v>21</v>
      </c>
      <c r="F489" s="21" t="s">
        <v>300</v>
      </c>
      <c r="G489" s="22" t="s">
        <v>30</v>
      </c>
    </row>
    <row r="490" spans="3:7" x14ac:dyDescent="0.3">
      <c r="C490" s="17">
        <v>5</v>
      </c>
      <c r="D490" s="23">
        <v>45185</v>
      </c>
      <c r="E490" s="24" t="s">
        <v>11</v>
      </c>
      <c r="F490" s="24" t="s">
        <v>308</v>
      </c>
      <c r="G490" s="25" t="s">
        <v>5</v>
      </c>
    </row>
    <row r="491" spans="3:7" x14ac:dyDescent="0.3">
      <c r="C491" s="16">
        <v>5</v>
      </c>
      <c r="D491" s="20">
        <v>45185</v>
      </c>
      <c r="E491" s="21" t="s">
        <v>8</v>
      </c>
      <c r="F491" s="21" t="s">
        <v>301</v>
      </c>
      <c r="G491" s="22" t="s">
        <v>25</v>
      </c>
    </row>
    <row r="492" spans="3:7" x14ac:dyDescent="0.3">
      <c r="C492" s="17">
        <v>5</v>
      </c>
      <c r="D492" s="23">
        <v>45185</v>
      </c>
      <c r="E492" s="24" t="s">
        <v>14</v>
      </c>
      <c r="F492" s="24" t="s">
        <v>308</v>
      </c>
      <c r="G492" s="25" t="s">
        <v>13</v>
      </c>
    </row>
    <row r="493" spans="3:7" x14ac:dyDescent="0.3">
      <c r="C493" s="16">
        <v>5</v>
      </c>
      <c r="D493" s="20">
        <v>45185</v>
      </c>
      <c r="E493" s="21" t="s">
        <v>9</v>
      </c>
      <c r="F493" s="21" t="s">
        <v>294</v>
      </c>
      <c r="G493" s="22" t="s">
        <v>33</v>
      </c>
    </row>
    <row r="494" spans="3:7" x14ac:dyDescent="0.3">
      <c r="C494" s="17">
        <v>5</v>
      </c>
      <c r="D494" s="23">
        <v>45185</v>
      </c>
      <c r="E494" s="24" t="s">
        <v>16</v>
      </c>
      <c r="F494" s="24" t="s">
        <v>300</v>
      </c>
      <c r="G494" s="25" t="s">
        <v>23</v>
      </c>
    </row>
    <row r="495" spans="3:7" x14ac:dyDescent="0.3">
      <c r="C495" s="16">
        <v>4</v>
      </c>
      <c r="D495" s="20">
        <v>45172</v>
      </c>
      <c r="E495" s="21" t="s">
        <v>3</v>
      </c>
      <c r="F495" s="21" t="s">
        <v>305</v>
      </c>
      <c r="G495" s="22" t="s">
        <v>8</v>
      </c>
    </row>
    <row r="496" spans="3:7" x14ac:dyDescent="0.3">
      <c r="C496" s="17">
        <v>4</v>
      </c>
      <c r="D496" s="23">
        <v>45172</v>
      </c>
      <c r="E496" s="24" t="s">
        <v>25</v>
      </c>
      <c r="F496" s="24" t="s">
        <v>307</v>
      </c>
      <c r="G496" s="25" t="s">
        <v>18</v>
      </c>
    </row>
    <row r="497" spans="3:7" x14ac:dyDescent="0.3">
      <c r="C497" s="16">
        <v>4</v>
      </c>
      <c r="D497" s="20">
        <v>45172</v>
      </c>
      <c r="E497" s="21" t="s">
        <v>7</v>
      </c>
      <c r="F497" s="21" t="s">
        <v>301</v>
      </c>
      <c r="G497" s="22" t="s">
        <v>14</v>
      </c>
    </row>
    <row r="498" spans="3:7" x14ac:dyDescent="0.3">
      <c r="C498" s="16">
        <v>4</v>
      </c>
      <c r="D498" s="20">
        <v>45171</v>
      </c>
      <c r="E498" s="21" t="s">
        <v>33</v>
      </c>
      <c r="F498" s="21" t="s">
        <v>299</v>
      </c>
      <c r="G498" s="22" t="s">
        <v>28</v>
      </c>
    </row>
    <row r="499" spans="3:7" x14ac:dyDescent="0.3">
      <c r="C499" s="17">
        <v>4</v>
      </c>
      <c r="D499" s="23">
        <v>45171</v>
      </c>
      <c r="E499" s="24" t="s">
        <v>15</v>
      </c>
      <c r="F499" s="24" t="s">
        <v>295</v>
      </c>
      <c r="G499" s="25" t="s">
        <v>26</v>
      </c>
    </row>
    <row r="500" spans="3:7" x14ac:dyDescent="0.3">
      <c r="C500" s="16">
        <v>4</v>
      </c>
      <c r="D500" s="20">
        <v>45171</v>
      </c>
      <c r="E500" s="21" t="s">
        <v>5</v>
      </c>
      <c r="F500" s="21" t="s">
        <v>298</v>
      </c>
      <c r="G500" s="22" t="s">
        <v>21</v>
      </c>
    </row>
    <row r="501" spans="3:7" x14ac:dyDescent="0.3">
      <c r="C501" s="17">
        <v>4</v>
      </c>
      <c r="D501" s="23">
        <v>45171</v>
      </c>
      <c r="E501" s="24" t="s">
        <v>23</v>
      </c>
      <c r="F501" s="24" t="s">
        <v>299</v>
      </c>
      <c r="G501" s="25" t="s">
        <v>20</v>
      </c>
    </row>
    <row r="502" spans="3:7" x14ac:dyDescent="0.3">
      <c r="C502" s="16">
        <v>4</v>
      </c>
      <c r="D502" s="20">
        <v>45171</v>
      </c>
      <c r="E502" s="21" t="s">
        <v>31</v>
      </c>
      <c r="F502" s="21" t="s">
        <v>310</v>
      </c>
      <c r="G502" s="22" t="s">
        <v>9</v>
      </c>
    </row>
    <row r="503" spans="3:7" x14ac:dyDescent="0.3">
      <c r="C503" s="17">
        <v>4</v>
      </c>
      <c r="D503" s="23">
        <v>45171</v>
      </c>
      <c r="E503" s="24" t="s">
        <v>13</v>
      </c>
      <c r="F503" s="24" t="s">
        <v>301</v>
      </c>
      <c r="G503" s="25" t="s">
        <v>16</v>
      </c>
    </row>
    <row r="504" spans="3:7" x14ac:dyDescent="0.3">
      <c r="C504" s="17">
        <v>4</v>
      </c>
      <c r="D504" s="23">
        <v>45170</v>
      </c>
      <c r="E504" s="24" t="s">
        <v>30</v>
      </c>
      <c r="F504" s="24" t="s">
        <v>309</v>
      </c>
      <c r="G504" s="25" t="s">
        <v>11</v>
      </c>
    </row>
    <row r="505" spans="3:7" x14ac:dyDescent="0.3">
      <c r="C505" s="16">
        <v>3</v>
      </c>
      <c r="D505" s="20">
        <v>45165</v>
      </c>
      <c r="E505" s="21" t="s">
        <v>33</v>
      </c>
      <c r="F505" s="21" t="s">
        <v>309</v>
      </c>
      <c r="G505" s="22" t="s">
        <v>5</v>
      </c>
    </row>
    <row r="506" spans="3:7" x14ac:dyDescent="0.3">
      <c r="C506" s="17">
        <v>3</v>
      </c>
      <c r="D506" s="23">
        <v>45165</v>
      </c>
      <c r="E506" s="24" t="s">
        <v>31</v>
      </c>
      <c r="F506" s="24" t="s">
        <v>308</v>
      </c>
      <c r="G506" s="25" t="s">
        <v>8</v>
      </c>
    </row>
    <row r="507" spans="3:7" x14ac:dyDescent="0.3">
      <c r="C507" s="16">
        <v>3</v>
      </c>
      <c r="D507" s="20">
        <v>45165</v>
      </c>
      <c r="E507" s="21" t="s">
        <v>16</v>
      </c>
      <c r="F507" s="21" t="s">
        <v>309</v>
      </c>
      <c r="G507" s="22" t="s">
        <v>3</v>
      </c>
    </row>
    <row r="508" spans="3:7" x14ac:dyDescent="0.3">
      <c r="C508" s="16">
        <v>3</v>
      </c>
      <c r="D508" s="20">
        <v>45164</v>
      </c>
      <c r="E508" s="21" t="s">
        <v>20</v>
      </c>
      <c r="F508" s="21" t="s">
        <v>306</v>
      </c>
      <c r="G508" s="22" t="s">
        <v>9</v>
      </c>
    </row>
    <row r="509" spans="3:7" x14ac:dyDescent="0.3">
      <c r="C509" s="17">
        <v>3</v>
      </c>
      <c r="D509" s="23">
        <v>45164</v>
      </c>
      <c r="E509" s="24" t="s">
        <v>28</v>
      </c>
      <c r="F509" s="24" t="s">
        <v>295</v>
      </c>
      <c r="G509" s="25" t="s">
        <v>18</v>
      </c>
    </row>
    <row r="510" spans="3:7" x14ac:dyDescent="0.3">
      <c r="C510" s="16">
        <v>3</v>
      </c>
      <c r="D510" s="20">
        <v>45164</v>
      </c>
      <c r="E510" s="21" t="s">
        <v>23</v>
      </c>
      <c r="F510" s="21" t="s">
        <v>297</v>
      </c>
      <c r="G510" s="22" t="s">
        <v>25</v>
      </c>
    </row>
    <row r="511" spans="3:7" x14ac:dyDescent="0.3">
      <c r="C511" s="17">
        <v>3</v>
      </c>
      <c r="D511" s="23">
        <v>45164</v>
      </c>
      <c r="E511" s="24" t="s">
        <v>14</v>
      </c>
      <c r="F511" s="24" t="s">
        <v>307</v>
      </c>
      <c r="G511" s="25" t="s">
        <v>26</v>
      </c>
    </row>
    <row r="512" spans="3:7" x14ac:dyDescent="0.3">
      <c r="C512" s="16">
        <v>3</v>
      </c>
      <c r="D512" s="20">
        <v>45164</v>
      </c>
      <c r="E512" s="21" t="s">
        <v>7</v>
      </c>
      <c r="F512" s="21" t="s">
        <v>299</v>
      </c>
      <c r="G512" s="22" t="s">
        <v>21</v>
      </c>
    </row>
    <row r="513" spans="3:7" x14ac:dyDescent="0.3">
      <c r="C513" s="17">
        <v>3</v>
      </c>
      <c r="D513" s="23">
        <v>45164</v>
      </c>
      <c r="E513" s="24" t="s">
        <v>13</v>
      </c>
      <c r="F513" s="24" t="s">
        <v>308</v>
      </c>
      <c r="G513" s="25" t="s">
        <v>11</v>
      </c>
    </row>
    <row r="514" spans="3:7" x14ac:dyDescent="0.3">
      <c r="C514" s="17">
        <v>3</v>
      </c>
      <c r="D514" s="23">
        <v>45163</v>
      </c>
      <c r="E514" s="24" t="s">
        <v>15</v>
      </c>
      <c r="F514" s="24" t="s">
        <v>305</v>
      </c>
      <c r="G514" s="25" t="s">
        <v>30</v>
      </c>
    </row>
    <row r="515" spans="3:7" x14ac:dyDescent="0.3">
      <c r="C515" s="16">
        <v>2</v>
      </c>
      <c r="D515" s="20">
        <v>45159</v>
      </c>
      <c r="E515" s="21" t="s">
        <v>25</v>
      </c>
      <c r="F515" s="21" t="s">
        <v>295</v>
      </c>
      <c r="G515" s="22" t="s">
        <v>7</v>
      </c>
    </row>
    <row r="516" spans="3:7" x14ac:dyDescent="0.3">
      <c r="C516" s="16">
        <v>2</v>
      </c>
      <c r="D516" s="20">
        <v>45158</v>
      </c>
      <c r="E516" s="21" t="s">
        <v>8</v>
      </c>
      <c r="F516" s="21" t="s">
        <v>304</v>
      </c>
      <c r="G516" s="22" t="s">
        <v>28</v>
      </c>
    </row>
    <row r="517" spans="3:7" x14ac:dyDescent="0.3">
      <c r="C517" s="17">
        <v>2</v>
      </c>
      <c r="D517" s="23">
        <v>45158</v>
      </c>
      <c r="E517" s="24" t="s">
        <v>11</v>
      </c>
      <c r="F517" s="24" t="s">
        <v>301</v>
      </c>
      <c r="G517" s="25" t="s">
        <v>15</v>
      </c>
    </row>
    <row r="518" spans="3:7" x14ac:dyDescent="0.3">
      <c r="C518" s="17">
        <v>2</v>
      </c>
      <c r="D518" s="23">
        <v>45157</v>
      </c>
      <c r="E518" s="24" t="s">
        <v>21</v>
      </c>
      <c r="F518" s="24" t="s">
        <v>293</v>
      </c>
      <c r="G518" s="25" t="s">
        <v>23</v>
      </c>
    </row>
    <row r="519" spans="3:7" x14ac:dyDescent="0.3">
      <c r="C519" s="16">
        <v>2</v>
      </c>
      <c r="D519" s="20">
        <v>45157</v>
      </c>
      <c r="E519" s="21" t="s">
        <v>3</v>
      </c>
      <c r="F519" s="21" t="s">
        <v>301</v>
      </c>
      <c r="G519" s="22" t="s">
        <v>20</v>
      </c>
    </row>
    <row r="520" spans="3:7" x14ac:dyDescent="0.3">
      <c r="C520" s="17">
        <v>2</v>
      </c>
      <c r="D520" s="23">
        <v>45157</v>
      </c>
      <c r="E520" s="24" t="s">
        <v>18</v>
      </c>
      <c r="F520" s="24" t="s">
        <v>302</v>
      </c>
      <c r="G520" s="25" t="s">
        <v>13</v>
      </c>
    </row>
    <row r="521" spans="3:7" x14ac:dyDescent="0.3">
      <c r="C521" s="16">
        <v>2</v>
      </c>
      <c r="D521" s="20">
        <v>45157</v>
      </c>
      <c r="E521" s="21" t="s">
        <v>9</v>
      </c>
      <c r="F521" s="21" t="s">
        <v>303</v>
      </c>
      <c r="G521" s="22" t="s">
        <v>14</v>
      </c>
    </row>
    <row r="522" spans="3:7" x14ac:dyDescent="0.3">
      <c r="C522" s="17">
        <v>2</v>
      </c>
      <c r="D522" s="23">
        <v>45157</v>
      </c>
      <c r="E522" s="24" t="s">
        <v>5</v>
      </c>
      <c r="F522" s="24" t="s">
        <v>300</v>
      </c>
      <c r="G522" s="25" t="s">
        <v>16</v>
      </c>
    </row>
    <row r="523" spans="3:7" x14ac:dyDescent="0.3">
      <c r="C523" s="16">
        <v>2</v>
      </c>
      <c r="D523" s="20">
        <v>45156</v>
      </c>
      <c r="E523" s="21" t="s">
        <v>26</v>
      </c>
      <c r="F523" s="21" t="s">
        <v>294</v>
      </c>
      <c r="G523" s="22" t="s">
        <v>33</v>
      </c>
    </row>
    <row r="524" spans="3:7" x14ac:dyDescent="0.3">
      <c r="C524" s="17">
        <v>1</v>
      </c>
      <c r="D524" s="23">
        <v>45152</v>
      </c>
      <c r="E524" s="24" t="s">
        <v>14</v>
      </c>
      <c r="F524" s="24" t="s">
        <v>300</v>
      </c>
      <c r="G524" s="25" t="s">
        <v>18</v>
      </c>
    </row>
    <row r="525" spans="3:7" x14ac:dyDescent="0.3">
      <c r="C525" s="17">
        <v>1</v>
      </c>
      <c r="D525" s="23">
        <v>45151</v>
      </c>
      <c r="E525" s="24" t="s">
        <v>23</v>
      </c>
      <c r="F525" s="24" t="s">
        <v>299</v>
      </c>
      <c r="G525" s="25" t="s">
        <v>9</v>
      </c>
    </row>
    <row r="526" spans="3:7" x14ac:dyDescent="0.3">
      <c r="C526" s="16">
        <v>1</v>
      </c>
      <c r="D526" s="20">
        <v>45151</v>
      </c>
      <c r="E526" s="21" t="s">
        <v>15</v>
      </c>
      <c r="F526" s="21" t="s">
        <v>297</v>
      </c>
      <c r="G526" s="22" t="s">
        <v>3</v>
      </c>
    </row>
    <row r="527" spans="3:7" x14ac:dyDescent="0.3">
      <c r="C527" s="17">
        <v>1</v>
      </c>
      <c r="D527" s="23">
        <v>45150</v>
      </c>
      <c r="E527" s="24" t="s">
        <v>7</v>
      </c>
      <c r="F527" s="24" t="s">
        <v>294</v>
      </c>
      <c r="G527" s="25" t="s">
        <v>26</v>
      </c>
    </row>
    <row r="528" spans="3:7" x14ac:dyDescent="0.3">
      <c r="C528" s="16">
        <v>1</v>
      </c>
      <c r="D528" s="20">
        <v>45150</v>
      </c>
      <c r="E528" s="21" t="s">
        <v>28</v>
      </c>
      <c r="F528" s="21" t="s">
        <v>295</v>
      </c>
      <c r="G528" s="22" t="s">
        <v>21</v>
      </c>
    </row>
    <row r="529" spans="3:8" x14ac:dyDescent="0.3">
      <c r="C529" s="17">
        <v>1</v>
      </c>
      <c r="D529" s="23">
        <v>45150</v>
      </c>
      <c r="E529" s="24" t="s">
        <v>33</v>
      </c>
      <c r="F529" s="24" t="s">
        <v>295</v>
      </c>
      <c r="G529" s="25" t="s">
        <v>25</v>
      </c>
    </row>
    <row r="530" spans="3:8" x14ac:dyDescent="0.3">
      <c r="C530" s="16">
        <v>1</v>
      </c>
      <c r="D530" s="20">
        <v>45150</v>
      </c>
      <c r="E530" s="21" t="s">
        <v>13</v>
      </c>
      <c r="F530" s="21" t="s">
        <v>296</v>
      </c>
      <c r="G530" s="22" t="s">
        <v>30</v>
      </c>
    </row>
    <row r="531" spans="3:8" x14ac:dyDescent="0.3">
      <c r="C531" s="17">
        <v>1</v>
      </c>
      <c r="D531" s="23">
        <v>45150</v>
      </c>
      <c r="E531" s="24" t="s">
        <v>20</v>
      </c>
      <c r="F531" s="24" t="s">
        <v>297</v>
      </c>
      <c r="G531" s="25" t="s">
        <v>11</v>
      </c>
    </row>
    <row r="532" spans="3:8" x14ac:dyDescent="0.3">
      <c r="C532" s="16">
        <v>1</v>
      </c>
      <c r="D532" s="20">
        <v>45150</v>
      </c>
      <c r="E532" s="21" t="s">
        <v>16</v>
      </c>
      <c r="F532" s="21" t="s">
        <v>298</v>
      </c>
      <c r="G532" s="22" t="s">
        <v>8</v>
      </c>
    </row>
    <row r="533" spans="3:8" x14ac:dyDescent="0.3">
      <c r="C533" s="16">
        <v>1</v>
      </c>
      <c r="D533" s="20">
        <v>45149</v>
      </c>
      <c r="E533" s="21" t="s">
        <v>31</v>
      </c>
      <c r="F533" s="21" t="s">
        <v>293</v>
      </c>
      <c r="G533" s="22" t="s">
        <v>5</v>
      </c>
    </row>
    <row r="541" spans="3:8" x14ac:dyDescent="0.3">
      <c r="C541" s="2" t="s">
        <v>201</v>
      </c>
      <c r="D541" s="2" t="str">
        <f>E1 &amp;" xGoals"</f>
        <v>Manchester City xGoals</v>
      </c>
      <c r="E541" s="2" t="str">
        <f>E3&amp;" xGoals"</f>
        <v>Everton xGoals</v>
      </c>
      <c r="G541" s="2" t="str">
        <f>E1 &amp;" % Win"</f>
        <v>Manchester City % Win</v>
      </c>
      <c r="H541" s="2" t="str">
        <f>E3 &amp; " % Win"</f>
        <v>Everton % Win</v>
      </c>
    </row>
    <row r="542" spans="3:8" x14ac:dyDescent="0.3">
      <c r="C542">
        <v>0</v>
      </c>
      <c r="D542" s="4">
        <f>_xlfn.POISSON.DIST(C542,$K$1,FALSE)</f>
        <v>0.16892708131763756</v>
      </c>
      <c r="E542" s="4">
        <f>_xlfn.POISSON.DIST(C542,$K$3,FALSE)</f>
        <v>0.36844947625600877</v>
      </c>
    </row>
    <row r="543" spans="3:8" x14ac:dyDescent="0.3">
      <c r="C543">
        <v>1</v>
      </c>
      <c r="D543" s="4">
        <f t="shared" ref="D543:D551" si="1">_xlfn.POISSON.DIST(C543,$K$1,FALSE)</f>
        <v>0.30040102331683416</v>
      </c>
      <c r="E543" s="4">
        <f t="shared" ref="E543:E551" si="2">_xlfn.POISSON.DIST(C543,$K$3,FALSE)</f>
        <v>0.36787899976012928</v>
      </c>
      <c r="G543" s="6">
        <f>D543*SUM($E$542:E542)</f>
        <v>0.11068259970785663</v>
      </c>
      <c r="H543" s="6">
        <f>E543*SUM($D$542:D542)</f>
        <v>6.2144725707530525E-2</v>
      </c>
    </row>
    <row r="544" spans="3:8" x14ac:dyDescent="0.3">
      <c r="C544">
        <v>2</v>
      </c>
      <c r="D544" s="4">
        <f t="shared" si="1"/>
        <v>0.2670997868012629</v>
      </c>
      <c r="E544" s="4">
        <f t="shared" si="2"/>
        <v>0.18365470327128214</v>
      </c>
      <c r="G544" s="6">
        <f>D544*SUM($E$542:E543)</f>
        <v>0.19667317895960928</v>
      </c>
      <c r="H544" s="6">
        <f>E544*SUM($D$542:D543)</f>
        <v>8.6194313793517163E-2</v>
      </c>
    </row>
    <row r="545" spans="1:21" x14ac:dyDescent="0.3">
      <c r="C545">
        <v>3</v>
      </c>
      <c r="D545" s="4">
        <f t="shared" si="1"/>
        <v>0.1583267933456961</v>
      </c>
      <c r="E545" s="4">
        <f t="shared" si="2"/>
        <v>6.1123449205953209E-2</v>
      </c>
      <c r="G545" s="6">
        <f>D545*SUM($E$542:E544)</f>
        <v>0.14565798670855587</v>
      </c>
      <c r="H545" s="6">
        <f>E545*SUM($D$542:D544)</f>
        <v>4.5013012816019347E-2</v>
      </c>
    </row>
    <row r="546" spans="1:21" x14ac:dyDescent="0.3">
      <c r="C546">
        <v>4</v>
      </c>
      <c r="D546" s="4">
        <f t="shared" si="1"/>
        <v>7.0387664263980507E-2</v>
      </c>
      <c r="E546" s="4">
        <f t="shared" si="2"/>
        <v>1.5257202686421532E-2</v>
      </c>
      <c r="G546" s="6">
        <f>D546*SUM($E$542:E545)</f>
        <v>6.905780397355743E-2</v>
      </c>
      <c r="H546" s="6">
        <f>E546*SUM($D$542:D545)</f>
        <v>1.3651453580335496E-2</v>
      </c>
    </row>
    <row r="547" spans="1:21" x14ac:dyDescent="0.3">
      <c r="C547">
        <v>5</v>
      </c>
      <c r="D547" s="4">
        <f t="shared" si="1"/>
        <v>2.5033909552989862E-2</v>
      </c>
      <c r="E547" s="4">
        <f t="shared" si="2"/>
        <v>3.0467159407866189E-3</v>
      </c>
      <c r="G547" s="6">
        <f>D547*SUM($E$542:E546)</f>
        <v>2.4942882031625448E-2</v>
      </c>
      <c r="H547" s="6">
        <f>E547*SUM($D$542:D546)</f>
        <v>2.9405145799648973E-3</v>
      </c>
    </row>
    <row r="548" spans="1:21" x14ac:dyDescent="0.3">
      <c r="C548">
        <v>6</v>
      </c>
      <c r="D548" s="4">
        <f t="shared" si="1"/>
        <v>7.4195840286839414E-3</v>
      </c>
      <c r="E548" s="4">
        <f t="shared" si="2"/>
        <v>5.0699977657680444E-4</v>
      </c>
      <c r="G548" s="6">
        <f>D548*SUM($E$542:E547)</f>
        <v>7.4152105335141471E-3</v>
      </c>
      <c r="H548" s="6">
        <f>E548*SUM($D$542:D547)</f>
        <v>5.0201914188104547E-4</v>
      </c>
    </row>
    <row r="549" spans="1:21" x14ac:dyDescent="0.3">
      <c r="C549">
        <v>7</v>
      </c>
      <c r="D549" s="4">
        <f t="shared" si="1"/>
        <v>1.8848797425465448E-3</v>
      </c>
      <c r="E549" s="4">
        <f t="shared" si="2"/>
        <v>7.2316397190017506E-5</v>
      </c>
      <c r="G549" s="6">
        <f>D549*SUM($E$542:E548)</f>
        <v>1.8847243283632885E-3</v>
      </c>
      <c r="H549" s="6">
        <f>E549*SUM($D$542:D548)</f>
        <v>7.2142537190530477E-5</v>
      </c>
    </row>
    <row r="550" spans="1:21" x14ac:dyDescent="0.3">
      <c r="C550">
        <v>8</v>
      </c>
      <c r="D550" s="4">
        <f t="shared" si="1"/>
        <v>4.1898240876597314E-4</v>
      </c>
      <c r="E550" s="4">
        <f t="shared" si="2"/>
        <v>9.0255535626120689E-6</v>
      </c>
      <c r="G550" s="6">
        <f>D550*SUM($E$542:E549)</f>
        <v>4.1897816166462225E-4</v>
      </c>
      <c r="H550" s="6">
        <f>E550*SUM($D$542:D549)</f>
        <v>9.020866794545313E-6</v>
      </c>
    </row>
    <row r="551" spans="1:21" x14ac:dyDescent="0.3">
      <c r="C551">
        <v>9</v>
      </c>
      <c r="D551" s="4">
        <f t="shared" si="1"/>
        <v>8.2785715958570276E-5</v>
      </c>
      <c r="E551" s="4">
        <f t="shared" si="2"/>
        <v>1.0012865718718457E-6</v>
      </c>
      <c r="G551" s="6">
        <f>D551*SUM($E$542:E550)</f>
        <v>8.2785623971049052E-5</v>
      </c>
      <c r="H551" s="6">
        <f>E551*SUM($D$542:D550)</f>
        <v>1.0011861476132322E-6</v>
      </c>
    </row>
    <row r="552" spans="1:21" x14ac:dyDescent="0.3">
      <c r="C552">
        <v>10</v>
      </c>
      <c r="D552" s="4">
        <f>_xlfn.POISSON.DIST(C552,$K$1,FALSE)</f>
        <v>1.4721685591198777E-5</v>
      </c>
      <c r="E552" s="4">
        <f>_xlfn.POISSON.DIST(C552,$K$3,FALSE)</f>
        <v>9.9973626310034903E-8</v>
      </c>
      <c r="G552" s="6">
        <f>D552*SUM($E$542:E551)</f>
        <v>1.4721683973793176E-5</v>
      </c>
      <c r="H552" s="6">
        <f>E552*SUM($D$542:D551)</f>
        <v>9.9971875821260779E-8</v>
      </c>
    </row>
    <row r="555" spans="1:21" x14ac:dyDescent="0.3">
      <c r="A555" t="str">
        <f>Φύλλο1!A1</f>
        <v>Teams</v>
      </c>
      <c r="B555" t="str">
        <f>Φύλλο1!C1</f>
        <v>npxG + xAG</v>
      </c>
      <c r="C555" t="str">
        <f>Φύλλο1!E1</f>
        <v>npxG/Sh</v>
      </c>
      <c r="D555" t="str">
        <f>Φύλλο1!G1</f>
        <v>xGoals Difference/90</v>
      </c>
      <c r="E555" t="str">
        <f>Φύλλο1!I1</f>
        <v>Goal Creating Actions/90</v>
      </c>
      <c r="F555" t="str">
        <f>Φύλλο1!K1</f>
        <v xml:space="preserve">Pass Completion % </v>
      </c>
      <c r="G555" t="str">
        <f>Φύλλο1!M1</f>
        <v>Progressive Passing Distance</v>
      </c>
      <c r="H555" t="str">
        <f>Φύλλο1!O1</f>
        <v>Passes into Final Third</v>
      </c>
      <c r="I555" t="str">
        <f>Φύλλο1!Q1</f>
        <v>Progressive Carrying Distance</v>
      </c>
      <c r="J555" t="str">
        <f>Φύλλο1!S1</f>
        <v>Clean Sheet Percentage</v>
      </c>
    </row>
    <row r="556" spans="1:21" x14ac:dyDescent="0.3">
      <c r="A556" t="str">
        <f>Φύλλο1!A2</f>
        <v>Liverpool</v>
      </c>
      <c r="B556" s="3">
        <f>Φύλλο1!C2</f>
        <v>20.000000000000011</v>
      </c>
      <c r="C556" s="3">
        <f>Φύλλο1!E2</f>
        <v>20.000000000000011</v>
      </c>
      <c r="D556" s="3">
        <f>Φύλλο1!G2</f>
        <v>88.789237668161434</v>
      </c>
      <c r="E556" s="3">
        <f>Φύλλο1!I2</f>
        <v>80.555555555555557</v>
      </c>
      <c r="F556" s="3">
        <f>Φύλλο1!K2</f>
        <v>69.613259668508277</v>
      </c>
      <c r="G556" s="3">
        <f>Φύλλο1!M2</f>
        <v>96.223292759165957</v>
      </c>
      <c r="H556" s="3">
        <f>Φύλλο1!O2</f>
        <v>78.890600924499239</v>
      </c>
      <c r="I556" s="3">
        <f>Φύλλο1!Q2</f>
        <v>74.008112266306128</v>
      </c>
      <c r="J556" s="3">
        <f>Φύλλο1!S2</f>
        <v>100</v>
      </c>
    </row>
    <row r="557" spans="1:21" x14ac:dyDescent="0.3">
      <c r="A557" t="str">
        <f>Φύλλο1!A3</f>
        <v>Manchester City</v>
      </c>
      <c r="B557" s="3">
        <f>Φύλλο1!C3</f>
        <v>40</v>
      </c>
      <c r="C557" s="3">
        <f>Φύλλο1!E3</f>
        <v>40</v>
      </c>
      <c r="D557" s="3">
        <f>Φύλλο1!G3</f>
        <v>92.825112107623326</v>
      </c>
      <c r="E557" s="3">
        <f>Φύλλο1!I3</f>
        <v>100</v>
      </c>
      <c r="F557" s="3">
        <f>Φύλλο1!K3</f>
        <v>100</v>
      </c>
      <c r="G557" s="3">
        <f>Φύλλο1!M3</f>
        <v>71.88614717022763</v>
      </c>
      <c r="H557" s="3">
        <f>Φύλλο1!O3</f>
        <v>100</v>
      </c>
      <c r="I557" s="3">
        <f>Φύλλο1!Q3</f>
        <v>100</v>
      </c>
      <c r="J557" s="3">
        <f>Φύλλο1!S3</f>
        <v>60.327868852459019</v>
      </c>
      <c r="L557" t="s">
        <v>238</v>
      </c>
      <c r="M557" t="s">
        <v>239</v>
      </c>
      <c r="N557" t="s">
        <v>240</v>
      </c>
      <c r="O557" t="s">
        <v>47</v>
      </c>
      <c r="P557" t="s">
        <v>241</v>
      </c>
      <c r="Q557" t="s">
        <v>242</v>
      </c>
      <c r="R557" t="s">
        <v>228</v>
      </c>
      <c r="S557" t="s">
        <v>157</v>
      </c>
      <c r="T557" t="s">
        <v>193</v>
      </c>
      <c r="U557" t="s">
        <v>243</v>
      </c>
    </row>
    <row r="558" spans="1:21" x14ac:dyDescent="0.3">
      <c r="A558" t="str">
        <f>Φύλλο1!A4</f>
        <v>Arsenal</v>
      </c>
      <c r="B558" s="3">
        <f>Φύλλο1!C4</f>
        <v>40</v>
      </c>
      <c r="C558" s="3">
        <f>Φύλλο1!E4</f>
        <v>40</v>
      </c>
      <c r="D558" s="3">
        <f>Φύλλο1!G4</f>
        <v>100</v>
      </c>
      <c r="E558" s="3">
        <f>Φύλλο1!I4</f>
        <v>76.388888888888886</v>
      </c>
      <c r="F558" s="3">
        <f>Φύλλο1!K4</f>
        <v>77.900552486187834</v>
      </c>
      <c r="G558" s="3">
        <f>Φύλλο1!M4</f>
        <v>68.208730187916018</v>
      </c>
      <c r="H558" s="3">
        <f>Φύλλο1!O4</f>
        <v>90.138674884437592</v>
      </c>
      <c r="I558" s="3">
        <f>Φύλλο1!Q4</f>
        <v>64.977388223227194</v>
      </c>
      <c r="J558" s="3">
        <f>Φύλλο1!S4</f>
        <v>100</v>
      </c>
      <c r="L558" t="str">
        <f>E1</f>
        <v>Manchester City</v>
      </c>
      <c r="M558" cm="1">
        <f t="array" ref="M558:U558">_xlfn.XLOOKUP(E1,A556:A575,B556:J575)</f>
        <v>40</v>
      </c>
      <c r="N558">
        <v>40</v>
      </c>
      <c r="O558">
        <v>92.825112107623326</v>
      </c>
      <c r="P558">
        <v>100</v>
      </c>
      <c r="Q558">
        <v>100</v>
      </c>
      <c r="R558">
        <v>71.88614717022763</v>
      </c>
      <c r="S558">
        <v>100</v>
      </c>
      <c r="T558">
        <v>100</v>
      </c>
      <c r="U558">
        <v>60.327868852459019</v>
      </c>
    </row>
    <row r="559" spans="1:21" x14ac:dyDescent="0.3">
      <c r="A559" t="str">
        <f>Φύλλο1!A5</f>
        <v>Aston Villa</v>
      </c>
      <c r="B559" s="3">
        <f>Φύλλο1!C5</f>
        <v>59.999999999999979</v>
      </c>
      <c r="C559" s="3">
        <f>Φύλλο1!E5</f>
        <v>59.999999999999979</v>
      </c>
      <c r="D559" s="3">
        <f>Φύλλο1!G5</f>
        <v>67.713004484304932</v>
      </c>
      <c r="E559" s="3">
        <f>Φύλλο1!I5</f>
        <v>84.722222222222214</v>
      </c>
      <c r="F559" s="3">
        <f>Φύλλο1!K5</f>
        <v>71.270718232044246</v>
      </c>
      <c r="G559" s="3">
        <f>Φύλλο1!M5</f>
        <v>58.121575405435223</v>
      </c>
      <c r="H559" s="3">
        <f>Φύλλο1!O5</f>
        <v>54.237288135593218</v>
      </c>
      <c r="I559" s="3">
        <f>Φύλλο1!Q5</f>
        <v>67.13599701617791</v>
      </c>
      <c r="J559" s="3">
        <f>Φύλλο1!S5</f>
        <v>71.47540983606558</v>
      </c>
      <c r="L559" t="str">
        <f>E3</f>
        <v>Everton</v>
      </c>
      <c r="M559" cm="1">
        <f t="array" ref="M559:U559">_xlfn.XLOOKUP(E3,A556:A575,B556:J575)</f>
        <v>59.999999999999979</v>
      </c>
      <c r="N559">
        <v>59.999999999999979</v>
      </c>
      <c r="O559">
        <v>56.053811659192817</v>
      </c>
      <c r="P559">
        <v>16.666666666666664</v>
      </c>
      <c r="Q559">
        <v>7.7348066298342886</v>
      </c>
      <c r="R559">
        <v>29.397271356599123</v>
      </c>
      <c r="S559">
        <v>17.411402157164868</v>
      </c>
      <c r="T559">
        <v>13.776866054361509</v>
      </c>
      <c r="U559">
        <v>100</v>
      </c>
    </row>
    <row r="560" spans="1:21" x14ac:dyDescent="0.3">
      <c r="A560" t="str">
        <f>Φύλλο1!A6</f>
        <v>Tottenham</v>
      </c>
      <c r="B560" s="3">
        <f>Φύλλο1!C6</f>
        <v>40</v>
      </c>
      <c r="C560" s="3">
        <f>Φύλλο1!E6</f>
        <v>40</v>
      </c>
      <c r="D560" s="3">
        <f>Φύλλο1!G6</f>
        <v>49.327354260089692</v>
      </c>
      <c r="E560" s="3">
        <f>Φύλλο1!I6</f>
        <v>81.944444444444443</v>
      </c>
      <c r="F560" s="3">
        <f>Φύλλο1!K6</f>
        <v>80.662983425414353</v>
      </c>
      <c r="G560" s="3">
        <f>Φύλλο1!M6</f>
        <v>80.542786746589201</v>
      </c>
      <c r="H560" s="3">
        <f>Φύλλο1!O6</f>
        <v>75.50077041602465</v>
      </c>
      <c r="I560" s="3">
        <f>Φύλλο1!Q6</f>
        <v>73.280805631964199</v>
      </c>
      <c r="J560" s="3">
        <f>Φύλλο1!S6</f>
        <v>57.049180327868854</v>
      </c>
    </row>
    <row r="561" spans="1:10" x14ac:dyDescent="0.3">
      <c r="A561" t="str">
        <f>Φύλλο1!A7</f>
        <v>Manchester Utd</v>
      </c>
      <c r="B561" s="3">
        <f>Φύλλο1!C7</f>
        <v>20.000000000000011</v>
      </c>
      <c r="C561" s="3">
        <f>Φύλλο1!E7</f>
        <v>20.000000000000011</v>
      </c>
      <c r="D561" s="3">
        <f>Φύλλο1!G7</f>
        <v>41.704035874439462</v>
      </c>
      <c r="E561" s="3">
        <f>Φύλλο1!I7</f>
        <v>47.222222222222221</v>
      </c>
      <c r="F561" s="3">
        <f>Φύλλο1!K7</f>
        <v>55.801104972375683</v>
      </c>
      <c r="G561" s="3">
        <f>Φύλλο1!M7</f>
        <v>41.025263854668481</v>
      </c>
      <c r="H561" s="3">
        <f>Φύλλο1!O7</f>
        <v>56.394453004622491</v>
      </c>
      <c r="I561" s="3">
        <f>Φύλλο1!Q7</f>
        <v>59.000419599981349</v>
      </c>
      <c r="J561" s="3">
        <f>Φύλλο1!S7</f>
        <v>85.573770491803288</v>
      </c>
    </row>
    <row r="562" spans="1:10" x14ac:dyDescent="0.3">
      <c r="A562" t="str">
        <f>Φύλλο1!A8</f>
        <v>West Ham</v>
      </c>
      <c r="B562" s="3">
        <f>Φύλλο1!C8</f>
        <v>59.999999999999979</v>
      </c>
      <c r="C562" s="3">
        <f>Φύλλο1!E8</f>
        <v>59.999999999999979</v>
      </c>
      <c r="D562" s="3">
        <f>Φύλλο1!G8</f>
        <v>34.529147982062781</v>
      </c>
      <c r="E562" s="3">
        <f>Φύλλο1!I8</f>
        <v>54.166666666666664</v>
      </c>
      <c r="F562" s="3">
        <f>Φύλλο1!K8</f>
        <v>35.911602209944768</v>
      </c>
      <c r="G562" s="3">
        <f>Φύλλο1!M8</f>
        <v>31.530173206339867</v>
      </c>
      <c r="H562" s="3">
        <f>Φύλλο1!O8</f>
        <v>24.961479198767332</v>
      </c>
      <c r="I562" s="3">
        <f>Φύλλο1!Q8</f>
        <v>26.243647722504548</v>
      </c>
      <c r="J562" s="3">
        <f>Φύλλο1!S8</f>
        <v>57.049180327868854</v>
      </c>
    </row>
    <row r="563" spans="1:10" x14ac:dyDescent="0.3">
      <c r="A563" t="str">
        <f>Φύλλο1!A9</f>
        <v>Brighton</v>
      </c>
      <c r="B563" s="3">
        <f>Φύλλο1!C9</f>
        <v>40</v>
      </c>
      <c r="C563" s="3">
        <f>Φύλλο1!E9</f>
        <v>40</v>
      </c>
      <c r="D563" s="3">
        <f>Φύλλο1!G9</f>
        <v>56.053811659192817</v>
      </c>
      <c r="E563" s="3">
        <f>Φύλλο1!I9</f>
        <v>72.222222222222214</v>
      </c>
      <c r="F563" s="3">
        <f>Φύλλο1!K9</f>
        <v>93.370165745856411</v>
      </c>
      <c r="G563" s="3">
        <f>Φύλλο1!M9</f>
        <v>100</v>
      </c>
      <c r="H563" s="3">
        <f>Φύλλο1!O9</f>
        <v>76.733436055469951</v>
      </c>
      <c r="I563" s="3">
        <f>Φύλλο1!Q9</f>
        <v>85.029605109795327</v>
      </c>
      <c r="J563" s="3">
        <f>Φύλλο1!S9</f>
        <v>14.426229508196723</v>
      </c>
    </row>
    <row r="564" spans="1:10" x14ac:dyDescent="0.3">
      <c r="A564" t="str">
        <f>Φύλλο1!A10</f>
        <v>Newcastle Utd</v>
      </c>
      <c r="B564" s="3">
        <f>Φύλλο1!C10</f>
        <v>100</v>
      </c>
      <c r="C564" s="3">
        <f>Φύλλο1!E10</f>
        <v>100</v>
      </c>
      <c r="D564" s="3">
        <f>Φύλλο1!G10</f>
        <v>58.295964125560538</v>
      </c>
      <c r="E564" s="3">
        <f>Φύλλο1!I10</f>
        <v>77.777777777777786</v>
      </c>
      <c r="F564" s="3">
        <f>Φύλλο1!K10</f>
        <v>63.535911602209957</v>
      </c>
      <c r="G564" s="3">
        <f>Φύλλο1!M10</f>
        <v>52.778288530136429</v>
      </c>
      <c r="H564" s="3">
        <f>Φύλλο1!O10</f>
        <v>38.983050847457626</v>
      </c>
      <c r="I564" s="3">
        <f>Φύλλο1!Q10</f>
        <v>46.26789127698261</v>
      </c>
      <c r="J564" s="3">
        <f>Φύλλο1!S10</f>
        <v>85.573770491803288</v>
      </c>
    </row>
    <row r="565" spans="1:10" x14ac:dyDescent="0.3">
      <c r="A565" t="str">
        <f>Φύλλο1!A11</f>
        <v>Wolves</v>
      </c>
      <c r="B565" s="3">
        <f>Φύλλο1!C11</f>
        <v>59.999999999999979</v>
      </c>
      <c r="C565" s="3">
        <f>Φύλλο1!E11</f>
        <v>59.999999999999979</v>
      </c>
      <c r="D565" s="3">
        <f>Φύλλο1!G11</f>
        <v>34.080717488789233</v>
      </c>
      <c r="E565" s="3">
        <f>Φύλλο1!I11</f>
        <v>52.777777777777779</v>
      </c>
      <c r="F565" s="3">
        <f>Φύλλο1!K11</f>
        <v>49.171270718232094</v>
      </c>
      <c r="G565" s="3">
        <f>Φύλλο1!M11</f>
        <v>22.697017614827345</v>
      </c>
      <c r="H565" s="3">
        <f>Φύλλο1!O11</f>
        <v>17.103235747303543</v>
      </c>
      <c r="I565" s="3">
        <f>Φύλλο1!Q11</f>
        <v>47.181686791925031</v>
      </c>
      <c r="J565" s="3">
        <f>Φύλλο1!S11</f>
        <v>42.950819672131146</v>
      </c>
    </row>
    <row r="566" spans="1:10" x14ac:dyDescent="0.3">
      <c r="A566" t="str">
        <f>Φύλλο1!A12</f>
        <v>Chelsea</v>
      </c>
      <c r="B566" s="3">
        <f>Φύλλο1!C12</f>
        <v>80</v>
      </c>
      <c r="C566" s="3">
        <f>Φύλλο1!E12</f>
        <v>80</v>
      </c>
      <c r="D566" s="3">
        <f>Φύλλο1!G12</f>
        <v>66.367713004484301</v>
      </c>
      <c r="E566" s="3">
        <f>Φύλλο1!I12</f>
        <v>61.111111111111114</v>
      </c>
      <c r="F566" s="3">
        <f>Φύλλο1!K12</f>
        <v>83.425414364640886</v>
      </c>
      <c r="G566" s="3">
        <f>Φύλλο1!M12</f>
        <v>81.226786305299157</v>
      </c>
      <c r="H566" s="3">
        <f>Φύλλο1!O12</f>
        <v>64.406779661016941</v>
      </c>
      <c r="I566" s="3">
        <f>Φύλλο1!Q12</f>
        <v>69.01487248822788</v>
      </c>
      <c r="J566" s="3">
        <f>Φύλλο1!S12</f>
        <v>57.049180327868854</v>
      </c>
    </row>
    <row r="567" spans="1:10" x14ac:dyDescent="0.3">
      <c r="A567" t="str">
        <f>Φύλλο1!A13</f>
        <v>Bournemouth</v>
      </c>
      <c r="B567" s="3">
        <f>Φύλλο1!C13</f>
        <v>40</v>
      </c>
      <c r="C567" s="3">
        <f>Φύλλο1!E13</f>
        <v>40</v>
      </c>
      <c r="D567" s="3">
        <f>Φύλλο1!G13</f>
        <v>39.910313901345297</v>
      </c>
      <c r="E567" s="3">
        <f>Φύλλο1!I13</f>
        <v>33.333333333333329</v>
      </c>
      <c r="F567" s="3">
        <f>Φύλλο1!K13</f>
        <v>27.6243093922652</v>
      </c>
      <c r="G567" s="3">
        <f>Φύλλο1!M13</f>
        <v>12.462766153054094</v>
      </c>
      <c r="H567" s="3">
        <f>Φύλλο1!O13</f>
        <v>23.420647149460709</v>
      </c>
      <c r="I567" s="3">
        <f>Φύλλο1!Q13</f>
        <v>37.171896125693507</v>
      </c>
      <c r="J567" s="3">
        <f>Φύλλο1!S13</f>
        <v>60.327868852459019</v>
      </c>
    </row>
    <row r="568" spans="1:10" x14ac:dyDescent="0.3">
      <c r="A568" t="str">
        <f>Φύλλο1!A14</f>
        <v>Fulham</v>
      </c>
      <c r="B568" s="3">
        <f>Φύλλο1!C14</f>
        <v>20.000000000000011</v>
      </c>
      <c r="C568" s="3">
        <f>Φύλλο1!E14</f>
        <v>20.000000000000011</v>
      </c>
      <c r="D568" s="3">
        <f>Φύλλο1!G14</f>
        <v>25.112107623318387</v>
      </c>
      <c r="E568" s="3">
        <f>Φύλλο1!I14</f>
        <v>37.5</v>
      </c>
      <c r="F568" s="3">
        <f>Φύλλο1!K14</f>
        <v>59.668508287292823</v>
      </c>
      <c r="G568" s="3">
        <f>Φύλλο1!M14</f>
        <v>59.978670981502589</v>
      </c>
      <c r="H568" s="3">
        <f>Φύλλο1!O14</f>
        <v>42.989214175654858</v>
      </c>
      <c r="I568" s="3">
        <f>Φύλλο1!Q14</f>
        <v>52.039722131567899</v>
      </c>
      <c r="J568" s="3">
        <f>Φύλλο1!S14</f>
        <v>71.47540983606558</v>
      </c>
    </row>
    <row r="569" spans="1:10" x14ac:dyDescent="0.3">
      <c r="A569" t="str">
        <f>Φύλλο1!A15</f>
        <v>Crystal Palace</v>
      </c>
      <c r="B569" s="3">
        <f>Φύλλο1!C15</f>
        <v>0</v>
      </c>
      <c r="C569" s="3">
        <f>Φύλλο1!E15</f>
        <v>0</v>
      </c>
      <c r="D569" s="3">
        <f>Φύλλο1!G15</f>
        <v>33.183856502242151</v>
      </c>
      <c r="E569" s="3">
        <f>Φύλλο1!I15</f>
        <v>36.111111111111107</v>
      </c>
      <c r="F569" s="3">
        <f>Φύλλο1!K15</f>
        <v>40.331491712707177</v>
      </c>
      <c r="G569" s="3">
        <f>Φύλλο1!M15</f>
        <v>28.919207148898611</v>
      </c>
      <c r="H569" s="3">
        <f>Φύλλο1!O15</f>
        <v>30.200308166409862</v>
      </c>
      <c r="I569" s="3">
        <f>Φύλλο1!Q15</f>
        <v>23.973145601193529</v>
      </c>
      <c r="J569" s="3">
        <f>Φύλλο1!S15</f>
        <v>57.049180327868854</v>
      </c>
    </row>
    <row r="570" spans="1:10" x14ac:dyDescent="0.3">
      <c r="A570" t="str">
        <f>Φύλλο1!A16</f>
        <v>Brentford</v>
      </c>
      <c r="B570" s="3">
        <f>Φύλλο1!C16</f>
        <v>80</v>
      </c>
      <c r="C570" s="3">
        <f>Φύλλο1!E16</f>
        <v>80</v>
      </c>
      <c r="D570" s="3">
        <f>Φύλλο1!G16</f>
        <v>58.295964125560538</v>
      </c>
      <c r="E570" s="3">
        <f>Φύλλο1!I16</f>
        <v>30.555555555555557</v>
      </c>
      <c r="F570" s="3">
        <f>Φύλλο1!K16</f>
        <v>30.939226519336994</v>
      </c>
      <c r="G570" s="3">
        <f>Φύλλο1!M16</f>
        <v>26.433273268855956</v>
      </c>
      <c r="H570" s="3">
        <f>Φύλλο1!O16</f>
        <v>21.725731895223422</v>
      </c>
      <c r="I570" s="3">
        <f>Φύλλο1!Q16</f>
        <v>26.728518812065833</v>
      </c>
      <c r="J570" s="3">
        <f>Φύλλο1!S16</f>
        <v>30.491803278688529</v>
      </c>
    </row>
    <row r="571" spans="1:10" x14ac:dyDescent="0.3">
      <c r="A571" t="str">
        <f>Φύλλο1!A17</f>
        <v>Nott'ham Forest</v>
      </c>
      <c r="B571" s="3">
        <f>Φύλλο1!C17</f>
        <v>20.000000000000011</v>
      </c>
      <c r="C571" s="3">
        <f>Φύλλο1!E17</f>
        <v>20.000000000000011</v>
      </c>
      <c r="D571" s="3">
        <f>Φύλλο1!G17</f>
        <v>31.838565022421527</v>
      </c>
      <c r="E571" s="3">
        <f>Φύλλο1!I17</f>
        <v>38.888888888888893</v>
      </c>
      <c r="F571" s="3">
        <f>Φύλλο1!K17</f>
        <v>24.309392265193409</v>
      </c>
      <c r="G571" s="3">
        <f>Φύλλο1!M17</f>
        <v>22.321921082631562</v>
      </c>
      <c r="H571" s="3">
        <f>Φύλλο1!O17</f>
        <v>13.251155624036981</v>
      </c>
      <c r="I571" s="3">
        <f>Φύλλο1!Q17</f>
        <v>23.450976735512143</v>
      </c>
      <c r="J571" s="3">
        <f>Φύλλο1!S17</f>
        <v>28.524590163934427</v>
      </c>
    </row>
    <row r="572" spans="1:10" x14ac:dyDescent="0.3">
      <c r="A572" t="str">
        <f>Φύλλο1!A18</f>
        <v>Luton Town</v>
      </c>
      <c r="B572" s="3">
        <f>Φύλλο1!C18</f>
        <v>20.000000000000011</v>
      </c>
      <c r="C572" s="3">
        <f>Φύλλο1!E18</f>
        <v>20.000000000000011</v>
      </c>
      <c r="D572" s="3">
        <f>Φύλλο1!G18</f>
        <v>13.004484304932737</v>
      </c>
      <c r="E572" s="3">
        <f>Φύλλο1!I18</f>
        <v>36.111111111111107</v>
      </c>
      <c r="F572" s="3">
        <f>Φύλλο1!K18</f>
        <v>0</v>
      </c>
      <c r="G572" s="3">
        <f>Φύλλο1!M18</f>
        <v>0</v>
      </c>
      <c r="H572" s="3">
        <f>Φύλλο1!O18</f>
        <v>6.3174114021571652</v>
      </c>
      <c r="I572" s="3">
        <f>Φύλλο1!Q18</f>
        <v>17.068394796960231</v>
      </c>
      <c r="J572" s="3">
        <f>Φύλλο1!S18</f>
        <v>15.737704918032788</v>
      </c>
    </row>
    <row r="573" spans="1:10" x14ac:dyDescent="0.3">
      <c r="A573" t="str">
        <f>Φύλλο1!A19</f>
        <v>Everton</v>
      </c>
      <c r="B573" s="3">
        <f>Φύλλο1!C19</f>
        <v>59.999999999999979</v>
      </c>
      <c r="C573" s="3">
        <f>Φύλλο1!E19</f>
        <v>59.999999999999979</v>
      </c>
      <c r="D573" s="3">
        <f>Φύλλο1!G19</f>
        <v>56.053811659192817</v>
      </c>
      <c r="E573" s="3">
        <f>Φύλλο1!I19</f>
        <v>16.666666666666664</v>
      </c>
      <c r="F573" s="3">
        <f>Φύλλο1!K19</f>
        <v>7.7348066298342886</v>
      </c>
      <c r="G573" s="3">
        <f>Φύλλο1!M19</f>
        <v>29.397271356599123</v>
      </c>
      <c r="H573" s="3">
        <f>Φύλλο1!O19</f>
        <v>17.411402157164868</v>
      </c>
      <c r="I573" s="3">
        <f>Φύλλο1!Q19</f>
        <v>13.776866054361509</v>
      </c>
      <c r="J573" s="3">
        <f>Φύλλο1!S19</f>
        <v>100</v>
      </c>
    </row>
    <row r="574" spans="1:10" x14ac:dyDescent="0.3">
      <c r="A574" t="str">
        <f>Φύλλο1!A20</f>
        <v>Burnley</v>
      </c>
      <c r="B574" s="3">
        <f>Φύλλο1!C20</f>
        <v>0</v>
      </c>
      <c r="C574" s="3">
        <f>Φύλλο1!E20</f>
        <v>0</v>
      </c>
      <c r="D574" s="3">
        <f>Φύλλο1!G20</f>
        <v>15.246636771300452</v>
      </c>
      <c r="E574" s="3">
        <f>Φύλλο1!I20</f>
        <v>34.722222222222221</v>
      </c>
      <c r="F574" s="3">
        <f>Φύλλο1!K20</f>
        <v>41.436464088397798</v>
      </c>
      <c r="G574" s="3">
        <f>Φύλλο1!M20</f>
        <v>19.670503438384877</v>
      </c>
      <c r="H574" s="3">
        <f>Φύλλο1!O20</f>
        <v>17.719568567026194</v>
      </c>
      <c r="I574" s="3">
        <f>Φύλλο1!Q20</f>
        <v>41.927362581006108</v>
      </c>
      <c r="J574" s="3">
        <f>Φύλλο1!S20</f>
        <v>14.426229508196723</v>
      </c>
    </row>
    <row r="575" spans="1:10" x14ac:dyDescent="0.3">
      <c r="A575" t="str">
        <f>Φύλλο1!A21</f>
        <v>Sheffield Utd</v>
      </c>
      <c r="B575" s="3">
        <f>Φύλλο1!C21</f>
        <v>0</v>
      </c>
      <c r="C575" s="3">
        <f>Φύλλο1!E21</f>
        <v>0</v>
      </c>
      <c r="D575" s="3">
        <f>Φύλλο1!G21</f>
        <v>0</v>
      </c>
      <c r="E575" s="3">
        <f>Φύλλο1!I21</f>
        <v>0</v>
      </c>
      <c r="F575" s="3">
        <f>Φύλλο1!K21</f>
        <v>2.2099447513812476</v>
      </c>
      <c r="G575" s="3">
        <f>Φύλλο1!M21</f>
        <v>1.136321847534292</v>
      </c>
      <c r="H575" s="3">
        <f>Φύλλο1!O21</f>
        <v>0</v>
      </c>
      <c r="I575" s="3">
        <f>Φύλλο1!Q21</f>
        <v>0</v>
      </c>
      <c r="J575" s="3">
        <f>Φύλλο1!S21</f>
        <v>0</v>
      </c>
    </row>
  </sheetData>
  <mergeCells count="31">
    <mergeCell ref="E44:F46"/>
    <mergeCell ref="L38:Q40"/>
    <mergeCell ref="C38:H40"/>
    <mergeCell ref="C34:H37"/>
    <mergeCell ref="C27:H30"/>
    <mergeCell ref="C31:H33"/>
    <mergeCell ref="L34:Q37"/>
    <mergeCell ref="L31:Q33"/>
    <mergeCell ref="L27:Q30"/>
    <mergeCell ref="A71:B74"/>
    <mergeCell ref="P71:Q74"/>
    <mergeCell ref="C71:E74"/>
    <mergeCell ref="L71:O74"/>
    <mergeCell ref="F71:G74"/>
    <mergeCell ref="J71:K74"/>
    <mergeCell ref="D101:M101"/>
    <mergeCell ref="C1:D2"/>
    <mergeCell ref="E1:J2"/>
    <mergeCell ref="K1:L2"/>
    <mergeCell ref="M1:N2"/>
    <mergeCell ref="C24:H26"/>
    <mergeCell ref="M3:N4"/>
    <mergeCell ref="L24:Q26"/>
    <mergeCell ref="O2:P3"/>
    <mergeCell ref="C6:T7"/>
    <mergeCell ref="C3:D4"/>
    <mergeCell ref="E3:J4"/>
    <mergeCell ref="K3:L4"/>
    <mergeCell ref="C44:D46"/>
    <mergeCell ref="L44:M46"/>
    <mergeCell ref="N44:O46"/>
  </mergeCells>
  <conditionalFormatting sqref="E11:O21">
    <cfRule type="colorScale" priority="16">
      <colorScale>
        <cfvo type="min"/>
        <cfvo type="percentile" val="50"/>
        <cfvo type="max"/>
        <color rgb="FFF8696B"/>
        <color rgb="FFFFEB84"/>
        <color rgb="FF63BE7B"/>
      </colorScale>
    </cfRule>
  </conditionalFormatting>
  <conditionalFormatting sqref="C38:H40">
    <cfRule type="colorScale" priority="15">
      <colorScale>
        <cfvo type="num" val="MIN(TouchesDefPen)"/>
        <cfvo type="num" val="AVERAGE(TouchesDefPen)"/>
        <cfvo type="num" val="MAX(TouchesDefPen)"/>
        <color rgb="FF00B050"/>
        <color rgb="FFFFEB84"/>
        <color rgb="FFFF0000"/>
      </colorScale>
    </cfRule>
  </conditionalFormatting>
  <conditionalFormatting sqref="C34:H37">
    <cfRule type="colorScale" priority="14">
      <colorScale>
        <cfvo type="num" val="MIN(TouchesDef3rd)"/>
        <cfvo type="num" val="AVERAGE(TouchesDef3rd)"/>
        <cfvo type="num" val="MAX(TouchesDef3rd)"/>
        <color rgb="FF00B050"/>
        <color rgb="FFFFEB84"/>
        <color rgb="FFFF0000"/>
      </colorScale>
    </cfRule>
  </conditionalFormatting>
  <conditionalFormatting sqref="C31:H33">
    <cfRule type="colorScale" priority="13">
      <colorScale>
        <cfvo type="num" val="MIN(TouchesMid3rd)"/>
        <cfvo type="num" val="AVERAGE(TouchesMid3rd)"/>
        <cfvo type="num" val="MAX(TouchesMid3rd)"/>
        <color rgb="FF00B050"/>
        <color rgb="FFFFEB84"/>
        <color rgb="FFFF0000"/>
      </colorScale>
    </cfRule>
  </conditionalFormatting>
  <conditionalFormatting sqref="C27:H30">
    <cfRule type="colorScale" priority="11">
      <colorScale>
        <cfvo type="num" val="MIN(TouchesAtt3rd)"/>
        <cfvo type="num" val="AVERAGE(TouchesAtt3rd)"/>
        <cfvo type="num" val="MAX(TouchesAtt3rd)"/>
        <color rgb="FF00B050"/>
        <color rgb="FFFFEB84"/>
        <color rgb="FFFF0000"/>
      </colorScale>
    </cfRule>
  </conditionalFormatting>
  <conditionalFormatting sqref="C24:H26">
    <cfRule type="colorScale" priority="7">
      <colorScale>
        <cfvo type="num" val="MIN(TouchesAttPen)"/>
        <cfvo type="num" val="AVERAGE(TouchesAttPen)"/>
        <cfvo type="num" val="MAX(TouchesAttPen)"/>
        <color rgb="FF00B050"/>
        <color rgb="FFFFEB84"/>
        <color rgb="FFFF0000"/>
      </colorScale>
    </cfRule>
  </conditionalFormatting>
  <conditionalFormatting sqref="L38:Q40">
    <cfRule type="colorScale" priority="5">
      <colorScale>
        <cfvo type="num" val="MIN(TouchesDefPen)"/>
        <cfvo type="num" val="AVERAGE(TouchesDefPen)"/>
        <cfvo type="num" val="MAX(TouchesDefPen)"/>
        <color rgb="FF00B050"/>
        <color rgb="FFFFEB84"/>
        <color rgb="FFFF0000"/>
      </colorScale>
    </cfRule>
  </conditionalFormatting>
  <conditionalFormatting sqref="L34:Q37">
    <cfRule type="colorScale" priority="4">
      <colorScale>
        <cfvo type="num" val="MIN(TouchesDef3rd)"/>
        <cfvo type="num" val="AVERAGE(TouchesDef3rd)"/>
        <cfvo type="num" val="MAX(TouchesDef3rd)"/>
        <color rgb="FF00B050"/>
        <color rgb="FFFFEB84"/>
        <color rgb="FFFF0000"/>
      </colorScale>
    </cfRule>
  </conditionalFormatting>
  <conditionalFormatting sqref="L31:Q33">
    <cfRule type="colorScale" priority="3">
      <colorScale>
        <cfvo type="num" val="MIN(TouchesMid3rd)"/>
        <cfvo type="num" val="AVERAGE(TouchesMid3rd)"/>
        <cfvo type="num" val="MAX(TouchesMid3rd)"/>
        <color rgb="FF00B050"/>
        <color rgb="FFFFEB84"/>
        <color rgb="FFFF0000"/>
      </colorScale>
    </cfRule>
  </conditionalFormatting>
  <conditionalFormatting sqref="L27:Q30">
    <cfRule type="colorScale" priority="2">
      <colorScale>
        <cfvo type="num" val="MIN(TouchesAtt3rd)"/>
        <cfvo type="num" val="AVERAGE(TouchesAtt3rd)"/>
        <cfvo type="num" val="MAX(TouchesAtt3rd)"/>
        <color rgb="FF00B050"/>
        <color rgb="FFFFEB84"/>
        <color rgb="FFFF0000"/>
      </colorScale>
    </cfRule>
  </conditionalFormatting>
  <conditionalFormatting sqref="L24:Q26">
    <cfRule type="colorScale" priority="1">
      <colorScale>
        <cfvo type="num" val="MIN(TouchesAttPen)"/>
        <cfvo type="num" val="AVERAGE(TouchesAttPen)"/>
        <cfvo type="num" val="MAX(TouchesAttPen)"/>
        <color rgb="FF00B050"/>
        <color rgb="FFFFEB84"/>
        <color rgb="FFFF0000"/>
      </colorScale>
    </cfRule>
  </conditionalFormatting>
  <dataValidations count="1">
    <dataValidation type="list" allowBlank="1" showInputMessage="1" showErrorMessage="1" sqref="E1:J4" xr:uid="{A6564825-B442-409E-8823-9D8C862FA0C3}">
      <formula1>teams</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D8EDE-E905-4AAA-8351-12A8DA4AD060}">
  <dimension ref="A1:S25"/>
  <sheetViews>
    <sheetView topLeftCell="Q25" workbookViewId="0">
      <selection activeCell="S29" sqref="S29"/>
    </sheetView>
  </sheetViews>
  <sheetFormatPr defaultRowHeight="14.4" x14ac:dyDescent="0.3"/>
  <cols>
    <col min="1" max="1" width="14.44140625" bestFit="1" customWidth="1"/>
    <col min="2" max="3" width="10.21875" customWidth="1"/>
    <col min="4" max="4" width="8.88671875" customWidth="1"/>
    <col min="6" max="7" width="18.44140625" customWidth="1"/>
    <col min="8" max="9" width="21.5546875" customWidth="1"/>
    <col min="10" max="11" width="16.88671875" customWidth="1"/>
    <col min="12" max="13" width="24.33203125" customWidth="1"/>
    <col min="14" max="15" width="19" customWidth="1"/>
    <col min="16" max="17" width="25.109375" customWidth="1"/>
    <col min="18" max="18" width="20.33203125" customWidth="1"/>
    <col min="19" max="19" width="21" bestFit="1" customWidth="1"/>
  </cols>
  <sheetData>
    <row r="1" spans="1:19" x14ac:dyDescent="0.3">
      <c r="A1" t="s">
        <v>238</v>
      </c>
      <c r="B1" t="s">
        <v>239</v>
      </c>
      <c r="C1" s="2" t="s">
        <v>239</v>
      </c>
      <c r="D1" t="s">
        <v>240</v>
      </c>
      <c r="E1" s="2" t="s">
        <v>240</v>
      </c>
      <c r="F1" t="s">
        <v>47</v>
      </c>
      <c r="G1" s="2" t="s">
        <v>47</v>
      </c>
      <c r="H1" t="s">
        <v>241</v>
      </c>
      <c r="I1" s="2" t="s">
        <v>241</v>
      </c>
      <c r="J1" t="s">
        <v>242</v>
      </c>
      <c r="K1" s="2" t="s">
        <v>242</v>
      </c>
      <c r="L1" t="s">
        <v>228</v>
      </c>
      <c r="M1" s="2" t="s">
        <v>228</v>
      </c>
      <c r="N1" t="s">
        <v>157</v>
      </c>
      <c r="O1" s="2" t="s">
        <v>157</v>
      </c>
      <c r="P1" t="s">
        <v>193</v>
      </c>
      <c r="Q1" s="2" t="s">
        <v>193</v>
      </c>
      <c r="R1" t="s">
        <v>243</v>
      </c>
      <c r="S1" s="2" t="s">
        <v>243</v>
      </c>
    </row>
    <row r="2" spans="1:19" x14ac:dyDescent="0.3">
      <c r="A2" t="str" cm="1">
        <f t="array" ref="A2:A21">teams</f>
        <v>Liverpool</v>
      </c>
      <c r="B2" cm="1">
        <f t="array" ref="B2:B21">NPxGoalsShot</f>
        <v>0.1</v>
      </c>
      <c r="C2" s="8">
        <f>(B2-$B$22) / ($B$23 - $B$22) * 100</f>
        <v>20.000000000000011</v>
      </c>
      <c r="D2" cm="1">
        <f t="array" ref="D2:D21">NPxGoalsShot</f>
        <v>0.1</v>
      </c>
      <c r="E2" s="3">
        <f>(D2-$D$22) / ($D$23 - $D$22) * 100</f>
        <v>20.000000000000011</v>
      </c>
      <c r="F2" cm="1">
        <f t="array" ref="F2:F21">xGoalsDifference90</f>
        <v>0.91</v>
      </c>
      <c r="G2" s="3">
        <f>(F2-$F$22) / ($F$23 - $F$22) * 100</f>
        <v>88.789237668161434</v>
      </c>
      <c r="H2" cm="1">
        <f t="array" ref="H2:H21">GoalCreatingActions</f>
        <v>81</v>
      </c>
      <c r="I2" s="3">
        <f>(H2-$H$22) / ($H$23 - $H$22) * 100</f>
        <v>80.555555555555557</v>
      </c>
      <c r="J2" cm="1">
        <f t="array" ref="J2:J21">PassesCompletion</f>
        <v>83.1</v>
      </c>
      <c r="K2" s="3">
        <f>(J2-$J$22) / ($J$23 - $J$22) * 100</f>
        <v>69.613259668508277</v>
      </c>
      <c r="L2" cm="1">
        <f t="array" ref="L2:L21">ProgressivePassingDistance</f>
        <v>70311</v>
      </c>
      <c r="M2" s="3">
        <f>(L2-$L$22) / ($L$23 - $L$22) * 100</f>
        <v>96.223292759165957</v>
      </c>
      <c r="N2" cm="1">
        <f t="array" ref="N2:N21">PassesintoFinalThird</f>
        <v>941</v>
      </c>
      <c r="O2" s="3">
        <f>(N2-$N$22) / ($N$23 - $N$22) * 100</f>
        <v>78.890600924499239</v>
      </c>
      <c r="P2" cm="1">
        <f t="array" ref="P2:P21">ProgressiveCarryingDistance</f>
        <v>27897</v>
      </c>
      <c r="Q2" s="3">
        <f>(P2-$P$22) / ($P$23 - $P$22) * 100</f>
        <v>74.008112266306128</v>
      </c>
      <c r="R2" cm="1">
        <f t="array" ref="R2:R21">CleanSheets</f>
        <v>34.799999999999997</v>
      </c>
      <c r="S2" s="3">
        <f>(R2-$R$22) / ($R$23 - $R$22) * 100</f>
        <v>100</v>
      </c>
    </row>
    <row r="3" spans="1:19" x14ac:dyDescent="0.3">
      <c r="A3" t="str">
        <v>Manchester City</v>
      </c>
      <c r="B3">
        <v>0.11</v>
      </c>
      <c r="C3" s="8">
        <f t="shared" ref="C3:C21" si="0">(B3-$B$22) / ($B$23 - $B$22) * 100</f>
        <v>40</v>
      </c>
      <c r="D3">
        <v>0.11</v>
      </c>
      <c r="E3" s="3">
        <f t="shared" ref="E3:E21" si="1">(D3-$D$22) / ($D$23 - $D$22) * 100</f>
        <v>40</v>
      </c>
      <c r="F3">
        <v>1</v>
      </c>
      <c r="G3" s="3">
        <f t="shared" ref="G3:G21" si="2">(F3-$F$22) / ($F$23 - $F$22) * 100</f>
        <v>92.825112107623326</v>
      </c>
      <c r="H3">
        <v>95</v>
      </c>
      <c r="I3" s="3">
        <f t="shared" ref="I3:I21" si="3">(H3-$H$22) / ($H$23 - $H$22) * 100</f>
        <v>100</v>
      </c>
      <c r="J3">
        <v>88.6</v>
      </c>
      <c r="K3" s="3">
        <f t="shared" ref="K3:K21" si="4">(J3-$J$22) / ($J$23 - $J$22) * 100</f>
        <v>100</v>
      </c>
      <c r="L3">
        <v>63693</v>
      </c>
      <c r="M3" s="3">
        <f t="shared" ref="M3:M21" si="5">(L3-$L$22) / ($L$23 - $L$22) * 100</f>
        <v>71.88614717022763</v>
      </c>
      <c r="N3">
        <v>1078</v>
      </c>
      <c r="O3" s="3">
        <f t="shared" ref="O3:O21" si="6">(N3-$N$22) / ($N$23 - $N$22) * 100</f>
        <v>100</v>
      </c>
      <c r="P3">
        <v>33472</v>
      </c>
      <c r="Q3" s="3">
        <f t="shared" ref="Q3:Q21" si="7">(P3-$P$22) / ($P$23 - $P$22) * 100</f>
        <v>100</v>
      </c>
      <c r="R3">
        <v>22.7</v>
      </c>
      <c r="S3" s="3">
        <f t="shared" ref="S3:S21" si="8">(R3-$R$22) / ($R$23 - $R$22) * 100</f>
        <v>60.327868852459019</v>
      </c>
    </row>
    <row r="4" spans="1:19" x14ac:dyDescent="0.3">
      <c r="A4" t="str">
        <v>Arsenal</v>
      </c>
      <c r="B4">
        <v>0.11</v>
      </c>
      <c r="C4" s="8">
        <f t="shared" si="0"/>
        <v>40</v>
      </c>
      <c r="D4">
        <v>0.11</v>
      </c>
      <c r="E4" s="3">
        <f t="shared" si="1"/>
        <v>40</v>
      </c>
      <c r="F4">
        <v>1.1599999999999999</v>
      </c>
      <c r="G4" s="3">
        <f t="shared" si="2"/>
        <v>100</v>
      </c>
      <c r="H4">
        <v>78</v>
      </c>
      <c r="I4" s="3">
        <f t="shared" si="3"/>
        <v>76.388888888888886</v>
      </c>
      <c r="J4">
        <v>84.6</v>
      </c>
      <c r="K4" s="3">
        <f t="shared" si="4"/>
        <v>77.900552486187834</v>
      </c>
      <c r="L4">
        <v>62693</v>
      </c>
      <c r="M4" s="3">
        <f t="shared" si="5"/>
        <v>68.208730187916018</v>
      </c>
      <c r="N4">
        <v>1014</v>
      </c>
      <c r="O4" s="3">
        <f t="shared" si="6"/>
        <v>90.138674884437592</v>
      </c>
      <c r="P4">
        <v>25960</v>
      </c>
      <c r="Q4" s="3">
        <f t="shared" si="7"/>
        <v>64.977388223227194</v>
      </c>
      <c r="R4">
        <v>34.799999999999997</v>
      </c>
      <c r="S4" s="3">
        <f t="shared" si="8"/>
        <v>100</v>
      </c>
    </row>
    <row r="5" spans="1:19" x14ac:dyDescent="0.3">
      <c r="A5" t="str">
        <v>Aston Villa</v>
      </c>
      <c r="B5">
        <v>0.12</v>
      </c>
      <c r="C5" s="8">
        <f t="shared" si="0"/>
        <v>59.999999999999979</v>
      </c>
      <c r="D5">
        <v>0.12</v>
      </c>
      <c r="E5" s="3">
        <f t="shared" si="1"/>
        <v>59.999999999999979</v>
      </c>
      <c r="F5">
        <v>0.44</v>
      </c>
      <c r="G5" s="3">
        <f t="shared" si="2"/>
        <v>67.713004484304932</v>
      </c>
      <c r="H5">
        <v>84</v>
      </c>
      <c r="I5" s="3">
        <f t="shared" si="3"/>
        <v>84.722222222222214</v>
      </c>
      <c r="J5">
        <v>83.4</v>
      </c>
      <c r="K5" s="3">
        <f t="shared" si="4"/>
        <v>71.270718232044246</v>
      </c>
      <c r="L5">
        <v>59950</v>
      </c>
      <c r="M5" s="3">
        <f t="shared" si="5"/>
        <v>58.121575405435223</v>
      </c>
      <c r="N5">
        <v>781</v>
      </c>
      <c r="O5" s="3">
        <f t="shared" si="6"/>
        <v>54.237288135593218</v>
      </c>
      <c r="P5">
        <v>26423</v>
      </c>
      <c r="Q5" s="3">
        <f t="shared" si="7"/>
        <v>67.13599701617791</v>
      </c>
      <c r="R5">
        <v>26.1</v>
      </c>
      <c r="S5" s="3">
        <f t="shared" si="8"/>
        <v>71.47540983606558</v>
      </c>
    </row>
    <row r="6" spans="1:19" x14ac:dyDescent="0.3">
      <c r="A6" t="str">
        <v>Tottenham</v>
      </c>
      <c r="B6">
        <v>0.11</v>
      </c>
      <c r="C6" s="8">
        <f t="shared" si="0"/>
        <v>40</v>
      </c>
      <c r="D6">
        <v>0.11</v>
      </c>
      <c r="E6" s="3">
        <f t="shared" si="1"/>
        <v>40</v>
      </c>
      <c r="F6">
        <v>0.03</v>
      </c>
      <c r="G6" s="3">
        <f t="shared" si="2"/>
        <v>49.327354260089692</v>
      </c>
      <c r="H6">
        <v>82</v>
      </c>
      <c r="I6" s="3">
        <f t="shared" si="3"/>
        <v>81.944444444444443</v>
      </c>
      <c r="J6">
        <v>85.1</v>
      </c>
      <c r="K6" s="3">
        <f t="shared" si="4"/>
        <v>80.662983425414353</v>
      </c>
      <c r="L6">
        <v>66047</v>
      </c>
      <c r="M6" s="3">
        <f t="shared" si="5"/>
        <v>80.542786746589201</v>
      </c>
      <c r="N6">
        <v>919</v>
      </c>
      <c r="O6" s="3">
        <f t="shared" si="6"/>
        <v>75.50077041602465</v>
      </c>
      <c r="P6">
        <v>27741</v>
      </c>
      <c r="Q6" s="3">
        <f t="shared" si="7"/>
        <v>73.280805631964199</v>
      </c>
      <c r="R6">
        <v>21.7</v>
      </c>
      <c r="S6" s="3">
        <f t="shared" si="8"/>
        <v>57.049180327868854</v>
      </c>
    </row>
    <row r="7" spans="1:19" x14ac:dyDescent="0.3">
      <c r="A7" t="str">
        <v>Manchester Utd</v>
      </c>
      <c r="B7">
        <v>0.1</v>
      </c>
      <c r="C7" s="8">
        <f t="shared" si="0"/>
        <v>20.000000000000011</v>
      </c>
      <c r="D7">
        <v>0.1</v>
      </c>
      <c r="E7" s="3">
        <f t="shared" si="1"/>
        <v>20.000000000000011</v>
      </c>
      <c r="F7">
        <v>-0.14000000000000001</v>
      </c>
      <c r="G7" s="3">
        <f t="shared" si="2"/>
        <v>41.704035874439462</v>
      </c>
      <c r="H7">
        <v>57</v>
      </c>
      <c r="I7" s="3">
        <f t="shared" si="3"/>
        <v>47.222222222222221</v>
      </c>
      <c r="J7">
        <v>80.599999999999994</v>
      </c>
      <c r="K7" s="3">
        <f t="shared" si="4"/>
        <v>55.801104972375683</v>
      </c>
      <c r="L7">
        <v>55301</v>
      </c>
      <c r="M7" s="3">
        <f t="shared" si="5"/>
        <v>41.025263854668481</v>
      </c>
      <c r="N7">
        <v>795</v>
      </c>
      <c r="O7" s="3">
        <f t="shared" si="6"/>
        <v>56.394453004622491</v>
      </c>
      <c r="P7">
        <v>24678</v>
      </c>
      <c r="Q7" s="3">
        <f t="shared" si="7"/>
        <v>59.000419599981349</v>
      </c>
      <c r="R7">
        <v>30.4</v>
      </c>
      <c r="S7" s="3">
        <f t="shared" si="8"/>
        <v>85.573770491803288</v>
      </c>
    </row>
    <row r="8" spans="1:19" x14ac:dyDescent="0.3">
      <c r="A8" t="str">
        <v>West Ham</v>
      </c>
      <c r="B8">
        <v>0.12</v>
      </c>
      <c r="C8" s="8">
        <f t="shared" si="0"/>
        <v>59.999999999999979</v>
      </c>
      <c r="D8">
        <v>0.12</v>
      </c>
      <c r="E8" s="3">
        <f t="shared" si="1"/>
        <v>59.999999999999979</v>
      </c>
      <c r="F8">
        <v>-0.3</v>
      </c>
      <c r="G8" s="3">
        <f t="shared" si="2"/>
        <v>34.529147982062781</v>
      </c>
      <c r="H8">
        <v>62</v>
      </c>
      <c r="I8" s="3">
        <f t="shared" si="3"/>
        <v>54.166666666666664</v>
      </c>
      <c r="J8">
        <v>77</v>
      </c>
      <c r="K8" s="3">
        <f t="shared" si="4"/>
        <v>35.911602209944768</v>
      </c>
      <c r="L8">
        <v>52719</v>
      </c>
      <c r="M8" s="3">
        <f t="shared" si="5"/>
        <v>31.530173206339867</v>
      </c>
      <c r="N8">
        <v>591</v>
      </c>
      <c r="O8" s="3">
        <f t="shared" si="6"/>
        <v>24.961479198767332</v>
      </c>
      <c r="P8">
        <v>17652</v>
      </c>
      <c r="Q8" s="3">
        <f t="shared" si="7"/>
        <v>26.243647722504548</v>
      </c>
      <c r="R8">
        <v>21.7</v>
      </c>
      <c r="S8" s="3">
        <f t="shared" si="8"/>
        <v>57.049180327868854</v>
      </c>
    </row>
    <row r="9" spans="1:19" x14ac:dyDescent="0.3">
      <c r="A9" t="str">
        <v>Brighton</v>
      </c>
      <c r="B9">
        <v>0.11</v>
      </c>
      <c r="C9" s="8">
        <f t="shared" si="0"/>
        <v>40</v>
      </c>
      <c r="D9">
        <v>0.11</v>
      </c>
      <c r="E9" s="3">
        <f t="shared" si="1"/>
        <v>40</v>
      </c>
      <c r="F9">
        <v>0.18</v>
      </c>
      <c r="G9" s="3">
        <f t="shared" si="2"/>
        <v>56.053811659192817</v>
      </c>
      <c r="H9">
        <v>75</v>
      </c>
      <c r="I9" s="3">
        <f t="shared" si="3"/>
        <v>72.222222222222214</v>
      </c>
      <c r="J9">
        <v>87.4</v>
      </c>
      <c r="K9" s="3">
        <f t="shared" si="4"/>
        <v>93.370165745856411</v>
      </c>
      <c r="L9">
        <v>71338</v>
      </c>
      <c r="M9" s="3">
        <f t="shared" si="5"/>
        <v>100</v>
      </c>
      <c r="N9">
        <v>927</v>
      </c>
      <c r="O9" s="3">
        <f t="shared" si="6"/>
        <v>76.733436055469951</v>
      </c>
      <c r="P9">
        <v>30261</v>
      </c>
      <c r="Q9" s="3">
        <f t="shared" si="7"/>
        <v>85.029605109795327</v>
      </c>
      <c r="R9">
        <v>8.6999999999999993</v>
      </c>
      <c r="S9" s="3">
        <f t="shared" si="8"/>
        <v>14.426229508196723</v>
      </c>
    </row>
    <row r="10" spans="1:19" x14ac:dyDescent="0.3">
      <c r="A10" t="str">
        <v>Newcastle Utd</v>
      </c>
      <c r="B10">
        <v>0.14000000000000001</v>
      </c>
      <c r="C10" s="8">
        <f t="shared" si="0"/>
        <v>100</v>
      </c>
      <c r="D10">
        <v>0.14000000000000001</v>
      </c>
      <c r="E10" s="3">
        <f t="shared" si="1"/>
        <v>100</v>
      </c>
      <c r="F10">
        <v>0.23</v>
      </c>
      <c r="G10" s="3">
        <f t="shared" si="2"/>
        <v>58.295964125560538</v>
      </c>
      <c r="H10">
        <v>79</v>
      </c>
      <c r="I10" s="3">
        <f t="shared" si="3"/>
        <v>77.777777777777786</v>
      </c>
      <c r="J10">
        <v>82</v>
      </c>
      <c r="K10" s="3">
        <f t="shared" si="4"/>
        <v>63.535911602209957</v>
      </c>
      <c r="L10">
        <v>58497</v>
      </c>
      <c r="M10" s="3">
        <f t="shared" si="5"/>
        <v>52.778288530136429</v>
      </c>
      <c r="N10">
        <v>682</v>
      </c>
      <c r="O10" s="3">
        <f t="shared" si="6"/>
        <v>38.983050847457626</v>
      </c>
      <c r="P10">
        <v>21947</v>
      </c>
      <c r="Q10" s="3">
        <f t="shared" si="7"/>
        <v>46.26789127698261</v>
      </c>
      <c r="R10">
        <v>30.4</v>
      </c>
      <c r="S10" s="3">
        <f t="shared" si="8"/>
        <v>85.573770491803288</v>
      </c>
    </row>
    <row r="11" spans="1:19" x14ac:dyDescent="0.3">
      <c r="A11" t="str">
        <v>Wolves</v>
      </c>
      <c r="B11">
        <v>0.12</v>
      </c>
      <c r="C11" s="8">
        <f t="shared" si="0"/>
        <v>59.999999999999979</v>
      </c>
      <c r="D11">
        <v>0.12</v>
      </c>
      <c r="E11" s="3">
        <f t="shared" si="1"/>
        <v>59.999999999999979</v>
      </c>
      <c r="F11">
        <v>-0.31</v>
      </c>
      <c r="G11" s="3">
        <f t="shared" si="2"/>
        <v>34.080717488789233</v>
      </c>
      <c r="H11">
        <v>61</v>
      </c>
      <c r="I11" s="3">
        <f t="shared" si="3"/>
        <v>52.777777777777779</v>
      </c>
      <c r="J11">
        <v>79.400000000000006</v>
      </c>
      <c r="K11" s="3">
        <f t="shared" si="4"/>
        <v>49.171270718232094</v>
      </c>
      <c r="L11">
        <v>50317</v>
      </c>
      <c r="M11" s="3">
        <f t="shared" si="5"/>
        <v>22.697017614827345</v>
      </c>
      <c r="N11">
        <v>540</v>
      </c>
      <c r="O11" s="3">
        <f t="shared" si="6"/>
        <v>17.103235747303543</v>
      </c>
      <c r="P11">
        <v>22143</v>
      </c>
      <c r="Q11" s="3">
        <f t="shared" si="7"/>
        <v>47.181686791925031</v>
      </c>
      <c r="R11">
        <v>17.399999999999999</v>
      </c>
      <c r="S11" s="3">
        <f t="shared" si="8"/>
        <v>42.950819672131146</v>
      </c>
    </row>
    <row r="12" spans="1:19" x14ac:dyDescent="0.3">
      <c r="A12" t="str">
        <v>Chelsea</v>
      </c>
      <c r="B12">
        <v>0.13</v>
      </c>
      <c r="C12" s="8">
        <f t="shared" si="0"/>
        <v>80</v>
      </c>
      <c r="D12">
        <v>0.13</v>
      </c>
      <c r="E12" s="3">
        <f t="shared" si="1"/>
        <v>80</v>
      </c>
      <c r="F12">
        <v>0.41</v>
      </c>
      <c r="G12" s="3">
        <f t="shared" si="2"/>
        <v>66.367713004484301</v>
      </c>
      <c r="H12">
        <v>67</v>
      </c>
      <c r="I12" s="3">
        <f t="shared" si="3"/>
        <v>61.111111111111114</v>
      </c>
      <c r="J12">
        <v>85.6</v>
      </c>
      <c r="K12" s="3">
        <f t="shared" si="4"/>
        <v>83.425414364640886</v>
      </c>
      <c r="L12">
        <v>66233</v>
      </c>
      <c r="M12" s="3">
        <f t="shared" si="5"/>
        <v>81.226786305299157</v>
      </c>
      <c r="N12">
        <v>847</v>
      </c>
      <c r="O12" s="3">
        <f t="shared" si="6"/>
        <v>64.406779661016941</v>
      </c>
      <c r="P12">
        <v>26826</v>
      </c>
      <c r="Q12" s="3">
        <f t="shared" si="7"/>
        <v>69.01487248822788</v>
      </c>
      <c r="R12">
        <v>21.7</v>
      </c>
      <c r="S12" s="3">
        <f t="shared" si="8"/>
        <v>57.049180327868854</v>
      </c>
    </row>
    <row r="13" spans="1:19" x14ac:dyDescent="0.3">
      <c r="A13" t="str">
        <v>Bournemouth</v>
      </c>
      <c r="B13">
        <v>0.11</v>
      </c>
      <c r="C13" s="8">
        <f t="shared" si="0"/>
        <v>40</v>
      </c>
      <c r="D13">
        <v>0.11</v>
      </c>
      <c r="E13" s="3">
        <f t="shared" si="1"/>
        <v>40</v>
      </c>
      <c r="F13">
        <v>-0.18</v>
      </c>
      <c r="G13" s="3">
        <f t="shared" si="2"/>
        <v>39.910313901345297</v>
      </c>
      <c r="H13">
        <v>47</v>
      </c>
      <c r="I13" s="3">
        <f t="shared" si="3"/>
        <v>33.333333333333329</v>
      </c>
      <c r="J13">
        <v>75.5</v>
      </c>
      <c r="K13" s="3">
        <f t="shared" si="4"/>
        <v>27.6243093922652</v>
      </c>
      <c r="L13">
        <v>47534</v>
      </c>
      <c r="M13" s="3">
        <f t="shared" si="5"/>
        <v>12.462766153054094</v>
      </c>
      <c r="N13">
        <v>581</v>
      </c>
      <c r="O13" s="3">
        <f t="shared" si="6"/>
        <v>23.420647149460709</v>
      </c>
      <c r="P13">
        <v>19996</v>
      </c>
      <c r="Q13" s="3">
        <f t="shared" si="7"/>
        <v>37.171896125693507</v>
      </c>
      <c r="R13">
        <v>22.7</v>
      </c>
      <c r="S13" s="3">
        <f t="shared" si="8"/>
        <v>60.327868852459019</v>
      </c>
    </row>
    <row r="14" spans="1:19" x14ac:dyDescent="0.3">
      <c r="A14" t="str">
        <v>Fulham</v>
      </c>
      <c r="B14">
        <v>0.1</v>
      </c>
      <c r="C14" s="8">
        <f t="shared" si="0"/>
        <v>20.000000000000011</v>
      </c>
      <c r="D14">
        <v>0.1</v>
      </c>
      <c r="E14" s="3">
        <f t="shared" si="1"/>
        <v>20.000000000000011</v>
      </c>
      <c r="F14">
        <v>-0.51</v>
      </c>
      <c r="G14" s="3">
        <f t="shared" si="2"/>
        <v>25.112107623318387</v>
      </c>
      <c r="H14">
        <v>50</v>
      </c>
      <c r="I14" s="3">
        <f t="shared" si="3"/>
        <v>37.5</v>
      </c>
      <c r="J14">
        <v>81.3</v>
      </c>
      <c r="K14" s="3">
        <f t="shared" si="4"/>
        <v>59.668508287292823</v>
      </c>
      <c r="L14">
        <v>60455</v>
      </c>
      <c r="M14" s="3">
        <f t="shared" si="5"/>
        <v>59.978670981502589</v>
      </c>
      <c r="N14">
        <v>708</v>
      </c>
      <c r="O14" s="3">
        <f t="shared" si="6"/>
        <v>42.989214175654858</v>
      </c>
      <c r="P14">
        <v>23185</v>
      </c>
      <c r="Q14" s="3">
        <f t="shared" si="7"/>
        <v>52.039722131567899</v>
      </c>
      <c r="R14">
        <v>26.1</v>
      </c>
      <c r="S14" s="3">
        <f t="shared" si="8"/>
        <v>71.47540983606558</v>
      </c>
    </row>
    <row r="15" spans="1:19" x14ac:dyDescent="0.3">
      <c r="A15" t="str">
        <v>Crystal Palace</v>
      </c>
      <c r="B15">
        <v>0.09</v>
      </c>
      <c r="C15" s="8">
        <f t="shared" si="0"/>
        <v>0</v>
      </c>
      <c r="D15">
        <v>0.09</v>
      </c>
      <c r="E15" s="3">
        <f t="shared" si="1"/>
        <v>0</v>
      </c>
      <c r="F15">
        <v>-0.33</v>
      </c>
      <c r="G15" s="3">
        <f t="shared" si="2"/>
        <v>33.183856502242151</v>
      </c>
      <c r="H15">
        <v>49</v>
      </c>
      <c r="I15" s="3">
        <f t="shared" si="3"/>
        <v>36.111111111111107</v>
      </c>
      <c r="J15">
        <v>77.8</v>
      </c>
      <c r="K15" s="3">
        <f t="shared" si="4"/>
        <v>40.331491712707177</v>
      </c>
      <c r="L15">
        <v>52009</v>
      </c>
      <c r="M15" s="3">
        <f t="shared" si="5"/>
        <v>28.919207148898611</v>
      </c>
      <c r="N15">
        <v>625</v>
      </c>
      <c r="O15" s="3">
        <f t="shared" si="6"/>
        <v>30.200308166409862</v>
      </c>
      <c r="P15">
        <v>17165</v>
      </c>
      <c r="Q15" s="3">
        <f t="shared" si="7"/>
        <v>23.973145601193529</v>
      </c>
      <c r="R15">
        <v>21.7</v>
      </c>
      <c r="S15" s="3">
        <f t="shared" si="8"/>
        <v>57.049180327868854</v>
      </c>
    </row>
    <row r="16" spans="1:19" x14ac:dyDescent="0.3">
      <c r="A16" t="str">
        <v>Brentford</v>
      </c>
      <c r="B16">
        <v>0.13</v>
      </c>
      <c r="C16" s="8">
        <f t="shared" si="0"/>
        <v>80</v>
      </c>
      <c r="D16">
        <v>0.13</v>
      </c>
      <c r="E16" s="3">
        <f t="shared" si="1"/>
        <v>80</v>
      </c>
      <c r="F16">
        <v>0.23</v>
      </c>
      <c r="G16" s="3">
        <f t="shared" si="2"/>
        <v>58.295964125560538</v>
      </c>
      <c r="H16">
        <v>45</v>
      </c>
      <c r="I16" s="3">
        <f t="shared" si="3"/>
        <v>30.555555555555557</v>
      </c>
      <c r="J16">
        <v>76.099999999999994</v>
      </c>
      <c r="K16" s="3">
        <f t="shared" si="4"/>
        <v>30.939226519336994</v>
      </c>
      <c r="L16">
        <v>51333</v>
      </c>
      <c r="M16" s="3">
        <f t="shared" si="5"/>
        <v>26.433273268855956</v>
      </c>
      <c r="N16">
        <v>570</v>
      </c>
      <c r="O16" s="3">
        <f t="shared" si="6"/>
        <v>21.725731895223422</v>
      </c>
      <c r="P16">
        <v>17756</v>
      </c>
      <c r="Q16" s="3">
        <f t="shared" si="7"/>
        <v>26.728518812065833</v>
      </c>
      <c r="R16">
        <v>13.6</v>
      </c>
      <c r="S16" s="3">
        <f t="shared" si="8"/>
        <v>30.491803278688529</v>
      </c>
    </row>
    <row r="17" spans="1:19" x14ac:dyDescent="0.3">
      <c r="A17" t="str">
        <v>Nott'ham Forest</v>
      </c>
      <c r="B17">
        <v>0.1</v>
      </c>
      <c r="C17" s="8">
        <f t="shared" si="0"/>
        <v>20.000000000000011</v>
      </c>
      <c r="D17">
        <v>0.1</v>
      </c>
      <c r="E17" s="3">
        <f t="shared" si="1"/>
        <v>20.000000000000011</v>
      </c>
      <c r="F17">
        <v>-0.36</v>
      </c>
      <c r="G17" s="3">
        <f t="shared" si="2"/>
        <v>31.838565022421527</v>
      </c>
      <c r="H17">
        <v>51</v>
      </c>
      <c r="I17" s="3">
        <f t="shared" si="3"/>
        <v>38.888888888888893</v>
      </c>
      <c r="J17">
        <v>74.900000000000006</v>
      </c>
      <c r="K17" s="3">
        <f t="shared" si="4"/>
        <v>24.309392265193409</v>
      </c>
      <c r="L17">
        <v>50215</v>
      </c>
      <c r="M17" s="3">
        <f t="shared" si="5"/>
        <v>22.321921082631562</v>
      </c>
      <c r="N17">
        <v>515</v>
      </c>
      <c r="O17" s="3">
        <f t="shared" si="6"/>
        <v>13.251155624036981</v>
      </c>
      <c r="P17">
        <v>17053</v>
      </c>
      <c r="Q17" s="3">
        <f t="shared" si="7"/>
        <v>23.450976735512143</v>
      </c>
      <c r="R17">
        <v>13</v>
      </c>
      <c r="S17" s="3">
        <f t="shared" si="8"/>
        <v>28.524590163934427</v>
      </c>
    </row>
    <row r="18" spans="1:19" x14ac:dyDescent="0.3">
      <c r="A18" t="str">
        <v>Luton Town</v>
      </c>
      <c r="B18">
        <v>0.1</v>
      </c>
      <c r="C18" s="8">
        <f t="shared" si="0"/>
        <v>20.000000000000011</v>
      </c>
      <c r="D18">
        <v>0.1</v>
      </c>
      <c r="E18" s="3">
        <f t="shared" si="1"/>
        <v>20.000000000000011</v>
      </c>
      <c r="F18">
        <v>-0.78</v>
      </c>
      <c r="G18" s="3">
        <f t="shared" si="2"/>
        <v>13.004484304932737</v>
      </c>
      <c r="H18">
        <v>49</v>
      </c>
      <c r="I18" s="3">
        <f t="shared" si="3"/>
        <v>36.111111111111107</v>
      </c>
      <c r="J18">
        <v>70.5</v>
      </c>
      <c r="K18" s="3">
        <f t="shared" si="4"/>
        <v>0</v>
      </c>
      <c r="L18">
        <v>44145</v>
      </c>
      <c r="M18" s="3">
        <f t="shared" si="5"/>
        <v>0</v>
      </c>
      <c r="N18">
        <v>470</v>
      </c>
      <c r="O18" s="3">
        <f t="shared" si="6"/>
        <v>6.3174114021571652</v>
      </c>
      <c r="P18">
        <v>15684</v>
      </c>
      <c r="Q18" s="3">
        <f t="shared" si="7"/>
        <v>17.068394796960231</v>
      </c>
      <c r="R18">
        <v>9.1</v>
      </c>
      <c r="S18" s="3">
        <f t="shared" si="8"/>
        <v>15.737704918032788</v>
      </c>
    </row>
    <row r="19" spans="1:19" x14ac:dyDescent="0.3">
      <c r="A19" t="str">
        <v>Everton</v>
      </c>
      <c r="B19">
        <v>0.12</v>
      </c>
      <c r="C19" s="8">
        <f t="shared" si="0"/>
        <v>59.999999999999979</v>
      </c>
      <c r="D19">
        <v>0.12</v>
      </c>
      <c r="E19" s="3">
        <f t="shared" si="1"/>
        <v>59.999999999999979</v>
      </c>
      <c r="F19">
        <v>0.18</v>
      </c>
      <c r="G19" s="3">
        <f t="shared" si="2"/>
        <v>56.053811659192817</v>
      </c>
      <c r="H19">
        <v>35</v>
      </c>
      <c r="I19" s="3">
        <f t="shared" si="3"/>
        <v>16.666666666666664</v>
      </c>
      <c r="J19">
        <v>71.900000000000006</v>
      </c>
      <c r="K19" s="3">
        <f t="shared" si="4"/>
        <v>7.7348066298342886</v>
      </c>
      <c r="L19">
        <v>52139</v>
      </c>
      <c r="M19" s="3">
        <f t="shared" si="5"/>
        <v>29.397271356599123</v>
      </c>
      <c r="N19">
        <v>542</v>
      </c>
      <c r="O19" s="3">
        <f t="shared" si="6"/>
        <v>17.411402157164868</v>
      </c>
      <c r="P19">
        <v>14978</v>
      </c>
      <c r="Q19" s="3">
        <f t="shared" si="7"/>
        <v>13.776866054361509</v>
      </c>
      <c r="R19">
        <v>34.799999999999997</v>
      </c>
      <c r="S19" s="3">
        <f t="shared" si="8"/>
        <v>100</v>
      </c>
    </row>
    <row r="20" spans="1:19" x14ac:dyDescent="0.3">
      <c r="A20" t="str">
        <v>Burnley</v>
      </c>
      <c r="B20">
        <v>0.09</v>
      </c>
      <c r="C20" s="8">
        <f t="shared" si="0"/>
        <v>0</v>
      </c>
      <c r="D20">
        <v>0.09</v>
      </c>
      <c r="E20" s="3">
        <f t="shared" si="1"/>
        <v>0</v>
      </c>
      <c r="F20">
        <v>-0.73</v>
      </c>
      <c r="G20" s="3">
        <f t="shared" si="2"/>
        <v>15.246636771300452</v>
      </c>
      <c r="H20">
        <v>48</v>
      </c>
      <c r="I20" s="3">
        <f t="shared" si="3"/>
        <v>34.722222222222221</v>
      </c>
      <c r="J20">
        <v>78</v>
      </c>
      <c r="K20" s="3">
        <f t="shared" si="4"/>
        <v>41.436464088397798</v>
      </c>
      <c r="L20">
        <v>49494</v>
      </c>
      <c r="M20" s="3">
        <f t="shared" si="5"/>
        <v>19.670503438384877</v>
      </c>
      <c r="N20">
        <v>544</v>
      </c>
      <c r="O20" s="3">
        <f t="shared" si="6"/>
        <v>17.719568567026194</v>
      </c>
      <c r="P20">
        <v>21016</v>
      </c>
      <c r="Q20" s="3">
        <f t="shared" si="7"/>
        <v>41.927362581006108</v>
      </c>
      <c r="R20">
        <v>8.6999999999999993</v>
      </c>
      <c r="S20" s="3">
        <f t="shared" si="8"/>
        <v>14.426229508196723</v>
      </c>
    </row>
    <row r="21" spans="1:19" x14ac:dyDescent="0.3">
      <c r="A21" t="str">
        <v>Sheffield Utd</v>
      </c>
      <c r="B21">
        <v>0.09</v>
      </c>
      <c r="C21" s="8">
        <f t="shared" si="0"/>
        <v>0</v>
      </c>
      <c r="D21">
        <v>0.09</v>
      </c>
      <c r="E21" s="3">
        <f t="shared" si="1"/>
        <v>0</v>
      </c>
      <c r="F21">
        <v>-1.07</v>
      </c>
      <c r="G21" s="3">
        <f t="shared" si="2"/>
        <v>0</v>
      </c>
      <c r="H21">
        <v>23</v>
      </c>
      <c r="I21" s="3">
        <f t="shared" si="3"/>
        <v>0</v>
      </c>
      <c r="J21">
        <v>70.900000000000006</v>
      </c>
      <c r="K21" s="3">
        <f t="shared" si="4"/>
        <v>2.2099447513812476</v>
      </c>
      <c r="L21">
        <v>44454</v>
      </c>
      <c r="M21" s="3">
        <f t="shared" si="5"/>
        <v>1.136321847534292</v>
      </c>
      <c r="N21">
        <v>429</v>
      </c>
      <c r="O21" s="3">
        <f t="shared" si="6"/>
        <v>0</v>
      </c>
      <c r="P21">
        <v>12023</v>
      </c>
      <c r="Q21" s="3">
        <f t="shared" si="7"/>
        <v>0</v>
      </c>
      <c r="R21">
        <v>4.3</v>
      </c>
      <c r="S21" s="3">
        <f t="shared" si="8"/>
        <v>0</v>
      </c>
    </row>
    <row r="22" spans="1:19" x14ac:dyDescent="0.3">
      <c r="B22">
        <f>MIN(_xlfn.ANCHORARRAY(B2))</f>
        <v>0.09</v>
      </c>
      <c r="D22">
        <f>MIN(_xlfn.ANCHORARRAY(D2))</f>
        <v>0.09</v>
      </c>
      <c r="F22">
        <f>MIN(_xlfn.ANCHORARRAY(F2))</f>
        <v>-1.07</v>
      </c>
      <c r="H22">
        <f>MIN(_xlfn.ANCHORARRAY(H2))</f>
        <v>23</v>
      </c>
      <c r="J22">
        <f>MIN(_xlfn.ANCHORARRAY(J2))</f>
        <v>70.5</v>
      </c>
      <c r="L22">
        <f>MIN(_xlfn.ANCHORARRAY(L2))</f>
        <v>44145</v>
      </c>
      <c r="N22">
        <f>MIN(_xlfn.ANCHORARRAY(N2))</f>
        <v>429</v>
      </c>
      <c r="P22">
        <f>MIN(_xlfn.ANCHORARRAY(P2))</f>
        <v>12023</v>
      </c>
      <c r="R22">
        <f>MIN(_xlfn.ANCHORARRAY(R2))</f>
        <v>4.3</v>
      </c>
    </row>
    <row r="23" spans="1:19" x14ac:dyDescent="0.3">
      <c r="B23">
        <f>MAX(B2:B22)</f>
        <v>0.14000000000000001</v>
      </c>
      <c r="D23">
        <f>MAX(D2:D22)</f>
        <v>0.14000000000000001</v>
      </c>
      <c r="F23">
        <f>MAX(F2:F22)</f>
        <v>1.1599999999999999</v>
      </c>
      <c r="H23">
        <f>MAX(H2:H22)</f>
        <v>95</v>
      </c>
      <c r="J23">
        <f>MAX(J2:J22)</f>
        <v>88.6</v>
      </c>
      <c r="L23">
        <f>MAX(L2:L22)</f>
        <v>71338</v>
      </c>
      <c r="N23">
        <f>MAX(N2:N22)</f>
        <v>1078</v>
      </c>
      <c r="P23">
        <f>MAX(P2:P22)</f>
        <v>33472</v>
      </c>
      <c r="R23">
        <f>MAX(R2:R22)</f>
        <v>34.799999999999997</v>
      </c>
    </row>
    <row r="25" spans="1:19" ht="16.8" x14ac:dyDescent="0.3">
      <c r="B25" s="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6A402-21E5-4659-8D39-E76F61EEA7E0}">
  <dimension ref="A1:E381"/>
  <sheetViews>
    <sheetView topLeftCell="A219" workbookViewId="0">
      <selection sqref="A1:E381"/>
    </sheetView>
  </sheetViews>
  <sheetFormatPr defaultRowHeight="14.4" x14ac:dyDescent="0.3"/>
  <cols>
    <col min="1" max="1" width="6" bestFit="1" customWidth="1"/>
    <col min="2" max="2" width="10.5546875" bestFit="1" customWidth="1"/>
    <col min="3" max="3" width="14.44140625" bestFit="1" customWidth="1"/>
    <col min="4" max="4" width="7.88671875" bestFit="1" customWidth="1"/>
    <col min="5" max="5" width="14.44140625" bestFit="1" customWidth="1"/>
  </cols>
  <sheetData>
    <row r="1" spans="1:5" x14ac:dyDescent="0.3">
      <c r="A1" t="s">
        <v>288</v>
      </c>
      <c r="B1" t="s">
        <v>289</v>
      </c>
      <c r="C1" t="s">
        <v>290</v>
      </c>
      <c r="D1" t="s">
        <v>291</v>
      </c>
      <c r="E1" t="s">
        <v>292</v>
      </c>
    </row>
    <row r="2" spans="1:5" x14ac:dyDescent="0.3">
      <c r="A2">
        <v>1</v>
      </c>
      <c r="B2" s="18">
        <v>45149</v>
      </c>
      <c r="C2" s="1" t="s">
        <v>31</v>
      </c>
      <c r="D2" s="1" t="s">
        <v>293</v>
      </c>
      <c r="E2" s="1" t="s">
        <v>5</v>
      </c>
    </row>
    <row r="3" spans="1:5" x14ac:dyDescent="0.3">
      <c r="A3">
        <v>1</v>
      </c>
      <c r="B3" s="18">
        <v>45150</v>
      </c>
      <c r="C3" s="1" t="s">
        <v>7</v>
      </c>
      <c r="D3" s="1" t="s">
        <v>294</v>
      </c>
      <c r="E3" s="1" t="s">
        <v>26</v>
      </c>
    </row>
    <row r="4" spans="1:5" x14ac:dyDescent="0.3">
      <c r="A4">
        <v>1</v>
      </c>
      <c r="B4" s="18">
        <v>45150</v>
      </c>
      <c r="C4" s="1" t="s">
        <v>28</v>
      </c>
      <c r="D4" s="1" t="s">
        <v>295</v>
      </c>
      <c r="E4" s="1" t="s">
        <v>21</v>
      </c>
    </row>
    <row r="5" spans="1:5" x14ac:dyDescent="0.3">
      <c r="A5">
        <v>1</v>
      </c>
      <c r="B5" s="18">
        <v>45150</v>
      </c>
      <c r="C5" s="1" t="s">
        <v>33</v>
      </c>
      <c r="D5" s="1" t="s">
        <v>295</v>
      </c>
      <c r="E5" s="1" t="s">
        <v>25</v>
      </c>
    </row>
    <row r="6" spans="1:5" x14ac:dyDescent="0.3">
      <c r="A6">
        <v>1</v>
      </c>
      <c r="B6" s="18">
        <v>45150</v>
      </c>
      <c r="C6" s="1" t="s">
        <v>13</v>
      </c>
      <c r="D6" s="1" t="s">
        <v>296</v>
      </c>
      <c r="E6" s="1" t="s">
        <v>30</v>
      </c>
    </row>
    <row r="7" spans="1:5" x14ac:dyDescent="0.3">
      <c r="A7">
        <v>1</v>
      </c>
      <c r="B7" s="18">
        <v>45150</v>
      </c>
      <c r="C7" s="1" t="s">
        <v>20</v>
      </c>
      <c r="D7" s="1" t="s">
        <v>297</v>
      </c>
      <c r="E7" s="1" t="s">
        <v>11</v>
      </c>
    </row>
    <row r="8" spans="1:5" x14ac:dyDescent="0.3">
      <c r="A8">
        <v>1</v>
      </c>
      <c r="B8" s="18">
        <v>45150</v>
      </c>
      <c r="C8" s="1" t="s">
        <v>16</v>
      </c>
      <c r="D8" s="1" t="s">
        <v>298</v>
      </c>
      <c r="E8" s="1" t="s">
        <v>8</v>
      </c>
    </row>
    <row r="9" spans="1:5" x14ac:dyDescent="0.3">
      <c r="A9">
        <v>1</v>
      </c>
      <c r="B9" s="18">
        <v>45151</v>
      </c>
      <c r="C9" s="1" t="s">
        <v>23</v>
      </c>
      <c r="D9" s="1" t="s">
        <v>299</v>
      </c>
      <c r="E9" s="1" t="s">
        <v>9</v>
      </c>
    </row>
    <row r="10" spans="1:5" x14ac:dyDescent="0.3">
      <c r="A10">
        <v>1</v>
      </c>
      <c r="B10" s="18">
        <v>45151</v>
      </c>
      <c r="C10" s="1" t="s">
        <v>15</v>
      </c>
      <c r="D10" s="1" t="s">
        <v>297</v>
      </c>
      <c r="E10" s="1" t="s">
        <v>3</v>
      </c>
    </row>
    <row r="11" spans="1:5" x14ac:dyDescent="0.3">
      <c r="A11">
        <v>1</v>
      </c>
      <c r="B11" s="18">
        <v>45152</v>
      </c>
      <c r="C11" s="1" t="s">
        <v>14</v>
      </c>
      <c r="D11" s="1" t="s">
        <v>300</v>
      </c>
      <c r="E11" s="1" t="s">
        <v>18</v>
      </c>
    </row>
    <row r="12" spans="1:5" x14ac:dyDescent="0.3">
      <c r="A12">
        <v>2</v>
      </c>
      <c r="B12" s="18">
        <v>45156</v>
      </c>
      <c r="C12" s="1" t="s">
        <v>26</v>
      </c>
      <c r="D12" s="1" t="s">
        <v>294</v>
      </c>
      <c r="E12" s="1" t="s">
        <v>33</v>
      </c>
    </row>
    <row r="13" spans="1:5" x14ac:dyDescent="0.3">
      <c r="A13">
        <v>2</v>
      </c>
      <c r="B13" s="18">
        <v>45157</v>
      </c>
      <c r="C13" s="1" t="s">
        <v>21</v>
      </c>
      <c r="D13" s="1" t="s">
        <v>293</v>
      </c>
      <c r="E13" s="1" t="s">
        <v>23</v>
      </c>
    </row>
    <row r="14" spans="1:5" x14ac:dyDescent="0.3">
      <c r="A14">
        <v>2</v>
      </c>
      <c r="B14" s="18">
        <v>45157</v>
      </c>
      <c r="C14" s="1" t="s">
        <v>3</v>
      </c>
      <c r="D14" s="1" t="s">
        <v>301</v>
      </c>
      <c r="E14" s="1" t="s">
        <v>20</v>
      </c>
    </row>
    <row r="15" spans="1:5" x14ac:dyDescent="0.3">
      <c r="A15">
        <v>2</v>
      </c>
      <c r="B15" s="18">
        <v>45157</v>
      </c>
      <c r="C15" s="1" t="s">
        <v>18</v>
      </c>
      <c r="D15" s="1" t="s">
        <v>302</v>
      </c>
      <c r="E15" s="1" t="s">
        <v>13</v>
      </c>
    </row>
    <row r="16" spans="1:5" x14ac:dyDescent="0.3">
      <c r="A16">
        <v>2</v>
      </c>
      <c r="B16" s="18">
        <v>45157</v>
      </c>
      <c r="C16" s="1" t="s">
        <v>9</v>
      </c>
      <c r="D16" s="1" t="s">
        <v>303</v>
      </c>
      <c r="E16" s="1" t="s">
        <v>14</v>
      </c>
    </row>
    <row r="17" spans="1:5" x14ac:dyDescent="0.3">
      <c r="A17">
        <v>2</v>
      </c>
      <c r="B17" s="18">
        <v>45157</v>
      </c>
      <c r="C17" s="1" t="s">
        <v>5</v>
      </c>
      <c r="D17" s="1" t="s">
        <v>300</v>
      </c>
      <c r="E17" s="1" t="s">
        <v>16</v>
      </c>
    </row>
    <row r="18" spans="1:5" x14ac:dyDescent="0.3">
      <c r="A18">
        <v>2</v>
      </c>
      <c r="B18" s="18">
        <v>45158</v>
      </c>
      <c r="C18" s="1" t="s">
        <v>8</v>
      </c>
      <c r="D18" s="1" t="s">
        <v>304</v>
      </c>
      <c r="E18" s="1" t="s">
        <v>28</v>
      </c>
    </row>
    <row r="19" spans="1:5" x14ac:dyDescent="0.3">
      <c r="A19">
        <v>2</v>
      </c>
      <c r="B19" s="18">
        <v>45158</v>
      </c>
      <c r="C19" s="1" t="s">
        <v>11</v>
      </c>
      <c r="D19" s="1" t="s">
        <v>301</v>
      </c>
      <c r="E19" s="1" t="s">
        <v>15</v>
      </c>
    </row>
    <row r="20" spans="1:5" x14ac:dyDescent="0.3">
      <c r="A20">
        <v>2</v>
      </c>
      <c r="B20" s="18">
        <v>45159</v>
      </c>
      <c r="C20" s="1" t="s">
        <v>25</v>
      </c>
      <c r="D20" s="1" t="s">
        <v>295</v>
      </c>
      <c r="E20" s="1" t="s">
        <v>7</v>
      </c>
    </row>
    <row r="21" spans="1:5" x14ac:dyDescent="0.3">
      <c r="A21">
        <v>3</v>
      </c>
      <c r="B21" s="18">
        <v>45163</v>
      </c>
      <c r="C21" s="1" t="s">
        <v>15</v>
      </c>
      <c r="D21" s="1" t="s">
        <v>305</v>
      </c>
      <c r="E21" s="1" t="s">
        <v>30</v>
      </c>
    </row>
    <row r="22" spans="1:5" x14ac:dyDescent="0.3">
      <c r="A22">
        <v>3</v>
      </c>
      <c r="B22" s="18">
        <v>45164</v>
      </c>
      <c r="C22" s="1" t="s">
        <v>20</v>
      </c>
      <c r="D22" s="1" t="s">
        <v>306</v>
      </c>
      <c r="E22" s="1" t="s">
        <v>9</v>
      </c>
    </row>
    <row r="23" spans="1:5" x14ac:dyDescent="0.3">
      <c r="A23">
        <v>3</v>
      </c>
      <c r="B23" s="18">
        <v>45164</v>
      </c>
      <c r="C23" s="1" t="s">
        <v>28</v>
      </c>
      <c r="D23" s="1" t="s">
        <v>295</v>
      </c>
      <c r="E23" s="1" t="s">
        <v>18</v>
      </c>
    </row>
    <row r="24" spans="1:5" x14ac:dyDescent="0.3">
      <c r="A24">
        <v>3</v>
      </c>
      <c r="B24" s="18">
        <v>45164</v>
      </c>
      <c r="C24" s="1" t="s">
        <v>23</v>
      </c>
      <c r="D24" s="1" t="s">
        <v>297</v>
      </c>
      <c r="E24" s="1" t="s">
        <v>25</v>
      </c>
    </row>
    <row r="25" spans="1:5" x14ac:dyDescent="0.3">
      <c r="A25">
        <v>3</v>
      </c>
      <c r="B25" s="18">
        <v>45164</v>
      </c>
      <c r="C25" s="1" t="s">
        <v>14</v>
      </c>
      <c r="D25" s="1" t="s">
        <v>307</v>
      </c>
      <c r="E25" s="1" t="s">
        <v>26</v>
      </c>
    </row>
    <row r="26" spans="1:5" x14ac:dyDescent="0.3">
      <c r="A26">
        <v>3</v>
      </c>
      <c r="B26" s="18">
        <v>45164</v>
      </c>
      <c r="C26" s="1" t="s">
        <v>7</v>
      </c>
      <c r="D26" s="1" t="s">
        <v>299</v>
      </c>
      <c r="E26" s="1" t="s">
        <v>21</v>
      </c>
    </row>
    <row r="27" spans="1:5" x14ac:dyDescent="0.3">
      <c r="A27">
        <v>3</v>
      </c>
      <c r="B27" s="18">
        <v>45164</v>
      </c>
      <c r="C27" s="1" t="s">
        <v>13</v>
      </c>
      <c r="D27" s="1" t="s">
        <v>308</v>
      </c>
      <c r="E27" s="1" t="s">
        <v>11</v>
      </c>
    </row>
    <row r="28" spans="1:5" x14ac:dyDescent="0.3">
      <c r="A28">
        <v>3</v>
      </c>
      <c r="B28" s="18">
        <v>45165</v>
      </c>
      <c r="C28" s="1" t="s">
        <v>33</v>
      </c>
      <c r="D28" s="1" t="s">
        <v>309</v>
      </c>
      <c r="E28" s="1" t="s">
        <v>5</v>
      </c>
    </row>
    <row r="29" spans="1:5" x14ac:dyDescent="0.3">
      <c r="A29">
        <v>3</v>
      </c>
      <c r="B29" s="18">
        <v>45165</v>
      </c>
      <c r="C29" s="1" t="s">
        <v>31</v>
      </c>
      <c r="D29" s="1" t="s">
        <v>308</v>
      </c>
      <c r="E29" s="1" t="s">
        <v>8</v>
      </c>
    </row>
    <row r="30" spans="1:5" x14ac:dyDescent="0.3">
      <c r="A30">
        <v>3</v>
      </c>
      <c r="B30" s="18">
        <v>45165</v>
      </c>
      <c r="C30" s="1" t="s">
        <v>16</v>
      </c>
      <c r="D30" s="1" t="s">
        <v>309</v>
      </c>
      <c r="E30" s="1" t="s">
        <v>3</v>
      </c>
    </row>
    <row r="31" spans="1:5" x14ac:dyDescent="0.3">
      <c r="A31">
        <v>4</v>
      </c>
      <c r="B31" s="18">
        <v>45170</v>
      </c>
      <c r="C31" s="1" t="s">
        <v>30</v>
      </c>
      <c r="D31" s="1" t="s">
        <v>309</v>
      </c>
      <c r="E31" s="1" t="s">
        <v>11</v>
      </c>
    </row>
    <row r="32" spans="1:5" x14ac:dyDescent="0.3">
      <c r="A32">
        <v>4</v>
      </c>
      <c r="B32" s="18">
        <v>45171</v>
      </c>
      <c r="C32" s="1" t="s">
        <v>33</v>
      </c>
      <c r="D32" s="1" t="s">
        <v>299</v>
      </c>
      <c r="E32" s="1" t="s">
        <v>28</v>
      </c>
    </row>
    <row r="33" spans="1:5" x14ac:dyDescent="0.3">
      <c r="A33">
        <v>4</v>
      </c>
      <c r="B33" s="18">
        <v>45171</v>
      </c>
      <c r="C33" s="1" t="s">
        <v>15</v>
      </c>
      <c r="D33" s="1" t="s">
        <v>295</v>
      </c>
      <c r="E33" s="1" t="s">
        <v>26</v>
      </c>
    </row>
    <row r="34" spans="1:5" x14ac:dyDescent="0.3">
      <c r="A34">
        <v>4</v>
      </c>
      <c r="B34" s="18">
        <v>45171</v>
      </c>
      <c r="C34" s="1" t="s">
        <v>5</v>
      </c>
      <c r="D34" s="1" t="s">
        <v>298</v>
      </c>
      <c r="E34" s="1" t="s">
        <v>21</v>
      </c>
    </row>
    <row r="35" spans="1:5" x14ac:dyDescent="0.3">
      <c r="A35">
        <v>4</v>
      </c>
      <c r="B35" s="18">
        <v>45171</v>
      </c>
      <c r="C35" s="1" t="s">
        <v>23</v>
      </c>
      <c r="D35" s="1" t="s">
        <v>299</v>
      </c>
      <c r="E35" s="1" t="s">
        <v>20</v>
      </c>
    </row>
    <row r="36" spans="1:5" x14ac:dyDescent="0.3">
      <c r="A36">
        <v>4</v>
      </c>
      <c r="B36" s="18">
        <v>45171</v>
      </c>
      <c r="C36" s="1" t="s">
        <v>31</v>
      </c>
      <c r="D36" s="1" t="s">
        <v>310</v>
      </c>
      <c r="E36" s="1" t="s">
        <v>9</v>
      </c>
    </row>
    <row r="37" spans="1:5" x14ac:dyDescent="0.3">
      <c r="A37">
        <v>4</v>
      </c>
      <c r="B37" s="18">
        <v>45171</v>
      </c>
      <c r="C37" s="1" t="s">
        <v>13</v>
      </c>
      <c r="D37" s="1" t="s">
        <v>301</v>
      </c>
      <c r="E37" s="1" t="s">
        <v>16</v>
      </c>
    </row>
    <row r="38" spans="1:5" x14ac:dyDescent="0.3">
      <c r="A38">
        <v>4</v>
      </c>
      <c r="B38" s="18">
        <v>45172</v>
      </c>
      <c r="C38" s="1" t="s">
        <v>3</v>
      </c>
      <c r="D38" s="1" t="s">
        <v>305</v>
      </c>
      <c r="E38" s="1" t="s">
        <v>8</v>
      </c>
    </row>
    <row r="39" spans="1:5" x14ac:dyDescent="0.3">
      <c r="A39">
        <v>4</v>
      </c>
      <c r="B39" s="18">
        <v>45172</v>
      </c>
      <c r="C39" s="1" t="s">
        <v>25</v>
      </c>
      <c r="D39" s="1" t="s">
        <v>307</v>
      </c>
      <c r="E39" s="1" t="s">
        <v>18</v>
      </c>
    </row>
    <row r="40" spans="1:5" x14ac:dyDescent="0.3">
      <c r="A40">
        <v>4</v>
      </c>
      <c r="B40" s="18">
        <v>45172</v>
      </c>
      <c r="C40" s="1" t="s">
        <v>7</v>
      </c>
      <c r="D40" s="1" t="s">
        <v>301</v>
      </c>
      <c r="E40" s="1" t="s">
        <v>14</v>
      </c>
    </row>
    <row r="41" spans="1:5" x14ac:dyDescent="0.3">
      <c r="A41">
        <v>5</v>
      </c>
      <c r="B41" s="18">
        <v>45185</v>
      </c>
      <c r="C41" s="1" t="s">
        <v>18</v>
      </c>
      <c r="D41" s="1" t="s">
        <v>308</v>
      </c>
      <c r="E41" s="1" t="s">
        <v>3</v>
      </c>
    </row>
    <row r="42" spans="1:5" x14ac:dyDescent="0.3">
      <c r="A42">
        <v>5</v>
      </c>
      <c r="B42" s="18">
        <v>45185</v>
      </c>
      <c r="C42" s="1" t="s">
        <v>21</v>
      </c>
      <c r="D42" s="1" t="s">
        <v>300</v>
      </c>
      <c r="E42" s="1" t="s">
        <v>30</v>
      </c>
    </row>
    <row r="43" spans="1:5" x14ac:dyDescent="0.3">
      <c r="A43">
        <v>5</v>
      </c>
      <c r="B43" s="18">
        <v>45185</v>
      </c>
      <c r="C43" s="1" t="s">
        <v>11</v>
      </c>
      <c r="D43" s="1" t="s">
        <v>308</v>
      </c>
      <c r="E43" s="1" t="s">
        <v>5</v>
      </c>
    </row>
    <row r="44" spans="1:5" x14ac:dyDescent="0.3">
      <c r="A44">
        <v>5</v>
      </c>
      <c r="B44" s="18">
        <v>45185</v>
      </c>
      <c r="C44" s="1" t="s">
        <v>8</v>
      </c>
      <c r="D44" s="1" t="s">
        <v>301</v>
      </c>
      <c r="E44" s="1" t="s">
        <v>25</v>
      </c>
    </row>
    <row r="45" spans="1:5" x14ac:dyDescent="0.3">
      <c r="A45">
        <v>5</v>
      </c>
      <c r="B45" s="18">
        <v>45185</v>
      </c>
      <c r="C45" s="1" t="s">
        <v>14</v>
      </c>
      <c r="D45" s="1" t="s">
        <v>308</v>
      </c>
      <c r="E45" s="1" t="s">
        <v>13</v>
      </c>
    </row>
    <row r="46" spans="1:5" x14ac:dyDescent="0.3">
      <c r="A46">
        <v>5</v>
      </c>
      <c r="B46" s="18">
        <v>45185</v>
      </c>
      <c r="C46" s="1" t="s">
        <v>9</v>
      </c>
      <c r="D46" s="1" t="s">
        <v>294</v>
      </c>
      <c r="E46" s="1" t="s">
        <v>33</v>
      </c>
    </row>
    <row r="47" spans="1:5" x14ac:dyDescent="0.3">
      <c r="A47">
        <v>5</v>
      </c>
      <c r="B47" s="18">
        <v>45185</v>
      </c>
      <c r="C47" s="1" t="s">
        <v>16</v>
      </c>
      <c r="D47" s="1" t="s">
        <v>300</v>
      </c>
      <c r="E47" s="1" t="s">
        <v>23</v>
      </c>
    </row>
    <row r="48" spans="1:5" x14ac:dyDescent="0.3">
      <c r="A48">
        <v>5</v>
      </c>
      <c r="B48" s="18">
        <v>45186</v>
      </c>
      <c r="C48" s="1" t="s">
        <v>20</v>
      </c>
      <c r="D48" s="1" t="s">
        <v>311</v>
      </c>
      <c r="E48" s="1" t="s">
        <v>15</v>
      </c>
    </row>
    <row r="49" spans="1:5" x14ac:dyDescent="0.3">
      <c r="A49">
        <v>5</v>
      </c>
      <c r="B49" s="18">
        <v>45186</v>
      </c>
      <c r="C49" s="1" t="s">
        <v>28</v>
      </c>
      <c r="D49" s="1" t="s">
        <v>295</v>
      </c>
      <c r="E49" s="1" t="s">
        <v>7</v>
      </c>
    </row>
    <row r="50" spans="1:5" x14ac:dyDescent="0.3">
      <c r="A50">
        <v>5</v>
      </c>
      <c r="B50" s="18">
        <v>45187</v>
      </c>
      <c r="C50" s="1" t="s">
        <v>26</v>
      </c>
      <c r="D50" s="1" t="s">
        <v>297</v>
      </c>
      <c r="E50" s="1" t="s">
        <v>31</v>
      </c>
    </row>
    <row r="51" spans="1:5" x14ac:dyDescent="0.3">
      <c r="A51">
        <v>6</v>
      </c>
      <c r="B51" s="18">
        <v>45192</v>
      </c>
      <c r="C51" s="1" t="s">
        <v>5</v>
      </c>
      <c r="D51" s="1" t="s">
        <v>303</v>
      </c>
      <c r="E51" s="1" t="s">
        <v>26</v>
      </c>
    </row>
    <row r="52" spans="1:5" x14ac:dyDescent="0.3">
      <c r="A52">
        <v>6</v>
      </c>
      <c r="B52" s="18">
        <v>45192</v>
      </c>
      <c r="C52" s="1" t="s">
        <v>30</v>
      </c>
      <c r="D52" s="1" t="s">
        <v>297</v>
      </c>
      <c r="E52" s="1" t="s">
        <v>18</v>
      </c>
    </row>
    <row r="53" spans="1:5" x14ac:dyDescent="0.3">
      <c r="A53">
        <v>6</v>
      </c>
      <c r="B53" s="18">
        <v>45192</v>
      </c>
      <c r="C53" s="1" t="s">
        <v>25</v>
      </c>
      <c r="D53" s="1" t="s">
        <v>311</v>
      </c>
      <c r="E53" s="1" t="s">
        <v>21</v>
      </c>
    </row>
    <row r="54" spans="1:5" x14ac:dyDescent="0.3">
      <c r="A54">
        <v>6</v>
      </c>
      <c r="B54" s="18">
        <v>45192</v>
      </c>
      <c r="C54" s="1" t="s">
        <v>23</v>
      </c>
      <c r="D54" s="1" t="s">
        <v>308</v>
      </c>
      <c r="E54" s="1" t="s">
        <v>28</v>
      </c>
    </row>
    <row r="55" spans="1:5" x14ac:dyDescent="0.3">
      <c r="A55">
        <v>6</v>
      </c>
      <c r="B55" s="18">
        <v>45192</v>
      </c>
      <c r="C55" s="1" t="s">
        <v>31</v>
      </c>
      <c r="D55" s="1" t="s">
        <v>295</v>
      </c>
      <c r="E55" s="1" t="s">
        <v>14</v>
      </c>
    </row>
    <row r="56" spans="1:5" x14ac:dyDescent="0.3">
      <c r="A56">
        <v>6</v>
      </c>
      <c r="B56" s="18">
        <v>45193</v>
      </c>
      <c r="C56" s="1" t="s">
        <v>7</v>
      </c>
      <c r="D56" s="1" t="s">
        <v>299</v>
      </c>
      <c r="E56" s="1" t="s">
        <v>9</v>
      </c>
    </row>
    <row r="57" spans="1:5" x14ac:dyDescent="0.3">
      <c r="A57">
        <v>6</v>
      </c>
      <c r="B57" s="18">
        <v>45193</v>
      </c>
      <c r="C57" s="1" t="s">
        <v>13</v>
      </c>
      <c r="D57" s="1" t="s">
        <v>301</v>
      </c>
      <c r="E57" s="1" t="s">
        <v>20</v>
      </c>
    </row>
    <row r="58" spans="1:5" x14ac:dyDescent="0.3">
      <c r="A58">
        <v>6</v>
      </c>
      <c r="B58" s="18">
        <v>45193</v>
      </c>
      <c r="C58" s="1" t="s">
        <v>15</v>
      </c>
      <c r="D58" s="1" t="s">
        <v>295</v>
      </c>
      <c r="E58" s="1" t="s">
        <v>8</v>
      </c>
    </row>
    <row r="59" spans="1:5" x14ac:dyDescent="0.3">
      <c r="A59">
        <v>6</v>
      </c>
      <c r="B59" s="18">
        <v>45193</v>
      </c>
      <c r="C59" s="1" t="s">
        <v>3</v>
      </c>
      <c r="D59" s="1" t="s">
        <v>301</v>
      </c>
      <c r="E59" s="1" t="s">
        <v>11</v>
      </c>
    </row>
    <row r="60" spans="1:5" x14ac:dyDescent="0.3">
      <c r="A60">
        <v>6</v>
      </c>
      <c r="B60" s="18">
        <v>45193</v>
      </c>
      <c r="C60" s="1" t="s">
        <v>33</v>
      </c>
      <c r="D60" s="1" t="s">
        <v>312</v>
      </c>
      <c r="E60" s="1" t="s">
        <v>16</v>
      </c>
    </row>
    <row r="61" spans="1:5" x14ac:dyDescent="0.3">
      <c r="A61">
        <v>7</v>
      </c>
      <c r="B61" s="18">
        <v>45199</v>
      </c>
      <c r="C61" s="1" t="s">
        <v>8</v>
      </c>
      <c r="D61" s="1" t="s">
        <v>313</v>
      </c>
      <c r="E61" s="1" t="s">
        <v>13</v>
      </c>
    </row>
    <row r="62" spans="1:5" x14ac:dyDescent="0.3">
      <c r="A62">
        <v>7</v>
      </c>
      <c r="B62" s="18">
        <v>45199</v>
      </c>
      <c r="C62" s="1" t="s">
        <v>18</v>
      </c>
      <c r="D62" s="1" t="s">
        <v>294</v>
      </c>
      <c r="E62" s="1" t="s">
        <v>5</v>
      </c>
    </row>
    <row r="63" spans="1:5" x14ac:dyDescent="0.3">
      <c r="A63">
        <v>7</v>
      </c>
      <c r="B63" s="18">
        <v>45199</v>
      </c>
      <c r="C63" s="1" t="s">
        <v>20</v>
      </c>
      <c r="D63" s="1" t="s">
        <v>314</v>
      </c>
      <c r="E63" s="1" t="s">
        <v>7</v>
      </c>
    </row>
    <row r="64" spans="1:5" x14ac:dyDescent="0.3">
      <c r="A64">
        <v>7</v>
      </c>
      <c r="B64" s="18">
        <v>45199</v>
      </c>
      <c r="C64" s="1" t="s">
        <v>28</v>
      </c>
      <c r="D64" s="1" t="s">
        <v>309</v>
      </c>
      <c r="E64" s="1" t="s">
        <v>30</v>
      </c>
    </row>
    <row r="65" spans="1:5" x14ac:dyDescent="0.3">
      <c r="A65">
        <v>7</v>
      </c>
      <c r="B65" s="18">
        <v>45199</v>
      </c>
      <c r="C65" s="1" t="s">
        <v>16</v>
      </c>
      <c r="D65" s="1" t="s">
        <v>303</v>
      </c>
      <c r="E65" s="1" t="s">
        <v>31</v>
      </c>
    </row>
    <row r="66" spans="1:5" x14ac:dyDescent="0.3">
      <c r="A66">
        <v>7</v>
      </c>
      <c r="B66" s="18">
        <v>45199</v>
      </c>
      <c r="C66" s="1" t="s">
        <v>11</v>
      </c>
      <c r="D66" s="1" t="s">
        <v>303</v>
      </c>
      <c r="E66" s="1" t="s">
        <v>33</v>
      </c>
    </row>
    <row r="67" spans="1:5" x14ac:dyDescent="0.3">
      <c r="A67">
        <v>7</v>
      </c>
      <c r="B67" s="18">
        <v>45199</v>
      </c>
      <c r="C67" s="1" t="s">
        <v>14</v>
      </c>
      <c r="D67" s="1" t="s">
        <v>295</v>
      </c>
      <c r="E67" s="1" t="s">
        <v>25</v>
      </c>
    </row>
    <row r="68" spans="1:5" x14ac:dyDescent="0.3">
      <c r="A68">
        <v>7</v>
      </c>
      <c r="B68" s="18">
        <v>45199</v>
      </c>
      <c r="C68" s="1" t="s">
        <v>9</v>
      </c>
      <c r="D68" s="1" t="s">
        <v>294</v>
      </c>
      <c r="E68" s="1" t="s">
        <v>3</v>
      </c>
    </row>
    <row r="69" spans="1:5" x14ac:dyDescent="0.3">
      <c r="A69">
        <v>7</v>
      </c>
      <c r="B69" s="18">
        <v>45200</v>
      </c>
      <c r="C69" s="1" t="s">
        <v>26</v>
      </c>
      <c r="D69" s="1" t="s">
        <v>297</v>
      </c>
      <c r="E69" s="1" t="s">
        <v>23</v>
      </c>
    </row>
    <row r="70" spans="1:5" x14ac:dyDescent="0.3">
      <c r="A70">
        <v>7</v>
      </c>
      <c r="B70" s="18">
        <v>45201</v>
      </c>
      <c r="C70" s="1" t="s">
        <v>21</v>
      </c>
      <c r="D70" s="1" t="s">
        <v>306</v>
      </c>
      <c r="E70" s="1" t="s">
        <v>15</v>
      </c>
    </row>
    <row r="71" spans="1:5" x14ac:dyDescent="0.3">
      <c r="A71">
        <v>2</v>
      </c>
      <c r="B71" s="18">
        <v>45202</v>
      </c>
      <c r="C71" s="1" t="s">
        <v>30</v>
      </c>
      <c r="D71" s="1" t="s">
        <v>309</v>
      </c>
      <c r="E71" s="1" t="s">
        <v>31</v>
      </c>
    </row>
    <row r="72" spans="1:5" x14ac:dyDescent="0.3">
      <c r="A72">
        <v>8</v>
      </c>
      <c r="B72" s="18">
        <v>45206</v>
      </c>
      <c r="C72" s="1" t="s">
        <v>30</v>
      </c>
      <c r="D72" s="1" t="s">
        <v>295</v>
      </c>
      <c r="E72" s="1" t="s">
        <v>9</v>
      </c>
    </row>
    <row r="73" spans="1:5" x14ac:dyDescent="0.3">
      <c r="A73">
        <v>8</v>
      </c>
      <c r="B73" s="18">
        <v>45206</v>
      </c>
      <c r="C73" s="1" t="s">
        <v>28</v>
      </c>
      <c r="D73" s="1" t="s">
        <v>305</v>
      </c>
      <c r="E73" s="1" t="s">
        <v>20</v>
      </c>
    </row>
    <row r="74" spans="1:5" x14ac:dyDescent="0.3">
      <c r="A74">
        <v>8</v>
      </c>
      <c r="B74" s="18">
        <v>45206</v>
      </c>
      <c r="C74" s="1" t="s">
        <v>14</v>
      </c>
      <c r="D74" s="1" t="s">
        <v>294</v>
      </c>
      <c r="E74" s="1" t="s">
        <v>23</v>
      </c>
    </row>
    <row r="75" spans="1:5" x14ac:dyDescent="0.3">
      <c r="A75">
        <v>8</v>
      </c>
      <c r="B75" s="18">
        <v>45206</v>
      </c>
      <c r="C75" s="1" t="s">
        <v>31</v>
      </c>
      <c r="D75" s="1" t="s">
        <v>302</v>
      </c>
      <c r="E75" s="1" t="s">
        <v>15</v>
      </c>
    </row>
    <row r="76" spans="1:5" x14ac:dyDescent="0.3">
      <c r="A76">
        <v>8</v>
      </c>
      <c r="B76" s="18">
        <v>45206</v>
      </c>
      <c r="C76" s="1" t="s">
        <v>21</v>
      </c>
      <c r="D76" s="1" t="s">
        <v>301</v>
      </c>
      <c r="E76" s="1" t="s">
        <v>33</v>
      </c>
    </row>
    <row r="77" spans="1:5" x14ac:dyDescent="0.3">
      <c r="A77">
        <v>8</v>
      </c>
      <c r="B77" s="18">
        <v>45206</v>
      </c>
      <c r="C77" s="1" t="s">
        <v>25</v>
      </c>
      <c r="D77" s="1" t="s">
        <v>311</v>
      </c>
      <c r="E77" s="1" t="s">
        <v>26</v>
      </c>
    </row>
    <row r="78" spans="1:5" x14ac:dyDescent="0.3">
      <c r="A78">
        <v>8</v>
      </c>
      <c r="B78" s="18">
        <v>45207</v>
      </c>
      <c r="C78" s="1" t="s">
        <v>11</v>
      </c>
      <c r="D78" s="1" t="s">
        <v>299</v>
      </c>
      <c r="E78" s="1" t="s">
        <v>16</v>
      </c>
    </row>
    <row r="79" spans="1:5" x14ac:dyDescent="0.3">
      <c r="A79">
        <v>8</v>
      </c>
      <c r="B79" s="18">
        <v>45207</v>
      </c>
      <c r="C79" s="1" t="s">
        <v>18</v>
      </c>
      <c r="D79" s="1" t="s">
        <v>297</v>
      </c>
      <c r="E79" s="1" t="s">
        <v>8</v>
      </c>
    </row>
    <row r="80" spans="1:5" x14ac:dyDescent="0.3">
      <c r="A80">
        <v>8</v>
      </c>
      <c r="B80" s="18">
        <v>45207</v>
      </c>
      <c r="C80" s="1" t="s">
        <v>13</v>
      </c>
      <c r="D80" s="1" t="s">
        <v>299</v>
      </c>
      <c r="E80" s="1" t="s">
        <v>3</v>
      </c>
    </row>
    <row r="81" spans="1:5" x14ac:dyDescent="0.3">
      <c r="A81">
        <v>8</v>
      </c>
      <c r="B81" s="18">
        <v>45207</v>
      </c>
      <c r="C81" s="1" t="s">
        <v>7</v>
      </c>
      <c r="D81" s="1" t="s">
        <v>300</v>
      </c>
      <c r="E81" s="1" t="s">
        <v>5</v>
      </c>
    </row>
    <row r="82" spans="1:5" x14ac:dyDescent="0.3">
      <c r="A82">
        <v>9</v>
      </c>
      <c r="B82" s="18">
        <v>45220</v>
      </c>
      <c r="C82" s="1" t="s">
        <v>3</v>
      </c>
      <c r="D82" s="1" t="s">
        <v>303</v>
      </c>
      <c r="E82" s="1" t="s">
        <v>28</v>
      </c>
    </row>
    <row r="83" spans="1:5" x14ac:dyDescent="0.3">
      <c r="A83">
        <v>9</v>
      </c>
      <c r="B83" s="18">
        <v>45220</v>
      </c>
      <c r="C83" s="1" t="s">
        <v>20</v>
      </c>
      <c r="D83" s="1" t="s">
        <v>309</v>
      </c>
      <c r="E83" s="1" t="s">
        <v>18</v>
      </c>
    </row>
    <row r="84" spans="1:5" x14ac:dyDescent="0.3">
      <c r="A84">
        <v>9</v>
      </c>
      <c r="B84" s="18">
        <v>45220</v>
      </c>
      <c r="C84" s="1" t="s">
        <v>16</v>
      </c>
      <c r="D84" s="1" t="s">
        <v>304</v>
      </c>
      <c r="E84" s="1" t="s">
        <v>25</v>
      </c>
    </row>
    <row r="85" spans="1:5" x14ac:dyDescent="0.3">
      <c r="A85">
        <v>9</v>
      </c>
      <c r="B85" s="18">
        <v>45220</v>
      </c>
      <c r="C85" s="1" t="s">
        <v>23</v>
      </c>
      <c r="D85" s="1" t="s">
        <v>305</v>
      </c>
      <c r="E85" s="1" t="s">
        <v>31</v>
      </c>
    </row>
    <row r="86" spans="1:5" x14ac:dyDescent="0.3">
      <c r="A86">
        <v>9</v>
      </c>
      <c r="B86" s="18">
        <v>45220</v>
      </c>
      <c r="C86" s="1" t="s">
        <v>5</v>
      </c>
      <c r="D86" s="1" t="s">
        <v>294</v>
      </c>
      <c r="E86" s="1" t="s">
        <v>13</v>
      </c>
    </row>
    <row r="87" spans="1:5" x14ac:dyDescent="0.3">
      <c r="A87">
        <v>9</v>
      </c>
      <c r="B87" s="18">
        <v>45220</v>
      </c>
      <c r="C87" s="1" t="s">
        <v>26</v>
      </c>
      <c r="D87" s="1" t="s">
        <v>299</v>
      </c>
      <c r="E87" s="1" t="s">
        <v>30</v>
      </c>
    </row>
    <row r="88" spans="1:5" x14ac:dyDescent="0.3">
      <c r="A88">
        <v>9</v>
      </c>
      <c r="B88" s="18">
        <v>45220</v>
      </c>
      <c r="C88" s="1" t="s">
        <v>15</v>
      </c>
      <c r="D88" s="1" t="s">
        <v>299</v>
      </c>
      <c r="E88" s="1" t="s">
        <v>7</v>
      </c>
    </row>
    <row r="89" spans="1:5" x14ac:dyDescent="0.3">
      <c r="A89">
        <v>9</v>
      </c>
      <c r="B89" s="18">
        <v>45220</v>
      </c>
      <c r="C89" s="1" t="s">
        <v>33</v>
      </c>
      <c r="D89" s="1" t="s">
        <v>309</v>
      </c>
      <c r="E89" s="1" t="s">
        <v>14</v>
      </c>
    </row>
    <row r="90" spans="1:5" x14ac:dyDescent="0.3">
      <c r="A90">
        <v>9</v>
      </c>
      <c r="B90" s="18">
        <v>45221</v>
      </c>
      <c r="C90" s="1" t="s">
        <v>8</v>
      </c>
      <c r="D90" s="1" t="s">
        <v>296</v>
      </c>
      <c r="E90" s="1" t="s">
        <v>11</v>
      </c>
    </row>
    <row r="91" spans="1:5" x14ac:dyDescent="0.3">
      <c r="A91">
        <v>9</v>
      </c>
      <c r="B91" s="18">
        <v>45222</v>
      </c>
      <c r="C91" s="1" t="s">
        <v>9</v>
      </c>
      <c r="D91" s="1" t="s">
        <v>303</v>
      </c>
      <c r="E91" s="1" t="s">
        <v>21</v>
      </c>
    </row>
    <row r="92" spans="1:5" x14ac:dyDescent="0.3">
      <c r="A92">
        <v>10</v>
      </c>
      <c r="B92" s="18">
        <v>45226</v>
      </c>
      <c r="C92" s="1" t="s">
        <v>25</v>
      </c>
      <c r="D92" s="1" t="s">
        <v>309</v>
      </c>
      <c r="E92" s="1" t="s">
        <v>9</v>
      </c>
    </row>
    <row r="93" spans="1:5" x14ac:dyDescent="0.3">
      <c r="A93">
        <v>10</v>
      </c>
      <c r="B93" s="18">
        <v>45227</v>
      </c>
      <c r="C93" s="1" t="s">
        <v>15</v>
      </c>
      <c r="D93" s="1" t="s">
        <v>306</v>
      </c>
      <c r="E93" s="1" t="s">
        <v>23</v>
      </c>
    </row>
    <row r="94" spans="1:5" x14ac:dyDescent="0.3">
      <c r="A94">
        <v>10</v>
      </c>
      <c r="B94" s="18">
        <v>45227</v>
      </c>
      <c r="C94" s="1" t="s">
        <v>20</v>
      </c>
      <c r="D94" s="1" t="s">
        <v>294</v>
      </c>
      <c r="E94" s="1" t="s">
        <v>31</v>
      </c>
    </row>
    <row r="95" spans="1:5" x14ac:dyDescent="0.3">
      <c r="A95">
        <v>10</v>
      </c>
      <c r="B95" s="18">
        <v>45227</v>
      </c>
      <c r="C95" s="1" t="s">
        <v>7</v>
      </c>
      <c r="D95" s="1" t="s">
        <v>315</v>
      </c>
      <c r="E95" s="1" t="s">
        <v>33</v>
      </c>
    </row>
    <row r="96" spans="1:5" x14ac:dyDescent="0.3">
      <c r="A96">
        <v>10</v>
      </c>
      <c r="B96" s="18">
        <v>45227</v>
      </c>
      <c r="C96" s="1" t="s">
        <v>18</v>
      </c>
      <c r="D96" s="1" t="s">
        <v>299</v>
      </c>
      <c r="E96" s="1" t="s">
        <v>16</v>
      </c>
    </row>
    <row r="97" spans="1:5" x14ac:dyDescent="0.3">
      <c r="A97">
        <v>10</v>
      </c>
      <c r="B97" s="18">
        <v>45228</v>
      </c>
      <c r="C97" s="1" t="s">
        <v>11</v>
      </c>
      <c r="D97" s="1" t="s">
        <v>295</v>
      </c>
      <c r="E97" s="1" t="s">
        <v>28</v>
      </c>
    </row>
    <row r="98" spans="1:5" x14ac:dyDescent="0.3">
      <c r="A98">
        <v>10</v>
      </c>
      <c r="B98" s="18">
        <v>45228</v>
      </c>
      <c r="C98" s="1" t="s">
        <v>3</v>
      </c>
      <c r="D98" s="1" t="s">
        <v>305</v>
      </c>
      <c r="E98" s="1" t="s">
        <v>26</v>
      </c>
    </row>
    <row r="99" spans="1:5" x14ac:dyDescent="0.3">
      <c r="A99">
        <v>10</v>
      </c>
      <c r="B99" s="18">
        <v>45228</v>
      </c>
      <c r="C99" s="1" t="s">
        <v>13</v>
      </c>
      <c r="D99" s="1" t="s">
        <v>297</v>
      </c>
      <c r="E99" s="1" t="s">
        <v>21</v>
      </c>
    </row>
    <row r="100" spans="1:5" x14ac:dyDescent="0.3">
      <c r="A100">
        <v>10</v>
      </c>
      <c r="B100" s="18">
        <v>45228</v>
      </c>
      <c r="C100" s="1" t="s">
        <v>8</v>
      </c>
      <c r="D100" s="1" t="s">
        <v>301</v>
      </c>
      <c r="E100" s="1" t="s">
        <v>30</v>
      </c>
    </row>
    <row r="101" spans="1:5" x14ac:dyDescent="0.3">
      <c r="A101">
        <v>10</v>
      </c>
      <c r="B101" s="18">
        <v>45228</v>
      </c>
      <c r="C101" s="1" t="s">
        <v>14</v>
      </c>
      <c r="D101" s="1" t="s">
        <v>293</v>
      </c>
      <c r="E101" s="1" t="s">
        <v>5</v>
      </c>
    </row>
    <row r="102" spans="1:5" x14ac:dyDescent="0.3">
      <c r="A102">
        <v>11</v>
      </c>
      <c r="B102" s="18">
        <v>45234</v>
      </c>
      <c r="C102" s="1" t="s">
        <v>21</v>
      </c>
      <c r="D102" s="1" t="s">
        <v>295</v>
      </c>
      <c r="E102" s="1" t="s">
        <v>14</v>
      </c>
    </row>
    <row r="103" spans="1:5" x14ac:dyDescent="0.3">
      <c r="A103">
        <v>11</v>
      </c>
      <c r="B103" s="18">
        <v>45234</v>
      </c>
      <c r="C103" s="1" t="s">
        <v>23</v>
      </c>
      <c r="D103" s="1" t="s">
        <v>307</v>
      </c>
      <c r="E103" s="1" t="s">
        <v>11</v>
      </c>
    </row>
    <row r="104" spans="1:5" x14ac:dyDescent="0.3">
      <c r="A104">
        <v>11</v>
      </c>
      <c r="B104" s="18">
        <v>45234</v>
      </c>
      <c r="C104" s="1" t="s">
        <v>28</v>
      </c>
      <c r="D104" s="1" t="s">
        <v>297</v>
      </c>
      <c r="E104" s="1" t="s">
        <v>13</v>
      </c>
    </row>
    <row r="105" spans="1:5" x14ac:dyDescent="0.3">
      <c r="A105">
        <v>11</v>
      </c>
      <c r="B105" s="18">
        <v>45234</v>
      </c>
      <c r="C105" s="1" t="s">
        <v>31</v>
      </c>
      <c r="D105" s="1" t="s">
        <v>306</v>
      </c>
      <c r="E105" s="1" t="s">
        <v>25</v>
      </c>
    </row>
    <row r="106" spans="1:5" x14ac:dyDescent="0.3">
      <c r="A106">
        <v>11</v>
      </c>
      <c r="B106" s="18">
        <v>45234</v>
      </c>
      <c r="C106" s="1" t="s">
        <v>5</v>
      </c>
      <c r="D106" s="1" t="s">
        <v>313</v>
      </c>
      <c r="E106" s="1" t="s">
        <v>20</v>
      </c>
    </row>
    <row r="107" spans="1:5" x14ac:dyDescent="0.3">
      <c r="A107">
        <v>11</v>
      </c>
      <c r="B107" s="18">
        <v>45234</v>
      </c>
      <c r="C107" s="1" t="s">
        <v>33</v>
      </c>
      <c r="D107" s="1" t="s">
        <v>294</v>
      </c>
      <c r="E107" s="1" t="s">
        <v>18</v>
      </c>
    </row>
    <row r="108" spans="1:5" x14ac:dyDescent="0.3">
      <c r="A108">
        <v>11</v>
      </c>
      <c r="B108" s="18">
        <v>45234</v>
      </c>
      <c r="C108" s="1" t="s">
        <v>16</v>
      </c>
      <c r="D108" s="1" t="s">
        <v>300</v>
      </c>
      <c r="E108" s="1" t="s">
        <v>7</v>
      </c>
    </row>
    <row r="109" spans="1:5" x14ac:dyDescent="0.3">
      <c r="A109">
        <v>11</v>
      </c>
      <c r="B109" s="18">
        <v>45235</v>
      </c>
      <c r="C109" s="1" t="s">
        <v>26</v>
      </c>
      <c r="D109" s="1" t="s">
        <v>303</v>
      </c>
      <c r="E109" s="1" t="s">
        <v>8</v>
      </c>
    </row>
    <row r="110" spans="1:5" x14ac:dyDescent="0.3">
      <c r="A110">
        <v>11</v>
      </c>
      <c r="B110" s="18">
        <v>45235</v>
      </c>
      <c r="C110" s="1" t="s">
        <v>30</v>
      </c>
      <c r="D110" s="1" t="s">
        <v>297</v>
      </c>
      <c r="E110" s="1" t="s">
        <v>3</v>
      </c>
    </row>
    <row r="111" spans="1:5" x14ac:dyDescent="0.3">
      <c r="A111">
        <v>11</v>
      </c>
      <c r="B111" s="18">
        <v>45236</v>
      </c>
      <c r="C111" s="1" t="s">
        <v>9</v>
      </c>
      <c r="D111" s="1" t="s">
        <v>302</v>
      </c>
      <c r="E111" s="1" t="s">
        <v>15</v>
      </c>
    </row>
    <row r="112" spans="1:5" x14ac:dyDescent="0.3">
      <c r="A112">
        <v>12</v>
      </c>
      <c r="B112" s="18">
        <v>45241</v>
      </c>
      <c r="C112" s="1" t="s">
        <v>18</v>
      </c>
      <c r="D112" s="1" t="s">
        <v>294</v>
      </c>
      <c r="E112" s="1" t="s">
        <v>9</v>
      </c>
    </row>
    <row r="113" spans="1:5" x14ac:dyDescent="0.3">
      <c r="A113">
        <v>12</v>
      </c>
      <c r="B113" s="18">
        <v>45241</v>
      </c>
      <c r="C113" s="1" t="s">
        <v>7</v>
      </c>
      <c r="D113" s="1" t="s">
        <v>301</v>
      </c>
      <c r="E113" s="1" t="s">
        <v>31</v>
      </c>
    </row>
    <row r="114" spans="1:5" x14ac:dyDescent="0.3">
      <c r="A114">
        <v>12</v>
      </c>
      <c r="B114" s="18">
        <v>45241</v>
      </c>
      <c r="C114" s="1" t="s">
        <v>14</v>
      </c>
      <c r="D114" s="1" t="s">
        <v>300</v>
      </c>
      <c r="E114" s="1" t="s">
        <v>30</v>
      </c>
    </row>
    <row r="115" spans="1:5" x14ac:dyDescent="0.3">
      <c r="A115">
        <v>12</v>
      </c>
      <c r="B115" s="18">
        <v>45241</v>
      </c>
      <c r="C115" s="1" t="s">
        <v>25</v>
      </c>
      <c r="D115" s="1" t="s">
        <v>316</v>
      </c>
      <c r="E115" s="1" t="s">
        <v>28</v>
      </c>
    </row>
    <row r="116" spans="1:5" x14ac:dyDescent="0.3">
      <c r="A116">
        <v>12</v>
      </c>
      <c r="B116" s="18">
        <v>45241</v>
      </c>
      <c r="C116" s="1" t="s">
        <v>20</v>
      </c>
      <c r="D116" s="1" t="s">
        <v>303</v>
      </c>
      <c r="E116" s="1" t="s">
        <v>16</v>
      </c>
    </row>
    <row r="117" spans="1:5" x14ac:dyDescent="0.3">
      <c r="A117">
        <v>12</v>
      </c>
      <c r="B117" s="18">
        <v>45242</v>
      </c>
      <c r="C117" s="1" t="s">
        <v>11</v>
      </c>
      <c r="D117" s="1" t="s">
        <v>307</v>
      </c>
      <c r="E117" s="1" t="s">
        <v>26</v>
      </c>
    </row>
    <row r="118" spans="1:5" x14ac:dyDescent="0.3">
      <c r="A118">
        <v>12</v>
      </c>
      <c r="B118" s="18">
        <v>45242</v>
      </c>
      <c r="C118" s="1" t="s">
        <v>3</v>
      </c>
      <c r="D118" s="1" t="s">
        <v>305</v>
      </c>
      <c r="E118" s="1" t="s">
        <v>23</v>
      </c>
    </row>
    <row r="119" spans="1:5" x14ac:dyDescent="0.3">
      <c r="A119">
        <v>12</v>
      </c>
      <c r="B119" s="18">
        <v>45242</v>
      </c>
      <c r="C119" s="1" t="s">
        <v>8</v>
      </c>
      <c r="D119" s="1" t="s">
        <v>301</v>
      </c>
      <c r="E119" s="1" t="s">
        <v>21</v>
      </c>
    </row>
    <row r="120" spans="1:5" x14ac:dyDescent="0.3">
      <c r="A120">
        <v>12</v>
      </c>
      <c r="B120" s="18">
        <v>45242</v>
      </c>
      <c r="C120" s="1" t="s">
        <v>13</v>
      </c>
      <c r="D120" s="1" t="s">
        <v>297</v>
      </c>
      <c r="E120" s="1" t="s">
        <v>33</v>
      </c>
    </row>
    <row r="121" spans="1:5" x14ac:dyDescent="0.3">
      <c r="A121">
        <v>12</v>
      </c>
      <c r="B121" s="18">
        <v>45242</v>
      </c>
      <c r="C121" s="1" t="s">
        <v>15</v>
      </c>
      <c r="D121" s="1" t="s">
        <v>317</v>
      </c>
      <c r="E121" s="1" t="s">
        <v>5</v>
      </c>
    </row>
    <row r="122" spans="1:5" x14ac:dyDescent="0.3">
      <c r="A122">
        <v>13</v>
      </c>
      <c r="B122" s="18">
        <v>45255</v>
      </c>
      <c r="C122" s="1" t="s">
        <v>5</v>
      </c>
      <c r="D122" s="1" t="s">
        <v>297</v>
      </c>
      <c r="E122" s="1" t="s">
        <v>3</v>
      </c>
    </row>
    <row r="123" spans="1:5" x14ac:dyDescent="0.3">
      <c r="A123">
        <v>13</v>
      </c>
      <c r="B123" s="18">
        <v>45255</v>
      </c>
      <c r="C123" s="1" t="s">
        <v>31</v>
      </c>
      <c r="D123" s="1" t="s">
        <v>309</v>
      </c>
      <c r="E123" s="1" t="s">
        <v>11</v>
      </c>
    </row>
    <row r="124" spans="1:5" x14ac:dyDescent="0.3">
      <c r="A124">
        <v>13</v>
      </c>
      <c r="B124" s="18">
        <v>45255</v>
      </c>
      <c r="C124" s="1" t="s">
        <v>26</v>
      </c>
      <c r="D124" s="1" t="s">
        <v>316</v>
      </c>
      <c r="E124" s="1" t="s">
        <v>13</v>
      </c>
    </row>
    <row r="125" spans="1:5" x14ac:dyDescent="0.3">
      <c r="A125">
        <v>13</v>
      </c>
      <c r="B125" s="18">
        <v>45255</v>
      </c>
      <c r="C125" s="1" t="s">
        <v>33</v>
      </c>
      <c r="D125" s="1" t="s">
        <v>308</v>
      </c>
      <c r="E125" s="1" t="s">
        <v>20</v>
      </c>
    </row>
    <row r="126" spans="1:5" x14ac:dyDescent="0.3">
      <c r="A126">
        <v>13</v>
      </c>
      <c r="B126" s="18">
        <v>45255</v>
      </c>
      <c r="C126" s="1" t="s">
        <v>16</v>
      </c>
      <c r="D126" s="1" t="s">
        <v>296</v>
      </c>
      <c r="E126" s="1" t="s">
        <v>15</v>
      </c>
    </row>
    <row r="127" spans="1:5" x14ac:dyDescent="0.3">
      <c r="A127">
        <v>13</v>
      </c>
      <c r="B127" s="18">
        <v>45255</v>
      </c>
      <c r="C127" s="1" t="s">
        <v>30</v>
      </c>
      <c r="D127" s="1" t="s">
        <v>294</v>
      </c>
      <c r="E127" s="1" t="s">
        <v>25</v>
      </c>
    </row>
    <row r="128" spans="1:5" x14ac:dyDescent="0.3">
      <c r="A128">
        <v>13</v>
      </c>
      <c r="B128" s="18">
        <v>45255</v>
      </c>
      <c r="C128" s="1" t="s">
        <v>23</v>
      </c>
      <c r="D128" s="1" t="s">
        <v>295</v>
      </c>
      <c r="E128" s="1" t="s">
        <v>7</v>
      </c>
    </row>
    <row r="129" spans="1:5" x14ac:dyDescent="0.3">
      <c r="A129">
        <v>13</v>
      </c>
      <c r="B129" s="18">
        <v>45256</v>
      </c>
      <c r="C129" s="1" t="s">
        <v>9</v>
      </c>
      <c r="D129" s="1" t="s">
        <v>309</v>
      </c>
      <c r="E129" s="1" t="s">
        <v>8</v>
      </c>
    </row>
    <row r="130" spans="1:5" x14ac:dyDescent="0.3">
      <c r="A130">
        <v>13</v>
      </c>
      <c r="B130" s="18">
        <v>45256</v>
      </c>
      <c r="C130" s="1" t="s">
        <v>28</v>
      </c>
      <c r="D130" s="1" t="s">
        <v>293</v>
      </c>
      <c r="E130" s="1" t="s">
        <v>14</v>
      </c>
    </row>
    <row r="131" spans="1:5" x14ac:dyDescent="0.3">
      <c r="A131">
        <v>13</v>
      </c>
      <c r="B131" s="18">
        <v>45257</v>
      </c>
      <c r="C131" s="1" t="s">
        <v>21</v>
      </c>
      <c r="D131" s="1" t="s">
        <v>307</v>
      </c>
      <c r="E131" s="1" t="s">
        <v>18</v>
      </c>
    </row>
    <row r="132" spans="1:5" x14ac:dyDescent="0.3">
      <c r="A132">
        <v>14</v>
      </c>
      <c r="B132" s="18">
        <v>45262</v>
      </c>
      <c r="C132" s="1" t="s">
        <v>23</v>
      </c>
      <c r="D132" s="1" t="s">
        <v>301</v>
      </c>
      <c r="E132" s="1" t="s">
        <v>30</v>
      </c>
    </row>
    <row r="133" spans="1:5" x14ac:dyDescent="0.3">
      <c r="A133">
        <v>14</v>
      </c>
      <c r="B133" s="18">
        <v>45262</v>
      </c>
      <c r="C133" s="1" t="s">
        <v>7</v>
      </c>
      <c r="D133" s="1" t="s">
        <v>294</v>
      </c>
      <c r="E133" s="1" t="s">
        <v>18</v>
      </c>
    </row>
    <row r="134" spans="1:5" x14ac:dyDescent="0.3">
      <c r="A134">
        <v>14</v>
      </c>
      <c r="B134" s="18">
        <v>45262</v>
      </c>
      <c r="C134" s="1" t="s">
        <v>31</v>
      </c>
      <c r="D134" s="1" t="s">
        <v>315</v>
      </c>
      <c r="E134" s="1" t="s">
        <v>33</v>
      </c>
    </row>
    <row r="135" spans="1:5" x14ac:dyDescent="0.3">
      <c r="A135">
        <v>14</v>
      </c>
      <c r="B135" s="18">
        <v>45262</v>
      </c>
      <c r="C135" s="1" t="s">
        <v>26</v>
      </c>
      <c r="D135" s="1" t="s">
        <v>295</v>
      </c>
      <c r="E135" s="1" t="s">
        <v>28</v>
      </c>
    </row>
    <row r="136" spans="1:5" x14ac:dyDescent="0.3">
      <c r="A136">
        <v>14</v>
      </c>
      <c r="B136" s="18">
        <v>45262</v>
      </c>
      <c r="C136" s="1" t="s">
        <v>16</v>
      </c>
      <c r="D136" s="1" t="s">
        <v>300</v>
      </c>
      <c r="E136" s="1" t="s">
        <v>14</v>
      </c>
    </row>
    <row r="137" spans="1:5" x14ac:dyDescent="0.3">
      <c r="A137">
        <v>14</v>
      </c>
      <c r="B137" s="18">
        <v>45263</v>
      </c>
      <c r="C137" s="1" t="s">
        <v>20</v>
      </c>
      <c r="D137" s="1" t="s">
        <v>299</v>
      </c>
      <c r="E137" s="1" t="s">
        <v>8</v>
      </c>
    </row>
    <row r="138" spans="1:5" x14ac:dyDescent="0.3">
      <c r="A138">
        <v>14</v>
      </c>
      <c r="B138" s="18">
        <v>45263</v>
      </c>
      <c r="C138" s="1" t="s">
        <v>3</v>
      </c>
      <c r="D138" s="1" t="s">
        <v>318</v>
      </c>
      <c r="E138" s="1" t="s">
        <v>21</v>
      </c>
    </row>
    <row r="139" spans="1:5" x14ac:dyDescent="0.3">
      <c r="A139">
        <v>14</v>
      </c>
      <c r="B139" s="18">
        <v>45263</v>
      </c>
      <c r="C139" s="1" t="s">
        <v>15</v>
      </c>
      <c r="D139" s="1" t="s">
        <v>307</v>
      </c>
      <c r="E139" s="1" t="s">
        <v>13</v>
      </c>
    </row>
    <row r="140" spans="1:5" x14ac:dyDescent="0.3">
      <c r="A140">
        <v>14</v>
      </c>
      <c r="B140" s="18">
        <v>45263</v>
      </c>
      <c r="C140" s="1" t="s">
        <v>11</v>
      </c>
      <c r="D140" s="1" t="s">
        <v>297</v>
      </c>
      <c r="E140" s="1" t="s">
        <v>25</v>
      </c>
    </row>
    <row r="141" spans="1:5" x14ac:dyDescent="0.3">
      <c r="A141">
        <v>14</v>
      </c>
      <c r="B141" s="18">
        <v>45263</v>
      </c>
      <c r="C141" s="1" t="s">
        <v>5</v>
      </c>
      <c r="D141" s="1" t="s">
        <v>319</v>
      </c>
      <c r="E141" s="1" t="s">
        <v>9</v>
      </c>
    </row>
    <row r="142" spans="1:5" x14ac:dyDescent="0.3">
      <c r="A142">
        <v>15</v>
      </c>
      <c r="B142" s="18">
        <v>45265</v>
      </c>
      <c r="C142" s="1" t="s">
        <v>18</v>
      </c>
      <c r="D142" s="1" t="s">
        <v>300</v>
      </c>
      <c r="E142" s="1" t="s">
        <v>31</v>
      </c>
    </row>
    <row r="143" spans="1:5" x14ac:dyDescent="0.3">
      <c r="A143">
        <v>15</v>
      </c>
      <c r="B143" s="18">
        <v>45265</v>
      </c>
      <c r="C143" s="1" t="s">
        <v>30</v>
      </c>
      <c r="D143" s="1" t="s">
        <v>320</v>
      </c>
      <c r="E143" s="1" t="s">
        <v>7</v>
      </c>
    </row>
    <row r="144" spans="1:5" x14ac:dyDescent="0.3">
      <c r="A144">
        <v>15</v>
      </c>
      <c r="B144" s="18">
        <v>45266</v>
      </c>
      <c r="C144" s="1" t="s">
        <v>33</v>
      </c>
      <c r="D144" s="1" t="s">
        <v>306</v>
      </c>
      <c r="E144" s="1" t="s">
        <v>3</v>
      </c>
    </row>
    <row r="145" spans="1:5" x14ac:dyDescent="0.3">
      <c r="A145">
        <v>15</v>
      </c>
      <c r="B145" s="18">
        <v>45266</v>
      </c>
      <c r="C145" s="1" t="s">
        <v>25</v>
      </c>
      <c r="D145" s="1" t="s">
        <v>306</v>
      </c>
      <c r="E145" s="1" t="s">
        <v>20</v>
      </c>
    </row>
    <row r="146" spans="1:5" x14ac:dyDescent="0.3">
      <c r="A146">
        <v>15</v>
      </c>
      <c r="B146" s="18">
        <v>45266</v>
      </c>
      <c r="C146" s="1" t="s">
        <v>13</v>
      </c>
      <c r="D146" s="1" t="s">
        <v>294</v>
      </c>
      <c r="E146" s="1" t="s">
        <v>23</v>
      </c>
    </row>
    <row r="147" spans="1:5" x14ac:dyDescent="0.3">
      <c r="A147">
        <v>15</v>
      </c>
      <c r="B147" s="18">
        <v>45266</v>
      </c>
      <c r="C147" s="1" t="s">
        <v>21</v>
      </c>
      <c r="D147" s="1" t="s">
        <v>315</v>
      </c>
      <c r="E147" s="1" t="s">
        <v>26</v>
      </c>
    </row>
    <row r="148" spans="1:5" x14ac:dyDescent="0.3">
      <c r="A148">
        <v>15</v>
      </c>
      <c r="B148" s="18">
        <v>45266</v>
      </c>
      <c r="C148" s="1" t="s">
        <v>8</v>
      </c>
      <c r="D148" s="1" t="s">
        <v>300</v>
      </c>
      <c r="E148" s="1" t="s">
        <v>5</v>
      </c>
    </row>
    <row r="149" spans="1:5" x14ac:dyDescent="0.3">
      <c r="A149">
        <v>15</v>
      </c>
      <c r="B149" s="18">
        <v>45266</v>
      </c>
      <c r="C149" s="1" t="s">
        <v>14</v>
      </c>
      <c r="D149" s="1" t="s">
        <v>294</v>
      </c>
      <c r="E149" s="1" t="s">
        <v>15</v>
      </c>
    </row>
    <row r="150" spans="1:5" x14ac:dyDescent="0.3">
      <c r="A150">
        <v>15</v>
      </c>
      <c r="B150" s="18">
        <v>45267</v>
      </c>
      <c r="C150" s="1" t="s">
        <v>28</v>
      </c>
      <c r="D150" s="1" t="s">
        <v>305</v>
      </c>
      <c r="E150" s="1" t="s">
        <v>16</v>
      </c>
    </row>
    <row r="151" spans="1:5" x14ac:dyDescent="0.3">
      <c r="A151">
        <v>15</v>
      </c>
      <c r="B151" s="18">
        <v>45267</v>
      </c>
      <c r="C151" s="1" t="s">
        <v>9</v>
      </c>
      <c r="D151" s="1" t="s">
        <v>309</v>
      </c>
      <c r="E151" s="1" t="s">
        <v>11</v>
      </c>
    </row>
    <row r="152" spans="1:5" x14ac:dyDescent="0.3">
      <c r="A152">
        <v>16</v>
      </c>
      <c r="B152" s="18">
        <v>45269</v>
      </c>
      <c r="C152" s="1" t="s">
        <v>25</v>
      </c>
      <c r="D152" s="1" t="s">
        <v>309</v>
      </c>
      <c r="E152" s="1" t="s">
        <v>3</v>
      </c>
    </row>
    <row r="153" spans="1:5" x14ac:dyDescent="0.3">
      <c r="A153">
        <v>16</v>
      </c>
      <c r="B153" s="18">
        <v>45269</v>
      </c>
      <c r="C153" s="1" t="s">
        <v>14</v>
      </c>
      <c r="D153" s="1" t="s">
        <v>293</v>
      </c>
      <c r="E153" s="1" t="s">
        <v>20</v>
      </c>
    </row>
    <row r="154" spans="1:5" x14ac:dyDescent="0.3">
      <c r="A154">
        <v>16</v>
      </c>
      <c r="B154" s="18">
        <v>45269</v>
      </c>
      <c r="C154" s="1" t="s">
        <v>18</v>
      </c>
      <c r="D154" s="1" t="s">
        <v>297</v>
      </c>
      <c r="E154" s="1" t="s">
        <v>26</v>
      </c>
    </row>
    <row r="155" spans="1:5" x14ac:dyDescent="0.3">
      <c r="A155">
        <v>16</v>
      </c>
      <c r="B155" s="18">
        <v>45269</v>
      </c>
      <c r="C155" s="1" t="s">
        <v>13</v>
      </c>
      <c r="D155" s="1" t="s">
        <v>297</v>
      </c>
      <c r="E155" s="1" t="s">
        <v>31</v>
      </c>
    </row>
    <row r="156" spans="1:5" x14ac:dyDescent="0.3">
      <c r="A156">
        <v>16</v>
      </c>
      <c r="B156" s="18">
        <v>45269</v>
      </c>
      <c r="C156" s="1" t="s">
        <v>33</v>
      </c>
      <c r="D156" s="1" t="s">
        <v>300</v>
      </c>
      <c r="E156" s="1" t="s">
        <v>23</v>
      </c>
    </row>
    <row r="157" spans="1:5" x14ac:dyDescent="0.3">
      <c r="A157">
        <v>16</v>
      </c>
      <c r="B157" s="18">
        <v>45269</v>
      </c>
      <c r="C157" s="1" t="s">
        <v>8</v>
      </c>
      <c r="D157" s="1" t="s">
        <v>300</v>
      </c>
      <c r="E157" s="1" t="s">
        <v>7</v>
      </c>
    </row>
    <row r="158" spans="1:5" x14ac:dyDescent="0.3">
      <c r="A158">
        <v>16</v>
      </c>
      <c r="B158" s="18">
        <v>45270</v>
      </c>
      <c r="C158" s="1" t="s">
        <v>28</v>
      </c>
      <c r="D158" s="1" t="s">
        <v>303</v>
      </c>
      <c r="E158" s="1" t="s">
        <v>15</v>
      </c>
    </row>
    <row r="159" spans="1:5" x14ac:dyDescent="0.3">
      <c r="A159">
        <v>16</v>
      </c>
      <c r="B159" s="18">
        <v>45270</v>
      </c>
      <c r="C159" s="1" t="s">
        <v>21</v>
      </c>
      <c r="D159" s="1" t="s">
        <v>315</v>
      </c>
      <c r="E159" s="1" t="s">
        <v>11</v>
      </c>
    </row>
    <row r="160" spans="1:5" x14ac:dyDescent="0.3">
      <c r="A160">
        <v>16</v>
      </c>
      <c r="B160" s="18">
        <v>45270</v>
      </c>
      <c r="C160" s="1" t="s">
        <v>30</v>
      </c>
      <c r="D160" s="1" t="s">
        <v>309</v>
      </c>
      <c r="E160" s="1" t="s">
        <v>5</v>
      </c>
    </row>
    <row r="161" spans="1:5" x14ac:dyDescent="0.3">
      <c r="A161">
        <v>16</v>
      </c>
      <c r="B161" s="18">
        <v>45270</v>
      </c>
      <c r="C161" s="1" t="s">
        <v>9</v>
      </c>
      <c r="D161" s="1" t="s">
        <v>296</v>
      </c>
      <c r="E161" s="1" t="s">
        <v>16</v>
      </c>
    </row>
    <row r="162" spans="1:5" x14ac:dyDescent="0.3">
      <c r="A162">
        <v>17</v>
      </c>
      <c r="B162" s="18">
        <v>45275</v>
      </c>
      <c r="C162" s="1" t="s">
        <v>26</v>
      </c>
      <c r="D162" s="1" t="s">
        <v>306</v>
      </c>
      <c r="E162" s="1" t="s">
        <v>9</v>
      </c>
    </row>
    <row r="163" spans="1:5" x14ac:dyDescent="0.3">
      <c r="A163">
        <v>17</v>
      </c>
      <c r="B163" s="18">
        <v>45276</v>
      </c>
      <c r="C163" s="1" t="s">
        <v>5</v>
      </c>
      <c r="D163" s="1" t="s">
        <v>299</v>
      </c>
      <c r="E163" s="1" t="s">
        <v>25</v>
      </c>
    </row>
    <row r="164" spans="1:5" x14ac:dyDescent="0.3">
      <c r="A164">
        <v>17</v>
      </c>
      <c r="B164" s="18">
        <v>45276</v>
      </c>
      <c r="C164" s="1" t="s">
        <v>15</v>
      </c>
      <c r="D164" s="1" t="s">
        <v>303</v>
      </c>
      <c r="E164" s="1" t="s">
        <v>33</v>
      </c>
    </row>
    <row r="165" spans="1:5" x14ac:dyDescent="0.3">
      <c r="A165">
        <v>17</v>
      </c>
      <c r="B165" s="18">
        <v>45276</v>
      </c>
      <c r="C165" s="1" t="s">
        <v>16</v>
      </c>
      <c r="D165" s="1" t="s">
        <v>305</v>
      </c>
      <c r="E165" s="1" t="s">
        <v>21</v>
      </c>
    </row>
    <row r="166" spans="1:5" x14ac:dyDescent="0.3">
      <c r="A166">
        <v>17</v>
      </c>
      <c r="B166" s="18">
        <v>45276</v>
      </c>
      <c r="C166" s="1" t="s">
        <v>31</v>
      </c>
      <c r="D166" s="1" t="s">
        <v>306</v>
      </c>
      <c r="E166" s="1" t="s">
        <v>28</v>
      </c>
    </row>
    <row r="167" spans="1:5" x14ac:dyDescent="0.3">
      <c r="A167">
        <v>17</v>
      </c>
      <c r="B167" s="18">
        <v>45277</v>
      </c>
      <c r="C167" s="1" t="s">
        <v>23</v>
      </c>
      <c r="D167" s="1" t="s">
        <v>309</v>
      </c>
      <c r="E167" s="1" t="s">
        <v>8</v>
      </c>
    </row>
    <row r="168" spans="1:5" x14ac:dyDescent="0.3">
      <c r="A168">
        <v>17</v>
      </c>
      <c r="B168" s="18">
        <v>45277</v>
      </c>
      <c r="C168" s="1" t="s">
        <v>11</v>
      </c>
      <c r="D168" s="1" t="s">
        <v>305</v>
      </c>
      <c r="E168" s="1" t="s">
        <v>18</v>
      </c>
    </row>
    <row r="169" spans="1:5" x14ac:dyDescent="0.3">
      <c r="A169">
        <v>17</v>
      </c>
      <c r="B169" s="18">
        <v>45277</v>
      </c>
      <c r="C169" s="1" t="s">
        <v>7</v>
      </c>
      <c r="D169" s="1" t="s">
        <v>303</v>
      </c>
      <c r="E169" s="1" t="s">
        <v>13</v>
      </c>
    </row>
    <row r="170" spans="1:5" x14ac:dyDescent="0.3">
      <c r="A170">
        <v>17</v>
      </c>
      <c r="B170" s="18">
        <v>45277</v>
      </c>
      <c r="C170" s="1" t="s">
        <v>3</v>
      </c>
      <c r="D170" s="1" t="s">
        <v>311</v>
      </c>
      <c r="E170" s="1" t="s">
        <v>14</v>
      </c>
    </row>
    <row r="171" spans="1:5" x14ac:dyDescent="0.3">
      <c r="A171">
        <v>18</v>
      </c>
      <c r="B171" s="18">
        <v>45281</v>
      </c>
      <c r="C171" s="1" t="s">
        <v>25</v>
      </c>
      <c r="D171" s="1" t="s">
        <v>297</v>
      </c>
      <c r="E171" s="1" t="s">
        <v>13</v>
      </c>
    </row>
    <row r="172" spans="1:5" x14ac:dyDescent="0.3">
      <c r="A172">
        <v>18</v>
      </c>
      <c r="B172" s="18">
        <v>45282</v>
      </c>
      <c r="C172" s="1" t="s">
        <v>8</v>
      </c>
      <c r="D172" s="1" t="s">
        <v>297</v>
      </c>
      <c r="E172" s="1" t="s">
        <v>33</v>
      </c>
    </row>
    <row r="173" spans="1:5" x14ac:dyDescent="0.3">
      <c r="A173">
        <v>18</v>
      </c>
      <c r="B173" s="18">
        <v>45283</v>
      </c>
      <c r="C173" s="1" t="s">
        <v>11</v>
      </c>
      <c r="D173" s="1" t="s">
        <v>303</v>
      </c>
      <c r="E173" s="1" t="s">
        <v>14</v>
      </c>
    </row>
    <row r="174" spans="1:5" x14ac:dyDescent="0.3">
      <c r="A174">
        <v>18</v>
      </c>
      <c r="B174" s="18">
        <v>45283</v>
      </c>
      <c r="C174" s="1" t="s">
        <v>30</v>
      </c>
      <c r="D174" s="1" t="s">
        <v>300</v>
      </c>
      <c r="E174" s="1" t="s">
        <v>16</v>
      </c>
    </row>
    <row r="175" spans="1:5" x14ac:dyDescent="0.3">
      <c r="A175">
        <v>18</v>
      </c>
      <c r="B175" s="18">
        <v>45283</v>
      </c>
      <c r="C175" s="1" t="s">
        <v>21</v>
      </c>
      <c r="D175" s="1" t="s">
        <v>306</v>
      </c>
      <c r="E175" s="1" t="s">
        <v>31</v>
      </c>
    </row>
    <row r="176" spans="1:5" x14ac:dyDescent="0.3">
      <c r="A176">
        <v>18</v>
      </c>
      <c r="B176" s="18">
        <v>45283</v>
      </c>
      <c r="C176" s="1" t="s">
        <v>9</v>
      </c>
      <c r="D176" s="1" t="s">
        <v>294</v>
      </c>
      <c r="E176" s="1" t="s">
        <v>28</v>
      </c>
    </row>
    <row r="177" spans="1:5" x14ac:dyDescent="0.3">
      <c r="A177">
        <v>18</v>
      </c>
      <c r="B177" s="18">
        <v>45283</v>
      </c>
      <c r="C177" s="1" t="s">
        <v>26</v>
      </c>
      <c r="D177" s="1" t="s">
        <v>316</v>
      </c>
      <c r="E177" s="1" t="s">
        <v>20</v>
      </c>
    </row>
    <row r="178" spans="1:5" x14ac:dyDescent="0.3">
      <c r="A178">
        <v>18</v>
      </c>
      <c r="B178" s="18">
        <v>45283</v>
      </c>
      <c r="C178" s="1" t="s">
        <v>3</v>
      </c>
      <c r="D178" s="1" t="s">
        <v>297</v>
      </c>
      <c r="E178" s="1" t="s">
        <v>7</v>
      </c>
    </row>
    <row r="179" spans="1:5" x14ac:dyDescent="0.3">
      <c r="A179">
        <v>18</v>
      </c>
      <c r="B179" s="18">
        <v>45284</v>
      </c>
      <c r="C179" s="1" t="s">
        <v>18</v>
      </c>
      <c r="D179" s="1" t="s">
        <v>294</v>
      </c>
      <c r="E179" s="1" t="s">
        <v>15</v>
      </c>
    </row>
    <row r="180" spans="1:5" x14ac:dyDescent="0.3">
      <c r="A180">
        <v>19</v>
      </c>
      <c r="B180" s="18">
        <v>45286</v>
      </c>
      <c r="C180" s="1" t="s">
        <v>16</v>
      </c>
      <c r="D180" s="1" t="s">
        <v>308</v>
      </c>
      <c r="E180" s="1" t="s">
        <v>26</v>
      </c>
    </row>
    <row r="181" spans="1:5" x14ac:dyDescent="0.3">
      <c r="A181">
        <v>19</v>
      </c>
      <c r="B181" s="18">
        <v>45286</v>
      </c>
      <c r="C181" s="1" t="s">
        <v>20</v>
      </c>
      <c r="D181" s="1" t="s">
        <v>305</v>
      </c>
      <c r="E181" s="1" t="s">
        <v>21</v>
      </c>
    </row>
    <row r="182" spans="1:5" x14ac:dyDescent="0.3">
      <c r="A182">
        <v>19</v>
      </c>
      <c r="B182" s="18">
        <v>45286</v>
      </c>
      <c r="C182" s="1" t="s">
        <v>33</v>
      </c>
      <c r="D182" s="1" t="s">
        <v>316</v>
      </c>
      <c r="E182" s="1" t="s">
        <v>30</v>
      </c>
    </row>
    <row r="183" spans="1:5" x14ac:dyDescent="0.3">
      <c r="A183">
        <v>19</v>
      </c>
      <c r="B183" s="18">
        <v>45286</v>
      </c>
      <c r="C183" s="1" t="s">
        <v>31</v>
      </c>
      <c r="D183" s="1" t="s">
        <v>306</v>
      </c>
      <c r="E183" s="1" t="s">
        <v>3</v>
      </c>
    </row>
    <row r="184" spans="1:5" x14ac:dyDescent="0.3">
      <c r="A184">
        <v>19</v>
      </c>
      <c r="B184" s="18">
        <v>45286</v>
      </c>
      <c r="C184" s="1" t="s">
        <v>14</v>
      </c>
      <c r="D184" s="1" t="s">
        <v>307</v>
      </c>
      <c r="E184" s="1" t="s">
        <v>8</v>
      </c>
    </row>
    <row r="185" spans="1:5" x14ac:dyDescent="0.3">
      <c r="A185">
        <v>19</v>
      </c>
      <c r="B185" s="18">
        <v>45287</v>
      </c>
      <c r="C185" s="1" t="s">
        <v>15</v>
      </c>
      <c r="D185" s="1" t="s">
        <v>294</v>
      </c>
      <c r="E185" s="1" t="s">
        <v>25</v>
      </c>
    </row>
    <row r="186" spans="1:5" x14ac:dyDescent="0.3">
      <c r="A186">
        <v>19</v>
      </c>
      <c r="B186" s="18">
        <v>45287</v>
      </c>
      <c r="C186" s="1" t="s">
        <v>23</v>
      </c>
      <c r="D186" s="1" t="s">
        <v>302</v>
      </c>
      <c r="E186" s="1" t="s">
        <v>18</v>
      </c>
    </row>
    <row r="187" spans="1:5" x14ac:dyDescent="0.3">
      <c r="A187">
        <v>19</v>
      </c>
      <c r="B187" s="18">
        <v>45287</v>
      </c>
      <c r="C187" s="1" t="s">
        <v>28</v>
      </c>
      <c r="D187" s="1" t="s">
        <v>308</v>
      </c>
      <c r="E187" s="1" t="s">
        <v>5</v>
      </c>
    </row>
    <row r="188" spans="1:5" x14ac:dyDescent="0.3">
      <c r="A188">
        <v>19</v>
      </c>
      <c r="B188" s="18">
        <v>45288</v>
      </c>
      <c r="C188" s="1" t="s">
        <v>13</v>
      </c>
      <c r="D188" s="1" t="s">
        <v>321</v>
      </c>
      <c r="E188" s="1" t="s">
        <v>9</v>
      </c>
    </row>
    <row r="189" spans="1:5" x14ac:dyDescent="0.3">
      <c r="A189">
        <v>19</v>
      </c>
      <c r="B189" s="18">
        <v>45288</v>
      </c>
      <c r="C189" s="1" t="s">
        <v>7</v>
      </c>
      <c r="D189" s="1" t="s">
        <v>306</v>
      </c>
      <c r="E189" s="1" t="s">
        <v>11</v>
      </c>
    </row>
    <row r="190" spans="1:5" x14ac:dyDescent="0.3">
      <c r="A190">
        <v>20</v>
      </c>
      <c r="B190" s="18">
        <v>45290</v>
      </c>
      <c r="C190" s="1" t="s">
        <v>30</v>
      </c>
      <c r="D190" s="1" t="s">
        <v>316</v>
      </c>
      <c r="E190" s="1" t="s">
        <v>15</v>
      </c>
    </row>
    <row r="191" spans="1:5" x14ac:dyDescent="0.3">
      <c r="A191">
        <v>20</v>
      </c>
      <c r="B191" s="18">
        <v>45290</v>
      </c>
      <c r="C191" s="1" t="s">
        <v>8</v>
      </c>
      <c r="D191" s="1" t="s">
        <v>307</v>
      </c>
      <c r="E191" s="1" t="s">
        <v>31</v>
      </c>
    </row>
    <row r="192" spans="1:5" x14ac:dyDescent="0.3">
      <c r="A192">
        <v>20</v>
      </c>
      <c r="B192" s="18">
        <v>45290</v>
      </c>
      <c r="C192" s="1" t="s">
        <v>18</v>
      </c>
      <c r="D192" s="1" t="s">
        <v>305</v>
      </c>
      <c r="E192" s="1" t="s">
        <v>28</v>
      </c>
    </row>
    <row r="193" spans="1:5" x14ac:dyDescent="0.3">
      <c r="A193">
        <v>20</v>
      </c>
      <c r="B193" s="18">
        <v>45290</v>
      </c>
      <c r="C193" s="1" t="s">
        <v>5</v>
      </c>
      <c r="D193" s="1" t="s">
        <v>303</v>
      </c>
      <c r="E193" s="1" t="s">
        <v>33</v>
      </c>
    </row>
    <row r="194" spans="1:5" x14ac:dyDescent="0.3">
      <c r="A194">
        <v>20</v>
      </c>
      <c r="B194" s="18">
        <v>45290</v>
      </c>
      <c r="C194" s="1" t="s">
        <v>25</v>
      </c>
      <c r="D194" s="1" t="s">
        <v>301</v>
      </c>
      <c r="E194" s="1" t="s">
        <v>23</v>
      </c>
    </row>
    <row r="195" spans="1:5" x14ac:dyDescent="0.3">
      <c r="A195">
        <v>20</v>
      </c>
      <c r="B195" s="18">
        <v>45290</v>
      </c>
      <c r="C195" s="1" t="s">
        <v>26</v>
      </c>
      <c r="D195" s="1" t="s">
        <v>294</v>
      </c>
      <c r="E195" s="1" t="s">
        <v>14</v>
      </c>
    </row>
    <row r="196" spans="1:5" x14ac:dyDescent="0.3">
      <c r="A196">
        <v>20</v>
      </c>
      <c r="B196" s="18">
        <v>45291</v>
      </c>
      <c r="C196" s="1" t="s">
        <v>9</v>
      </c>
      <c r="D196" s="1" t="s">
        <v>301</v>
      </c>
      <c r="E196" s="1" t="s">
        <v>20</v>
      </c>
    </row>
    <row r="197" spans="1:5" x14ac:dyDescent="0.3">
      <c r="A197">
        <v>20</v>
      </c>
      <c r="B197" s="18">
        <v>45291</v>
      </c>
      <c r="C197" s="1" t="s">
        <v>21</v>
      </c>
      <c r="D197" s="1" t="s">
        <v>294</v>
      </c>
      <c r="E197" s="1" t="s">
        <v>7</v>
      </c>
    </row>
    <row r="198" spans="1:5" x14ac:dyDescent="0.3">
      <c r="A198">
        <v>20</v>
      </c>
      <c r="B198" s="18">
        <v>45292</v>
      </c>
      <c r="C198" s="1" t="s">
        <v>3</v>
      </c>
      <c r="D198" s="1" t="s">
        <v>321</v>
      </c>
      <c r="E198" s="1" t="s">
        <v>16</v>
      </c>
    </row>
    <row r="199" spans="1:5" x14ac:dyDescent="0.3">
      <c r="A199">
        <v>20</v>
      </c>
      <c r="B199" s="18">
        <v>45293</v>
      </c>
      <c r="C199" s="1" t="s">
        <v>11</v>
      </c>
      <c r="D199" s="1" t="s">
        <v>311</v>
      </c>
      <c r="E199" s="1" t="s">
        <v>13</v>
      </c>
    </row>
    <row r="200" spans="1:5" x14ac:dyDescent="0.3">
      <c r="A200">
        <v>21</v>
      </c>
      <c r="B200" s="18">
        <v>45303</v>
      </c>
      <c r="C200" s="1" t="s">
        <v>31</v>
      </c>
      <c r="D200" s="1" t="s">
        <v>297</v>
      </c>
      <c r="E200" s="1" t="s">
        <v>30</v>
      </c>
    </row>
    <row r="201" spans="1:5" x14ac:dyDescent="0.3">
      <c r="A201">
        <v>21</v>
      </c>
      <c r="B201" s="18">
        <v>45304</v>
      </c>
      <c r="C201" s="1" t="s">
        <v>15</v>
      </c>
      <c r="D201" s="1" t="s">
        <v>300</v>
      </c>
      <c r="E201" s="1" t="s">
        <v>21</v>
      </c>
    </row>
    <row r="202" spans="1:5" x14ac:dyDescent="0.3">
      <c r="A202">
        <v>21</v>
      </c>
      <c r="B202" s="18">
        <v>45304</v>
      </c>
      <c r="C202" s="1" t="s">
        <v>16</v>
      </c>
      <c r="D202" s="1" t="s">
        <v>316</v>
      </c>
      <c r="E202" s="1" t="s">
        <v>5</v>
      </c>
    </row>
    <row r="203" spans="1:5" x14ac:dyDescent="0.3">
      <c r="A203">
        <v>21</v>
      </c>
      <c r="B203" s="18">
        <v>45305</v>
      </c>
      <c r="C203" s="1" t="s">
        <v>28</v>
      </c>
      <c r="D203" s="1" t="s">
        <v>311</v>
      </c>
      <c r="E203" s="1" t="s">
        <v>8</v>
      </c>
    </row>
    <row r="204" spans="1:5" x14ac:dyDescent="0.3">
      <c r="A204">
        <v>21</v>
      </c>
      <c r="B204" s="18">
        <v>45305</v>
      </c>
      <c r="C204" s="1" t="s">
        <v>14</v>
      </c>
      <c r="D204" s="1" t="s">
        <v>299</v>
      </c>
      <c r="E204" s="1" t="s">
        <v>9</v>
      </c>
    </row>
    <row r="205" spans="1:5" x14ac:dyDescent="0.3">
      <c r="A205">
        <v>21</v>
      </c>
      <c r="B205" s="18">
        <v>45311</v>
      </c>
      <c r="C205" s="1" t="s">
        <v>7</v>
      </c>
      <c r="D205" s="1" t="s">
        <v>315</v>
      </c>
      <c r="E205" s="1" t="s">
        <v>25</v>
      </c>
    </row>
    <row r="206" spans="1:5" x14ac:dyDescent="0.3">
      <c r="A206">
        <v>21</v>
      </c>
      <c r="B206" s="18">
        <v>45311</v>
      </c>
      <c r="C206" s="1" t="s">
        <v>23</v>
      </c>
      <c r="D206" s="1" t="s">
        <v>307</v>
      </c>
      <c r="E206" s="1" t="s">
        <v>26</v>
      </c>
    </row>
    <row r="207" spans="1:5" x14ac:dyDescent="0.3">
      <c r="A207">
        <v>21</v>
      </c>
      <c r="B207" s="18">
        <v>45312</v>
      </c>
      <c r="C207" s="1" t="s">
        <v>33</v>
      </c>
      <c r="D207" s="1" t="s">
        <v>299</v>
      </c>
      <c r="E207" s="1" t="s">
        <v>11</v>
      </c>
    </row>
    <row r="208" spans="1:5" x14ac:dyDescent="0.3">
      <c r="A208">
        <v>21</v>
      </c>
      <c r="B208" s="18">
        <v>45312</v>
      </c>
      <c r="C208" s="1" t="s">
        <v>20</v>
      </c>
      <c r="D208" s="1" t="s">
        <v>314</v>
      </c>
      <c r="E208" s="1" t="s">
        <v>3</v>
      </c>
    </row>
    <row r="209" spans="1:5" x14ac:dyDescent="0.3">
      <c r="A209">
        <v>21</v>
      </c>
      <c r="B209" s="18">
        <v>45313</v>
      </c>
      <c r="C209" s="1" t="s">
        <v>13</v>
      </c>
      <c r="D209" s="1" t="s">
        <v>311</v>
      </c>
      <c r="E209" s="1" t="s">
        <v>18</v>
      </c>
    </row>
    <row r="210" spans="1:5" x14ac:dyDescent="0.3">
      <c r="A210">
        <v>22</v>
      </c>
      <c r="B210" s="18">
        <v>45321</v>
      </c>
      <c r="C210" s="1" t="s">
        <v>26</v>
      </c>
      <c r="D210" s="1" t="s">
        <v>309</v>
      </c>
      <c r="E210" s="1" t="s">
        <v>7</v>
      </c>
    </row>
    <row r="211" spans="1:5" x14ac:dyDescent="0.3">
      <c r="A211">
        <v>22</v>
      </c>
      <c r="B211" s="18">
        <v>45321</v>
      </c>
      <c r="C211" s="1" t="s">
        <v>21</v>
      </c>
      <c r="D211" s="1" t="s">
        <v>311</v>
      </c>
      <c r="E211" s="1" t="s">
        <v>28</v>
      </c>
    </row>
    <row r="212" spans="1:5" x14ac:dyDescent="0.3">
      <c r="A212">
        <v>22</v>
      </c>
      <c r="B212" s="18">
        <v>45321</v>
      </c>
      <c r="C212" s="1" t="s">
        <v>30</v>
      </c>
      <c r="D212" s="1" t="s">
        <v>304</v>
      </c>
      <c r="E212" s="1" t="s">
        <v>13</v>
      </c>
    </row>
    <row r="213" spans="1:5" x14ac:dyDescent="0.3">
      <c r="A213">
        <v>22</v>
      </c>
      <c r="B213" s="18">
        <v>45321</v>
      </c>
      <c r="C213" s="1" t="s">
        <v>25</v>
      </c>
      <c r="D213" s="1" t="s">
        <v>307</v>
      </c>
      <c r="E213" s="1" t="s">
        <v>33</v>
      </c>
    </row>
    <row r="214" spans="1:5" x14ac:dyDescent="0.3">
      <c r="A214">
        <v>22</v>
      </c>
      <c r="B214" s="18">
        <v>45321</v>
      </c>
      <c r="C214" s="1" t="s">
        <v>8</v>
      </c>
      <c r="D214" s="1" t="s">
        <v>308</v>
      </c>
      <c r="E214" s="1" t="s">
        <v>16</v>
      </c>
    </row>
    <row r="215" spans="1:5" x14ac:dyDescent="0.3">
      <c r="A215">
        <v>22</v>
      </c>
      <c r="B215" s="18">
        <v>45322</v>
      </c>
      <c r="C215" s="1" t="s">
        <v>9</v>
      </c>
      <c r="D215" s="1" t="s">
        <v>307</v>
      </c>
      <c r="E215" s="1" t="s">
        <v>23</v>
      </c>
    </row>
    <row r="216" spans="1:5" x14ac:dyDescent="0.3">
      <c r="A216">
        <v>22</v>
      </c>
      <c r="B216" s="18">
        <v>45322</v>
      </c>
      <c r="C216" s="1" t="s">
        <v>5</v>
      </c>
      <c r="D216" s="1" t="s">
        <v>301</v>
      </c>
      <c r="E216" s="1" t="s">
        <v>31</v>
      </c>
    </row>
    <row r="217" spans="1:5" x14ac:dyDescent="0.3">
      <c r="A217">
        <v>22</v>
      </c>
      <c r="B217" s="18">
        <v>45322</v>
      </c>
      <c r="C217" s="1" t="s">
        <v>3</v>
      </c>
      <c r="D217" s="1" t="s">
        <v>296</v>
      </c>
      <c r="E217" s="1" t="s">
        <v>15</v>
      </c>
    </row>
    <row r="218" spans="1:5" x14ac:dyDescent="0.3">
      <c r="A218">
        <v>22</v>
      </c>
      <c r="B218" s="18">
        <v>45323</v>
      </c>
      <c r="C218" s="1" t="s">
        <v>11</v>
      </c>
      <c r="D218" s="1" t="s">
        <v>297</v>
      </c>
      <c r="E218" s="1" t="s">
        <v>20</v>
      </c>
    </row>
    <row r="219" spans="1:5" x14ac:dyDescent="0.3">
      <c r="A219">
        <v>22</v>
      </c>
      <c r="B219" s="18">
        <v>45323</v>
      </c>
      <c r="C219" s="1" t="s">
        <v>18</v>
      </c>
      <c r="D219" s="1" t="s">
        <v>320</v>
      </c>
      <c r="E219" s="1" t="s">
        <v>14</v>
      </c>
    </row>
    <row r="220" spans="1:5" x14ac:dyDescent="0.3">
      <c r="A220">
        <v>23</v>
      </c>
      <c r="B220" s="18">
        <v>45325</v>
      </c>
      <c r="C220" s="1" t="s">
        <v>28</v>
      </c>
      <c r="D220" s="1" t="s">
        <v>299</v>
      </c>
      <c r="E220" s="1" t="s">
        <v>9</v>
      </c>
    </row>
    <row r="221" spans="1:5" x14ac:dyDescent="0.3">
      <c r="A221">
        <v>23</v>
      </c>
      <c r="B221" s="18">
        <v>45325</v>
      </c>
      <c r="C221" s="1" t="s">
        <v>16</v>
      </c>
      <c r="D221" s="1" t="s">
        <v>317</v>
      </c>
      <c r="E221" s="1" t="s">
        <v>30</v>
      </c>
    </row>
    <row r="222" spans="1:5" x14ac:dyDescent="0.3">
      <c r="A222">
        <v>23</v>
      </c>
      <c r="B222" s="18">
        <v>45325</v>
      </c>
      <c r="C222" s="1" t="s">
        <v>13</v>
      </c>
      <c r="D222" s="1" t="s">
        <v>296</v>
      </c>
      <c r="E222" s="1" t="s">
        <v>25</v>
      </c>
    </row>
    <row r="223" spans="1:5" x14ac:dyDescent="0.3">
      <c r="A223">
        <v>23</v>
      </c>
      <c r="B223" s="18">
        <v>45325</v>
      </c>
      <c r="C223" s="1" t="s">
        <v>31</v>
      </c>
      <c r="D223" s="1" t="s">
        <v>299</v>
      </c>
      <c r="E223" s="1" t="s">
        <v>21</v>
      </c>
    </row>
    <row r="224" spans="1:5" x14ac:dyDescent="0.3">
      <c r="A224">
        <v>23</v>
      </c>
      <c r="B224" s="18">
        <v>45325</v>
      </c>
      <c r="C224" s="1" t="s">
        <v>33</v>
      </c>
      <c r="D224" s="1" t="s">
        <v>322</v>
      </c>
      <c r="E224" s="1" t="s">
        <v>8</v>
      </c>
    </row>
    <row r="225" spans="1:5" x14ac:dyDescent="0.3">
      <c r="A225">
        <v>23</v>
      </c>
      <c r="B225" s="18">
        <v>45326</v>
      </c>
      <c r="C225" s="1" t="s">
        <v>20</v>
      </c>
      <c r="D225" s="1" t="s">
        <v>297</v>
      </c>
      <c r="E225" s="1" t="s">
        <v>26</v>
      </c>
    </row>
    <row r="226" spans="1:5" x14ac:dyDescent="0.3">
      <c r="A226">
        <v>23</v>
      </c>
      <c r="B226" s="18">
        <v>45326</v>
      </c>
      <c r="C226" s="1" t="s">
        <v>14</v>
      </c>
      <c r="D226" s="1" t="s">
        <v>305</v>
      </c>
      <c r="E226" s="1" t="s">
        <v>11</v>
      </c>
    </row>
    <row r="227" spans="1:5" x14ac:dyDescent="0.3">
      <c r="A227">
        <v>23</v>
      </c>
      <c r="B227" s="18">
        <v>45326</v>
      </c>
      <c r="C227" s="1" t="s">
        <v>15</v>
      </c>
      <c r="D227" s="1" t="s">
        <v>323</v>
      </c>
      <c r="E227" s="1" t="s">
        <v>18</v>
      </c>
    </row>
    <row r="228" spans="1:5" x14ac:dyDescent="0.3">
      <c r="A228">
        <v>23</v>
      </c>
      <c r="B228" s="18">
        <v>45326</v>
      </c>
      <c r="C228" s="1" t="s">
        <v>7</v>
      </c>
      <c r="D228" s="1" t="s">
        <v>301</v>
      </c>
      <c r="E228" s="1" t="s">
        <v>3</v>
      </c>
    </row>
    <row r="229" spans="1:5" x14ac:dyDescent="0.3">
      <c r="A229">
        <v>23</v>
      </c>
      <c r="B229" s="18">
        <v>45327</v>
      </c>
      <c r="C229" s="1" t="s">
        <v>23</v>
      </c>
      <c r="D229" s="1" t="s">
        <v>308</v>
      </c>
      <c r="E229" s="1" t="s">
        <v>5</v>
      </c>
    </row>
    <row r="230" spans="1:5" x14ac:dyDescent="0.3">
      <c r="A230">
        <v>24</v>
      </c>
      <c r="B230" s="18">
        <v>45332</v>
      </c>
      <c r="C230" s="1" t="s">
        <v>5</v>
      </c>
      <c r="D230" s="1" t="s">
        <v>324</v>
      </c>
      <c r="E230" s="1" t="s">
        <v>28</v>
      </c>
    </row>
    <row r="231" spans="1:5" x14ac:dyDescent="0.3">
      <c r="A231">
        <v>24</v>
      </c>
      <c r="B231" s="18">
        <v>45332</v>
      </c>
      <c r="C231" s="1" t="s">
        <v>30</v>
      </c>
      <c r="D231" s="1" t="s">
        <v>324</v>
      </c>
      <c r="E231" s="1" t="s">
        <v>33</v>
      </c>
    </row>
    <row r="232" spans="1:5" x14ac:dyDescent="0.3">
      <c r="A232">
        <v>24</v>
      </c>
      <c r="B232" s="18">
        <v>45332</v>
      </c>
      <c r="C232" s="1" t="s">
        <v>3</v>
      </c>
      <c r="D232" s="1" t="s">
        <v>324</v>
      </c>
      <c r="E232" s="1" t="s">
        <v>31</v>
      </c>
    </row>
    <row r="233" spans="1:5" x14ac:dyDescent="0.3">
      <c r="A233">
        <v>24</v>
      </c>
      <c r="B233" s="18">
        <v>45332</v>
      </c>
      <c r="C233" s="1" t="s">
        <v>18</v>
      </c>
      <c r="D233" s="1" t="s">
        <v>324</v>
      </c>
      <c r="E233" s="1" t="s">
        <v>23</v>
      </c>
    </row>
    <row r="234" spans="1:5" x14ac:dyDescent="0.3">
      <c r="A234">
        <v>24</v>
      </c>
      <c r="B234" s="18">
        <v>45332</v>
      </c>
      <c r="C234" s="1" t="s">
        <v>21</v>
      </c>
      <c r="D234" s="1" t="s">
        <v>324</v>
      </c>
      <c r="E234" s="1" t="s">
        <v>20</v>
      </c>
    </row>
    <row r="235" spans="1:5" x14ac:dyDescent="0.3">
      <c r="A235">
        <v>24</v>
      </c>
      <c r="B235" s="18">
        <v>45332</v>
      </c>
      <c r="C235" s="1" t="s">
        <v>9</v>
      </c>
      <c r="D235" s="1" t="s">
        <v>324</v>
      </c>
      <c r="E235" s="1" t="s">
        <v>13</v>
      </c>
    </row>
    <row r="236" spans="1:5" x14ac:dyDescent="0.3">
      <c r="A236">
        <v>24</v>
      </c>
      <c r="B236" s="18">
        <v>45332</v>
      </c>
      <c r="C236" s="1" t="s">
        <v>26</v>
      </c>
      <c r="D236" s="1" t="s">
        <v>324</v>
      </c>
      <c r="E236" s="1" t="s">
        <v>16</v>
      </c>
    </row>
    <row r="237" spans="1:5" x14ac:dyDescent="0.3">
      <c r="A237">
        <v>24</v>
      </c>
      <c r="B237" s="18">
        <v>45333</v>
      </c>
      <c r="C237" s="1" t="s">
        <v>11</v>
      </c>
      <c r="D237" s="1" t="s">
        <v>324</v>
      </c>
      <c r="E237" s="1" t="s">
        <v>7</v>
      </c>
    </row>
    <row r="238" spans="1:5" x14ac:dyDescent="0.3">
      <c r="A238">
        <v>24</v>
      </c>
      <c r="B238" s="18">
        <v>45333</v>
      </c>
      <c r="C238" s="1" t="s">
        <v>8</v>
      </c>
      <c r="D238" s="1" t="s">
        <v>324</v>
      </c>
      <c r="E238" s="1" t="s">
        <v>14</v>
      </c>
    </row>
    <row r="239" spans="1:5" x14ac:dyDescent="0.3">
      <c r="A239">
        <v>24</v>
      </c>
      <c r="B239" s="18">
        <v>45334</v>
      </c>
      <c r="C239" s="1" t="s">
        <v>25</v>
      </c>
      <c r="D239" s="1" t="s">
        <v>324</v>
      </c>
      <c r="E239" s="1" t="s">
        <v>15</v>
      </c>
    </row>
    <row r="240" spans="1:5" x14ac:dyDescent="0.3">
      <c r="A240">
        <v>25</v>
      </c>
      <c r="B240" s="18">
        <v>45339</v>
      </c>
      <c r="C240" s="1" t="s">
        <v>23</v>
      </c>
      <c r="D240" s="1" t="s">
        <v>324</v>
      </c>
      <c r="E240" s="1" t="s">
        <v>3</v>
      </c>
    </row>
    <row r="241" spans="1:5" x14ac:dyDescent="0.3">
      <c r="A241">
        <v>25</v>
      </c>
      <c r="B241" s="18">
        <v>45339</v>
      </c>
      <c r="C241" s="1" t="s">
        <v>16</v>
      </c>
      <c r="D241" s="1" t="s">
        <v>324</v>
      </c>
      <c r="E241" s="1" t="s">
        <v>20</v>
      </c>
    </row>
    <row r="242" spans="1:5" x14ac:dyDescent="0.3">
      <c r="A242">
        <v>25</v>
      </c>
      <c r="B242" s="18">
        <v>45339</v>
      </c>
      <c r="C242" s="1" t="s">
        <v>9</v>
      </c>
      <c r="D242" s="1" t="s">
        <v>324</v>
      </c>
      <c r="E242" s="1" t="s">
        <v>18</v>
      </c>
    </row>
    <row r="243" spans="1:5" x14ac:dyDescent="0.3">
      <c r="A243">
        <v>25</v>
      </c>
      <c r="B243" s="18">
        <v>45339</v>
      </c>
      <c r="C243" s="1" t="s">
        <v>31</v>
      </c>
      <c r="D243" s="1" t="s">
        <v>324</v>
      </c>
      <c r="E243" s="1" t="s">
        <v>7</v>
      </c>
    </row>
    <row r="244" spans="1:5" x14ac:dyDescent="0.3">
      <c r="A244">
        <v>25</v>
      </c>
      <c r="B244" s="18">
        <v>45339</v>
      </c>
      <c r="C244" s="1" t="s">
        <v>21</v>
      </c>
      <c r="D244" s="1" t="s">
        <v>324</v>
      </c>
      <c r="E244" s="1" t="s">
        <v>8</v>
      </c>
    </row>
    <row r="245" spans="1:5" x14ac:dyDescent="0.3">
      <c r="A245">
        <v>25</v>
      </c>
      <c r="B245" s="18">
        <v>45339</v>
      </c>
      <c r="C245" s="1" t="s">
        <v>26</v>
      </c>
      <c r="D245" s="1" t="s">
        <v>324</v>
      </c>
      <c r="E245" s="1" t="s">
        <v>11</v>
      </c>
    </row>
    <row r="246" spans="1:5" x14ac:dyDescent="0.3">
      <c r="A246">
        <v>25</v>
      </c>
      <c r="B246" s="18">
        <v>45339</v>
      </c>
      <c r="C246" s="1" t="s">
        <v>5</v>
      </c>
      <c r="D246" s="1" t="s">
        <v>324</v>
      </c>
      <c r="E246" s="1" t="s">
        <v>15</v>
      </c>
    </row>
    <row r="247" spans="1:5" x14ac:dyDescent="0.3">
      <c r="A247">
        <v>25</v>
      </c>
      <c r="B247" s="18">
        <v>45340</v>
      </c>
      <c r="C247" s="1" t="s">
        <v>33</v>
      </c>
      <c r="D247" s="1" t="s">
        <v>324</v>
      </c>
      <c r="E247" s="1" t="s">
        <v>13</v>
      </c>
    </row>
    <row r="248" spans="1:5" x14ac:dyDescent="0.3">
      <c r="A248">
        <v>25</v>
      </c>
      <c r="B248" s="18">
        <v>45340</v>
      </c>
      <c r="C248" s="1" t="s">
        <v>30</v>
      </c>
      <c r="D248" s="1" t="s">
        <v>324</v>
      </c>
      <c r="E248" s="1" t="s">
        <v>14</v>
      </c>
    </row>
    <row r="249" spans="1:5" x14ac:dyDescent="0.3">
      <c r="A249">
        <v>25</v>
      </c>
      <c r="B249" s="18">
        <v>45341</v>
      </c>
      <c r="C249" s="1" t="s">
        <v>28</v>
      </c>
      <c r="D249" s="1" t="s">
        <v>324</v>
      </c>
      <c r="E249" s="1" t="s">
        <v>25</v>
      </c>
    </row>
    <row r="250" spans="1:5" x14ac:dyDescent="0.3">
      <c r="A250">
        <v>18</v>
      </c>
      <c r="B250" s="18">
        <v>45342</v>
      </c>
      <c r="C250" s="1" t="s">
        <v>5</v>
      </c>
      <c r="D250" s="1" t="s">
        <v>324</v>
      </c>
      <c r="E250" s="1" t="s">
        <v>23</v>
      </c>
    </row>
    <row r="251" spans="1:5" x14ac:dyDescent="0.3">
      <c r="A251">
        <v>26</v>
      </c>
      <c r="B251" s="18">
        <v>45343</v>
      </c>
      <c r="C251" s="1" t="s">
        <v>3</v>
      </c>
      <c r="D251" s="1" t="s">
        <v>324</v>
      </c>
      <c r="E251" s="1" t="s">
        <v>30</v>
      </c>
    </row>
    <row r="252" spans="1:5" x14ac:dyDescent="0.3">
      <c r="A252">
        <v>26</v>
      </c>
      <c r="B252" s="18">
        <v>45345</v>
      </c>
      <c r="C252" s="1" t="s">
        <v>15</v>
      </c>
      <c r="D252" s="1" t="s">
        <v>324</v>
      </c>
      <c r="E252" s="1" t="s">
        <v>9</v>
      </c>
    </row>
    <row r="253" spans="1:5" x14ac:dyDescent="0.3">
      <c r="A253">
        <v>26</v>
      </c>
      <c r="B253" s="18">
        <v>45346</v>
      </c>
      <c r="C253" s="1" t="s">
        <v>14</v>
      </c>
      <c r="D253" s="1" t="s">
        <v>324</v>
      </c>
      <c r="E253" s="1" t="s">
        <v>21</v>
      </c>
    </row>
    <row r="254" spans="1:5" x14ac:dyDescent="0.3">
      <c r="A254">
        <v>26</v>
      </c>
      <c r="B254" s="18">
        <v>45346</v>
      </c>
      <c r="C254" s="1" t="s">
        <v>25</v>
      </c>
      <c r="D254" s="1" t="s">
        <v>324</v>
      </c>
      <c r="E254" s="1" t="s">
        <v>31</v>
      </c>
    </row>
    <row r="255" spans="1:5" x14ac:dyDescent="0.3">
      <c r="A255">
        <v>26</v>
      </c>
      <c r="B255" s="18">
        <v>45346</v>
      </c>
      <c r="C255" s="1" t="s">
        <v>13</v>
      </c>
      <c r="D255" s="1" t="s">
        <v>324</v>
      </c>
      <c r="E255" s="1" t="s">
        <v>28</v>
      </c>
    </row>
    <row r="256" spans="1:5" x14ac:dyDescent="0.3">
      <c r="A256">
        <v>26</v>
      </c>
      <c r="B256" s="18">
        <v>45346</v>
      </c>
      <c r="C256" s="1" t="s">
        <v>8</v>
      </c>
      <c r="D256" s="1" t="s">
        <v>324</v>
      </c>
      <c r="E256" s="1" t="s">
        <v>26</v>
      </c>
    </row>
    <row r="257" spans="1:5" x14ac:dyDescent="0.3">
      <c r="A257">
        <v>26</v>
      </c>
      <c r="B257" s="18">
        <v>45346</v>
      </c>
      <c r="C257" s="1" t="s">
        <v>20</v>
      </c>
      <c r="D257" s="1" t="s">
        <v>324</v>
      </c>
      <c r="E257" s="1" t="s">
        <v>5</v>
      </c>
    </row>
    <row r="258" spans="1:5" x14ac:dyDescent="0.3">
      <c r="A258">
        <v>26</v>
      </c>
      <c r="B258" s="18">
        <v>45346</v>
      </c>
      <c r="C258" s="1" t="s">
        <v>7</v>
      </c>
      <c r="D258" s="1" t="s">
        <v>324</v>
      </c>
      <c r="E258" s="1" t="s">
        <v>16</v>
      </c>
    </row>
    <row r="259" spans="1:5" x14ac:dyDescent="0.3">
      <c r="A259">
        <v>26</v>
      </c>
      <c r="B259" s="18">
        <v>45347</v>
      </c>
      <c r="C259" s="1" t="s">
        <v>18</v>
      </c>
      <c r="D259" s="1" t="s">
        <v>324</v>
      </c>
      <c r="E259" s="1" t="s">
        <v>33</v>
      </c>
    </row>
    <row r="260" spans="1:5" x14ac:dyDescent="0.3">
      <c r="A260">
        <v>26</v>
      </c>
      <c r="B260" s="18">
        <v>45348</v>
      </c>
      <c r="C260" s="1" t="s">
        <v>11</v>
      </c>
      <c r="D260" s="1" t="s">
        <v>324</v>
      </c>
      <c r="E260" s="1" t="s">
        <v>23</v>
      </c>
    </row>
    <row r="261" spans="1:5" x14ac:dyDescent="0.3">
      <c r="A261">
        <v>27</v>
      </c>
      <c r="B261" s="18">
        <v>45353</v>
      </c>
      <c r="C261" s="1" t="s">
        <v>21</v>
      </c>
      <c r="D261" s="1" t="s">
        <v>324</v>
      </c>
      <c r="E261" s="1" t="s">
        <v>13</v>
      </c>
    </row>
    <row r="262" spans="1:5" x14ac:dyDescent="0.3">
      <c r="A262">
        <v>27</v>
      </c>
      <c r="B262" s="18">
        <v>45353</v>
      </c>
      <c r="C262" s="1" t="s">
        <v>9</v>
      </c>
      <c r="D262" s="1" t="s">
        <v>324</v>
      </c>
      <c r="E262" s="1" t="s">
        <v>25</v>
      </c>
    </row>
    <row r="263" spans="1:5" x14ac:dyDescent="0.3">
      <c r="A263">
        <v>27</v>
      </c>
      <c r="B263" s="18">
        <v>45353</v>
      </c>
      <c r="C263" s="1" t="s">
        <v>23</v>
      </c>
      <c r="D263" s="1" t="s">
        <v>324</v>
      </c>
      <c r="E263" s="1" t="s">
        <v>15</v>
      </c>
    </row>
    <row r="264" spans="1:5" x14ac:dyDescent="0.3">
      <c r="A264">
        <v>27</v>
      </c>
      <c r="B264" s="18">
        <v>45353</v>
      </c>
      <c r="C264" s="1" t="s">
        <v>16</v>
      </c>
      <c r="D264" s="1" t="s">
        <v>324</v>
      </c>
      <c r="E264" s="1" t="s">
        <v>18</v>
      </c>
    </row>
    <row r="265" spans="1:5" x14ac:dyDescent="0.3">
      <c r="A265">
        <v>27</v>
      </c>
      <c r="B265" s="18">
        <v>45353</v>
      </c>
      <c r="C265" s="1" t="s">
        <v>26</v>
      </c>
      <c r="D265" s="1" t="s">
        <v>324</v>
      </c>
      <c r="E265" s="1" t="s">
        <v>3</v>
      </c>
    </row>
    <row r="266" spans="1:5" x14ac:dyDescent="0.3">
      <c r="A266">
        <v>27</v>
      </c>
      <c r="B266" s="18">
        <v>45353</v>
      </c>
      <c r="C266" s="1" t="s">
        <v>28</v>
      </c>
      <c r="D266" s="1" t="s">
        <v>324</v>
      </c>
      <c r="E266" s="1" t="s">
        <v>11</v>
      </c>
    </row>
    <row r="267" spans="1:5" x14ac:dyDescent="0.3">
      <c r="A267">
        <v>27</v>
      </c>
      <c r="B267" s="18">
        <v>45353</v>
      </c>
      <c r="C267" s="1" t="s">
        <v>30</v>
      </c>
      <c r="D267" s="1" t="s">
        <v>324</v>
      </c>
      <c r="E267" s="1" t="s">
        <v>8</v>
      </c>
    </row>
    <row r="268" spans="1:5" x14ac:dyDescent="0.3">
      <c r="A268">
        <v>27</v>
      </c>
      <c r="B268" s="18">
        <v>45354</v>
      </c>
      <c r="C268" s="1" t="s">
        <v>31</v>
      </c>
      <c r="D268" s="1" t="s">
        <v>324</v>
      </c>
      <c r="E268" s="1" t="s">
        <v>20</v>
      </c>
    </row>
    <row r="269" spans="1:5" x14ac:dyDescent="0.3">
      <c r="A269">
        <v>27</v>
      </c>
      <c r="B269" s="18">
        <v>45354</v>
      </c>
      <c r="C269" s="1" t="s">
        <v>5</v>
      </c>
      <c r="D269" s="1" t="s">
        <v>324</v>
      </c>
      <c r="E269" s="1" t="s">
        <v>14</v>
      </c>
    </row>
    <row r="270" spans="1:5" x14ac:dyDescent="0.3">
      <c r="A270">
        <v>27</v>
      </c>
      <c r="B270" s="18">
        <v>45355</v>
      </c>
      <c r="C270" s="1" t="s">
        <v>33</v>
      </c>
      <c r="D270" s="1" t="s">
        <v>324</v>
      </c>
      <c r="E270" s="1" t="s">
        <v>7</v>
      </c>
    </row>
    <row r="271" spans="1:5" x14ac:dyDescent="0.3">
      <c r="A271">
        <v>28</v>
      </c>
      <c r="B271" s="18">
        <v>45360</v>
      </c>
      <c r="C271" s="1" t="s">
        <v>14</v>
      </c>
      <c r="D271" s="1" t="s">
        <v>324</v>
      </c>
      <c r="E271" s="1" t="s">
        <v>28</v>
      </c>
    </row>
    <row r="272" spans="1:5" x14ac:dyDescent="0.3">
      <c r="A272">
        <v>28</v>
      </c>
      <c r="B272" s="18">
        <v>45360</v>
      </c>
      <c r="C272" s="1" t="s">
        <v>20</v>
      </c>
      <c r="D272" s="1" t="s">
        <v>324</v>
      </c>
      <c r="E272" s="1" t="s">
        <v>33</v>
      </c>
    </row>
    <row r="273" spans="1:5" x14ac:dyDescent="0.3">
      <c r="A273">
        <v>28</v>
      </c>
      <c r="B273" s="18">
        <v>45360</v>
      </c>
      <c r="C273" s="1" t="s">
        <v>18</v>
      </c>
      <c r="D273" s="1" t="s">
        <v>324</v>
      </c>
      <c r="E273" s="1" t="s">
        <v>21</v>
      </c>
    </row>
    <row r="274" spans="1:5" x14ac:dyDescent="0.3">
      <c r="A274">
        <v>28</v>
      </c>
      <c r="B274" s="18">
        <v>45360</v>
      </c>
      <c r="C274" s="1" t="s">
        <v>25</v>
      </c>
      <c r="D274" s="1" t="s">
        <v>324</v>
      </c>
      <c r="E274" s="1" t="s">
        <v>30</v>
      </c>
    </row>
    <row r="275" spans="1:5" x14ac:dyDescent="0.3">
      <c r="A275">
        <v>28</v>
      </c>
      <c r="B275" s="18">
        <v>45360</v>
      </c>
      <c r="C275" s="1" t="s">
        <v>7</v>
      </c>
      <c r="D275" s="1" t="s">
        <v>324</v>
      </c>
      <c r="E275" s="1" t="s">
        <v>23</v>
      </c>
    </row>
    <row r="276" spans="1:5" x14ac:dyDescent="0.3">
      <c r="A276">
        <v>28</v>
      </c>
      <c r="B276" s="18">
        <v>45361</v>
      </c>
      <c r="C276" s="1" t="s">
        <v>8</v>
      </c>
      <c r="D276" s="1" t="s">
        <v>324</v>
      </c>
      <c r="E276" s="1" t="s">
        <v>9</v>
      </c>
    </row>
    <row r="277" spans="1:5" x14ac:dyDescent="0.3">
      <c r="A277">
        <v>28</v>
      </c>
      <c r="B277" s="18">
        <v>45361</v>
      </c>
      <c r="C277" s="1" t="s">
        <v>11</v>
      </c>
      <c r="D277" s="1" t="s">
        <v>324</v>
      </c>
      <c r="E277" s="1" t="s">
        <v>31</v>
      </c>
    </row>
    <row r="278" spans="1:5" x14ac:dyDescent="0.3">
      <c r="A278">
        <v>28</v>
      </c>
      <c r="B278" s="18">
        <v>45361</v>
      </c>
      <c r="C278" s="1" t="s">
        <v>13</v>
      </c>
      <c r="D278" s="1" t="s">
        <v>324</v>
      </c>
      <c r="E278" s="1" t="s">
        <v>26</v>
      </c>
    </row>
    <row r="279" spans="1:5" x14ac:dyDescent="0.3">
      <c r="A279">
        <v>28</v>
      </c>
      <c r="B279" s="18">
        <v>45361</v>
      </c>
      <c r="C279" s="1" t="s">
        <v>3</v>
      </c>
      <c r="D279" s="1" t="s">
        <v>324</v>
      </c>
      <c r="E279" s="1" t="s">
        <v>5</v>
      </c>
    </row>
    <row r="280" spans="1:5" x14ac:dyDescent="0.3">
      <c r="A280">
        <v>28</v>
      </c>
      <c r="B280" s="18">
        <v>45362</v>
      </c>
      <c r="C280" s="1" t="s">
        <v>15</v>
      </c>
      <c r="D280" s="1" t="s">
        <v>324</v>
      </c>
      <c r="E280" s="1" t="s">
        <v>16</v>
      </c>
    </row>
    <row r="281" spans="1:5" x14ac:dyDescent="0.3">
      <c r="A281">
        <v>17</v>
      </c>
      <c r="B281" s="18">
        <v>45364</v>
      </c>
      <c r="C281" s="1" t="s">
        <v>20</v>
      </c>
      <c r="D281" s="1" t="s">
        <v>324</v>
      </c>
      <c r="E281" s="1" t="s">
        <v>30</v>
      </c>
    </row>
    <row r="282" spans="1:5" x14ac:dyDescent="0.3">
      <c r="A282">
        <v>29</v>
      </c>
      <c r="B282" s="18">
        <v>45367</v>
      </c>
      <c r="C282" s="1" t="s">
        <v>7</v>
      </c>
      <c r="D282" s="1" t="s">
        <v>324</v>
      </c>
      <c r="E282" s="1" t="s">
        <v>15</v>
      </c>
    </row>
    <row r="283" spans="1:5" x14ac:dyDescent="0.3">
      <c r="A283">
        <v>29</v>
      </c>
      <c r="B283" s="18">
        <v>45367</v>
      </c>
      <c r="C283" s="1" t="s">
        <v>18</v>
      </c>
      <c r="D283" s="1" t="s">
        <v>324</v>
      </c>
      <c r="E283" s="1" t="s">
        <v>20</v>
      </c>
    </row>
    <row r="284" spans="1:5" x14ac:dyDescent="0.3">
      <c r="A284">
        <v>29</v>
      </c>
      <c r="B284" s="18">
        <v>45367</v>
      </c>
      <c r="C284" s="1" t="s">
        <v>14</v>
      </c>
      <c r="D284" s="1" t="s">
        <v>324</v>
      </c>
      <c r="E284" s="1" t="s">
        <v>33</v>
      </c>
    </row>
    <row r="285" spans="1:5" x14ac:dyDescent="0.3">
      <c r="A285">
        <v>29</v>
      </c>
      <c r="B285" s="18">
        <v>45367</v>
      </c>
      <c r="C285" s="1" t="s">
        <v>30</v>
      </c>
      <c r="D285" s="1" t="s">
        <v>324</v>
      </c>
      <c r="E285" s="1" t="s">
        <v>26</v>
      </c>
    </row>
    <row r="286" spans="1:5" x14ac:dyDescent="0.3">
      <c r="A286">
        <v>29</v>
      </c>
      <c r="B286" s="18">
        <v>45367</v>
      </c>
      <c r="C286" s="1" t="s">
        <v>31</v>
      </c>
      <c r="D286" s="1" t="s">
        <v>324</v>
      </c>
      <c r="E286" s="1" t="s">
        <v>23</v>
      </c>
    </row>
    <row r="287" spans="1:5" x14ac:dyDescent="0.3">
      <c r="A287">
        <v>29</v>
      </c>
      <c r="B287" s="18">
        <v>45367</v>
      </c>
      <c r="C287" s="1" t="s">
        <v>25</v>
      </c>
      <c r="D287" s="1" t="s">
        <v>324</v>
      </c>
      <c r="E287" s="1" t="s">
        <v>16</v>
      </c>
    </row>
    <row r="288" spans="1:5" x14ac:dyDescent="0.3">
      <c r="A288">
        <v>29</v>
      </c>
      <c r="B288" s="18">
        <v>45367</v>
      </c>
      <c r="C288" s="1" t="s">
        <v>21</v>
      </c>
      <c r="D288" s="1" t="s">
        <v>324</v>
      </c>
      <c r="E288" s="1" t="s">
        <v>9</v>
      </c>
    </row>
    <row r="289" spans="1:5" x14ac:dyDescent="0.3">
      <c r="A289">
        <v>29</v>
      </c>
      <c r="B289" s="18">
        <v>45368</v>
      </c>
      <c r="C289" s="1" t="s">
        <v>28</v>
      </c>
      <c r="D289" s="1" t="s">
        <v>324</v>
      </c>
      <c r="E289" s="1" t="s">
        <v>3</v>
      </c>
    </row>
    <row r="290" spans="1:5" x14ac:dyDescent="0.3">
      <c r="A290">
        <v>29</v>
      </c>
      <c r="B290" s="18">
        <v>45368</v>
      </c>
      <c r="C290" s="1" t="s">
        <v>11</v>
      </c>
      <c r="D290" s="1" t="s">
        <v>324</v>
      </c>
      <c r="E290" s="1" t="s">
        <v>8</v>
      </c>
    </row>
    <row r="291" spans="1:5" x14ac:dyDescent="0.3">
      <c r="A291">
        <v>29</v>
      </c>
      <c r="B291" s="18">
        <v>45368</v>
      </c>
      <c r="C291" s="1" t="s">
        <v>13</v>
      </c>
      <c r="D291" s="1" t="s">
        <v>324</v>
      </c>
      <c r="E291" s="1" t="s">
        <v>5</v>
      </c>
    </row>
    <row r="292" spans="1:5" x14ac:dyDescent="0.3">
      <c r="A292">
        <v>30</v>
      </c>
      <c r="B292" s="18">
        <v>45381</v>
      </c>
      <c r="C292" s="1" t="s">
        <v>16</v>
      </c>
      <c r="D292" s="1" t="s">
        <v>324</v>
      </c>
      <c r="E292" s="1" t="s">
        <v>11</v>
      </c>
    </row>
    <row r="293" spans="1:5" x14ac:dyDescent="0.3">
      <c r="A293">
        <v>30</v>
      </c>
      <c r="B293" s="18">
        <v>45381</v>
      </c>
      <c r="C293" s="1" t="s">
        <v>20</v>
      </c>
      <c r="D293" s="1" t="s">
        <v>324</v>
      </c>
      <c r="E293" s="1" t="s">
        <v>28</v>
      </c>
    </row>
    <row r="294" spans="1:5" x14ac:dyDescent="0.3">
      <c r="A294">
        <v>30</v>
      </c>
      <c r="B294" s="18">
        <v>45381</v>
      </c>
      <c r="C294" s="1" t="s">
        <v>9</v>
      </c>
      <c r="D294" s="1" t="s">
        <v>324</v>
      </c>
      <c r="E294" s="1" t="s">
        <v>30</v>
      </c>
    </row>
    <row r="295" spans="1:5" x14ac:dyDescent="0.3">
      <c r="A295">
        <v>30</v>
      </c>
      <c r="B295" s="18">
        <v>45381</v>
      </c>
      <c r="C295" s="1" t="s">
        <v>26</v>
      </c>
      <c r="D295" s="1" t="s">
        <v>324</v>
      </c>
      <c r="E295" s="1" t="s">
        <v>25</v>
      </c>
    </row>
    <row r="296" spans="1:5" x14ac:dyDescent="0.3">
      <c r="A296">
        <v>30</v>
      </c>
      <c r="B296" s="18">
        <v>45381</v>
      </c>
      <c r="C296" s="1" t="s">
        <v>33</v>
      </c>
      <c r="D296" s="1" t="s">
        <v>324</v>
      </c>
      <c r="E296" s="1" t="s">
        <v>21</v>
      </c>
    </row>
    <row r="297" spans="1:5" x14ac:dyDescent="0.3">
      <c r="A297">
        <v>30</v>
      </c>
      <c r="B297" s="18">
        <v>45381</v>
      </c>
      <c r="C297" s="1" t="s">
        <v>15</v>
      </c>
      <c r="D297" s="1" t="s">
        <v>324</v>
      </c>
      <c r="E297" s="1" t="s">
        <v>31</v>
      </c>
    </row>
    <row r="298" spans="1:5" x14ac:dyDescent="0.3">
      <c r="A298">
        <v>30</v>
      </c>
      <c r="B298" s="18">
        <v>45381</v>
      </c>
      <c r="C298" s="1" t="s">
        <v>8</v>
      </c>
      <c r="D298" s="1" t="s">
        <v>324</v>
      </c>
      <c r="E298" s="1" t="s">
        <v>18</v>
      </c>
    </row>
    <row r="299" spans="1:5" x14ac:dyDescent="0.3">
      <c r="A299">
        <v>30</v>
      </c>
      <c r="B299" s="18">
        <v>45381</v>
      </c>
      <c r="C299" s="1" t="s">
        <v>23</v>
      </c>
      <c r="D299" s="1" t="s">
        <v>324</v>
      </c>
      <c r="E299" s="1" t="s">
        <v>14</v>
      </c>
    </row>
    <row r="300" spans="1:5" x14ac:dyDescent="0.3">
      <c r="A300">
        <v>30</v>
      </c>
      <c r="B300" s="18">
        <v>45382</v>
      </c>
      <c r="C300" s="1" t="s">
        <v>3</v>
      </c>
      <c r="D300" s="1" t="s">
        <v>324</v>
      </c>
      <c r="E300" s="1" t="s">
        <v>13</v>
      </c>
    </row>
    <row r="301" spans="1:5" x14ac:dyDescent="0.3">
      <c r="A301">
        <v>30</v>
      </c>
      <c r="B301" s="18">
        <v>45382</v>
      </c>
      <c r="C301" s="1" t="s">
        <v>5</v>
      </c>
      <c r="D301" s="1" t="s">
        <v>324</v>
      </c>
      <c r="E301" s="1" t="s">
        <v>7</v>
      </c>
    </row>
    <row r="302" spans="1:5" x14ac:dyDescent="0.3">
      <c r="A302">
        <v>31</v>
      </c>
      <c r="B302" s="18">
        <v>45384</v>
      </c>
      <c r="C302" s="1" t="s">
        <v>20</v>
      </c>
      <c r="D302" s="1" t="s">
        <v>324</v>
      </c>
      <c r="E302" s="1" t="s">
        <v>25</v>
      </c>
    </row>
    <row r="303" spans="1:5" x14ac:dyDescent="0.3">
      <c r="A303">
        <v>31</v>
      </c>
      <c r="B303" s="18">
        <v>45384</v>
      </c>
      <c r="C303" s="1" t="s">
        <v>11</v>
      </c>
      <c r="D303" s="1" t="s">
        <v>324</v>
      </c>
      <c r="E303" s="1" t="s">
        <v>9</v>
      </c>
    </row>
    <row r="304" spans="1:5" x14ac:dyDescent="0.3">
      <c r="A304">
        <v>31</v>
      </c>
      <c r="B304" s="18">
        <v>45384</v>
      </c>
      <c r="C304" s="1" t="s">
        <v>26</v>
      </c>
      <c r="D304" s="1" t="s">
        <v>324</v>
      </c>
      <c r="E304" s="1" t="s">
        <v>21</v>
      </c>
    </row>
    <row r="305" spans="1:5" x14ac:dyDescent="0.3">
      <c r="A305">
        <v>31</v>
      </c>
      <c r="B305" s="18">
        <v>45384</v>
      </c>
      <c r="C305" s="1" t="s">
        <v>7</v>
      </c>
      <c r="D305" s="1" t="s">
        <v>324</v>
      </c>
      <c r="E305" s="1" t="s">
        <v>30</v>
      </c>
    </row>
    <row r="306" spans="1:5" x14ac:dyDescent="0.3">
      <c r="A306">
        <v>31</v>
      </c>
      <c r="B306" s="18">
        <v>45384</v>
      </c>
      <c r="C306" s="1" t="s">
        <v>23</v>
      </c>
      <c r="D306" s="1" t="s">
        <v>324</v>
      </c>
      <c r="E306" s="1" t="s">
        <v>13</v>
      </c>
    </row>
    <row r="307" spans="1:5" x14ac:dyDescent="0.3">
      <c r="A307">
        <v>31</v>
      </c>
      <c r="B307" s="18">
        <v>45384</v>
      </c>
      <c r="C307" s="1" t="s">
        <v>31</v>
      </c>
      <c r="D307" s="1" t="s">
        <v>324</v>
      </c>
      <c r="E307" s="1" t="s">
        <v>18</v>
      </c>
    </row>
    <row r="308" spans="1:5" x14ac:dyDescent="0.3">
      <c r="A308">
        <v>31</v>
      </c>
      <c r="B308" s="18">
        <v>45385</v>
      </c>
      <c r="C308" s="1" t="s">
        <v>16</v>
      </c>
      <c r="D308" s="1" t="s">
        <v>324</v>
      </c>
      <c r="E308" s="1" t="s">
        <v>28</v>
      </c>
    </row>
    <row r="309" spans="1:5" x14ac:dyDescent="0.3">
      <c r="A309">
        <v>31</v>
      </c>
      <c r="B309" s="18">
        <v>45385</v>
      </c>
      <c r="C309" s="1" t="s">
        <v>15</v>
      </c>
      <c r="D309" s="1" t="s">
        <v>324</v>
      </c>
      <c r="E309" s="1" t="s">
        <v>14</v>
      </c>
    </row>
    <row r="310" spans="1:5" x14ac:dyDescent="0.3">
      <c r="A310">
        <v>31</v>
      </c>
      <c r="B310" s="18">
        <v>45385</v>
      </c>
      <c r="C310" s="1" t="s">
        <v>3</v>
      </c>
      <c r="D310" s="1" t="s">
        <v>324</v>
      </c>
      <c r="E310" s="1" t="s">
        <v>33</v>
      </c>
    </row>
    <row r="311" spans="1:5" x14ac:dyDescent="0.3">
      <c r="A311">
        <v>31</v>
      </c>
      <c r="B311" s="18">
        <v>45385</v>
      </c>
      <c r="C311" s="1" t="s">
        <v>5</v>
      </c>
      <c r="D311" s="1" t="s">
        <v>324</v>
      </c>
      <c r="E311" s="1" t="s">
        <v>8</v>
      </c>
    </row>
    <row r="312" spans="1:5" x14ac:dyDescent="0.3">
      <c r="A312">
        <v>32</v>
      </c>
      <c r="B312" s="18">
        <v>45388</v>
      </c>
      <c r="C312" s="1" t="s">
        <v>30</v>
      </c>
      <c r="D312" s="1" t="s">
        <v>324</v>
      </c>
      <c r="E312" s="1" t="s">
        <v>20</v>
      </c>
    </row>
    <row r="313" spans="1:5" x14ac:dyDescent="0.3">
      <c r="A313">
        <v>32</v>
      </c>
      <c r="B313" s="18">
        <v>45388</v>
      </c>
      <c r="C313" s="1" t="s">
        <v>13</v>
      </c>
      <c r="D313" s="1" t="s">
        <v>324</v>
      </c>
      <c r="E313" s="1" t="s">
        <v>7</v>
      </c>
    </row>
    <row r="314" spans="1:5" x14ac:dyDescent="0.3">
      <c r="A314">
        <v>32</v>
      </c>
      <c r="B314" s="18">
        <v>45388</v>
      </c>
      <c r="C314" s="1" t="s">
        <v>18</v>
      </c>
      <c r="D314" s="1" t="s">
        <v>324</v>
      </c>
      <c r="E314" s="1" t="s">
        <v>11</v>
      </c>
    </row>
    <row r="315" spans="1:5" x14ac:dyDescent="0.3">
      <c r="A315">
        <v>32</v>
      </c>
      <c r="B315" s="18">
        <v>45388</v>
      </c>
      <c r="C315" s="1" t="s">
        <v>9</v>
      </c>
      <c r="D315" s="1" t="s">
        <v>324</v>
      </c>
      <c r="E315" s="1" t="s">
        <v>26</v>
      </c>
    </row>
    <row r="316" spans="1:5" x14ac:dyDescent="0.3">
      <c r="A316">
        <v>32</v>
      </c>
      <c r="B316" s="18">
        <v>45388</v>
      </c>
      <c r="C316" s="1" t="s">
        <v>21</v>
      </c>
      <c r="D316" s="1" t="s">
        <v>324</v>
      </c>
      <c r="E316" s="1" t="s">
        <v>16</v>
      </c>
    </row>
    <row r="317" spans="1:5" x14ac:dyDescent="0.3">
      <c r="A317">
        <v>32</v>
      </c>
      <c r="B317" s="18">
        <v>45388</v>
      </c>
      <c r="C317" s="1" t="s">
        <v>28</v>
      </c>
      <c r="D317" s="1" t="s">
        <v>324</v>
      </c>
      <c r="E317" s="1" t="s">
        <v>31</v>
      </c>
    </row>
    <row r="318" spans="1:5" x14ac:dyDescent="0.3">
      <c r="A318">
        <v>32</v>
      </c>
      <c r="B318" s="18">
        <v>45388</v>
      </c>
      <c r="C318" s="1" t="s">
        <v>33</v>
      </c>
      <c r="D318" s="1" t="s">
        <v>324</v>
      </c>
      <c r="E318" s="1" t="s">
        <v>15</v>
      </c>
    </row>
    <row r="319" spans="1:5" x14ac:dyDescent="0.3">
      <c r="A319">
        <v>32</v>
      </c>
      <c r="B319" s="18">
        <v>45388</v>
      </c>
      <c r="C319" s="1" t="s">
        <v>14</v>
      </c>
      <c r="D319" s="1" t="s">
        <v>324</v>
      </c>
      <c r="E319" s="1" t="s">
        <v>3</v>
      </c>
    </row>
    <row r="320" spans="1:5" x14ac:dyDescent="0.3">
      <c r="A320">
        <v>32</v>
      </c>
      <c r="B320" s="18">
        <v>45388</v>
      </c>
      <c r="C320" s="1" t="s">
        <v>8</v>
      </c>
      <c r="D320" s="1" t="s">
        <v>324</v>
      </c>
      <c r="E320" s="1" t="s">
        <v>23</v>
      </c>
    </row>
    <row r="321" spans="1:5" x14ac:dyDescent="0.3">
      <c r="A321">
        <v>32</v>
      </c>
      <c r="B321" s="18">
        <v>45388</v>
      </c>
      <c r="C321" s="1" t="s">
        <v>25</v>
      </c>
      <c r="D321" s="1" t="s">
        <v>324</v>
      </c>
      <c r="E321" s="1" t="s">
        <v>5</v>
      </c>
    </row>
    <row r="322" spans="1:5" x14ac:dyDescent="0.3">
      <c r="A322">
        <v>33</v>
      </c>
      <c r="B322" s="18">
        <v>45395</v>
      </c>
      <c r="C322" s="1" t="s">
        <v>15</v>
      </c>
      <c r="D322" s="1" t="s">
        <v>324</v>
      </c>
      <c r="E322" s="1" t="s">
        <v>28</v>
      </c>
    </row>
    <row r="323" spans="1:5" x14ac:dyDescent="0.3">
      <c r="A323">
        <v>33</v>
      </c>
      <c r="B323" s="18">
        <v>45395</v>
      </c>
      <c r="C323" s="1" t="s">
        <v>20</v>
      </c>
      <c r="D323" s="1" t="s">
        <v>324</v>
      </c>
      <c r="E323" s="1" t="s">
        <v>14</v>
      </c>
    </row>
    <row r="324" spans="1:5" x14ac:dyDescent="0.3">
      <c r="A324">
        <v>33</v>
      </c>
      <c r="B324" s="18">
        <v>45395</v>
      </c>
      <c r="C324" s="1" t="s">
        <v>5</v>
      </c>
      <c r="D324" s="1" t="s">
        <v>324</v>
      </c>
      <c r="E324" s="1" t="s">
        <v>30</v>
      </c>
    </row>
    <row r="325" spans="1:5" x14ac:dyDescent="0.3">
      <c r="A325">
        <v>33</v>
      </c>
      <c r="B325" s="18">
        <v>45395</v>
      </c>
      <c r="C325" s="1" t="s">
        <v>26</v>
      </c>
      <c r="D325" s="1" t="s">
        <v>324</v>
      </c>
      <c r="E325" s="1" t="s">
        <v>18</v>
      </c>
    </row>
    <row r="326" spans="1:5" x14ac:dyDescent="0.3">
      <c r="A326">
        <v>33</v>
      </c>
      <c r="B326" s="18">
        <v>45395</v>
      </c>
      <c r="C326" s="1" t="s">
        <v>23</v>
      </c>
      <c r="D326" s="1" t="s">
        <v>324</v>
      </c>
      <c r="E326" s="1" t="s">
        <v>33</v>
      </c>
    </row>
    <row r="327" spans="1:5" x14ac:dyDescent="0.3">
      <c r="A327">
        <v>33</v>
      </c>
      <c r="B327" s="18">
        <v>45395</v>
      </c>
      <c r="C327" s="1" t="s">
        <v>16</v>
      </c>
      <c r="D327" s="1" t="s">
        <v>324</v>
      </c>
      <c r="E327" s="1" t="s">
        <v>9</v>
      </c>
    </row>
    <row r="328" spans="1:5" x14ac:dyDescent="0.3">
      <c r="A328">
        <v>33</v>
      </c>
      <c r="B328" s="18">
        <v>45395</v>
      </c>
      <c r="C328" s="1" t="s">
        <v>3</v>
      </c>
      <c r="D328" s="1" t="s">
        <v>324</v>
      </c>
      <c r="E328" s="1" t="s">
        <v>25</v>
      </c>
    </row>
    <row r="329" spans="1:5" x14ac:dyDescent="0.3">
      <c r="A329">
        <v>33</v>
      </c>
      <c r="B329" s="18">
        <v>45395</v>
      </c>
      <c r="C329" s="1" t="s">
        <v>11</v>
      </c>
      <c r="D329" s="1" t="s">
        <v>324</v>
      </c>
      <c r="E329" s="1" t="s">
        <v>21</v>
      </c>
    </row>
    <row r="330" spans="1:5" x14ac:dyDescent="0.3">
      <c r="A330">
        <v>33</v>
      </c>
      <c r="B330" s="18">
        <v>45395</v>
      </c>
      <c r="C330" s="1" t="s">
        <v>7</v>
      </c>
      <c r="D330" s="1" t="s">
        <v>324</v>
      </c>
      <c r="E330" s="1" t="s">
        <v>8</v>
      </c>
    </row>
    <row r="331" spans="1:5" x14ac:dyDescent="0.3">
      <c r="A331">
        <v>33</v>
      </c>
      <c r="B331" s="18">
        <v>45395</v>
      </c>
      <c r="C331" s="1" t="s">
        <v>31</v>
      </c>
      <c r="D331" s="1" t="s">
        <v>324</v>
      </c>
      <c r="E331" s="1" t="s">
        <v>13</v>
      </c>
    </row>
    <row r="332" spans="1:5" x14ac:dyDescent="0.3">
      <c r="A332">
        <v>34</v>
      </c>
      <c r="B332" s="18">
        <v>45402</v>
      </c>
      <c r="C332" s="1" t="s">
        <v>18</v>
      </c>
      <c r="D332" s="1" t="s">
        <v>324</v>
      </c>
      <c r="E332" s="1" t="s">
        <v>7</v>
      </c>
    </row>
    <row r="333" spans="1:5" x14ac:dyDescent="0.3">
      <c r="A333">
        <v>34</v>
      </c>
      <c r="B333" s="18">
        <v>45402</v>
      </c>
      <c r="C333" s="1" t="s">
        <v>9</v>
      </c>
      <c r="D333" s="1" t="s">
        <v>324</v>
      </c>
      <c r="E333" s="1" t="s">
        <v>5</v>
      </c>
    </row>
    <row r="334" spans="1:5" x14ac:dyDescent="0.3">
      <c r="A334">
        <v>34</v>
      </c>
      <c r="B334" s="18">
        <v>45402</v>
      </c>
      <c r="C334" s="1" t="s">
        <v>28</v>
      </c>
      <c r="D334" s="1" t="s">
        <v>324</v>
      </c>
      <c r="E334" s="1" t="s">
        <v>26</v>
      </c>
    </row>
    <row r="335" spans="1:5" x14ac:dyDescent="0.3">
      <c r="A335">
        <v>34</v>
      </c>
      <c r="B335" s="18">
        <v>45402</v>
      </c>
      <c r="C335" s="1" t="s">
        <v>8</v>
      </c>
      <c r="D335" s="1" t="s">
        <v>324</v>
      </c>
      <c r="E335" s="1" t="s">
        <v>20</v>
      </c>
    </row>
    <row r="336" spans="1:5" x14ac:dyDescent="0.3">
      <c r="A336">
        <v>34</v>
      </c>
      <c r="B336" s="18">
        <v>45402</v>
      </c>
      <c r="C336" s="1" t="s">
        <v>25</v>
      </c>
      <c r="D336" s="1" t="s">
        <v>324</v>
      </c>
      <c r="E336" s="1" t="s">
        <v>11</v>
      </c>
    </row>
    <row r="337" spans="1:5" x14ac:dyDescent="0.3">
      <c r="A337">
        <v>34</v>
      </c>
      <c r="B337" s="18">
        <v>45402</v>
      </c>
      <c r="C337" s="1" t="s">
        <v>21</v>
      </c>
      <c r="D337" s="1" t="s">
        <v>324</v>
      </c>
      <c r="E337" s="1" t="s">
        <v>3</v>
      </c>
    </row>
    <row r="338" spans="1:5" x14ac:dyDescent="0.3">
      <c r="A338">
        <v>34</v>
      </c>
      <c r="B338" s="18">
        <v>45402</v>
      </c>
      <c r="C338" s="1" t="s">
        <v>13</v>
      </c>
      <c r="D338" s="1" t="s">
        <v>324</v>
      </c>
      <c r="E338" s="1" t="s">
        <v>15</v>
      </c>
    </row>
    <row r="339" spans="1:5" x14ac:dyDescent="0.3">
      <c r="A339">
        <v>34</v>
      </c>
      <c r="B339" s="18">
        <v>45402</v>
      </c>
      <c r="C339" s="1" t="s">
        <v>30</v>
      </c>
      <c r="D339" s="1" t="s">
        <v>324</v>
      </c>
      <c r="E339" s="1" t="s">
        <v>23</v>
      </c>
    </row>
    <row r="340" spans="1:5" x14ac:dyDescent="0.3">
      <c r="A340">
        <v>34</v>
      </c>
      <c r="B340" s="18">
        <v>45402</v>
      </c>
      <c r="C340" s="1" t="s">
        <v>14</v>
      </c>
      <c r="D340" s="1" t="s">
        <v>324</v>
      </c>
      <c r="E340" s="1" t="s">
        <v>16</v>
      </c>
    </row>
    <row r="341" spans="1:5" x14ac:dyDescent="0.3">
      <c r="A341">
        <v>34</v>
      </c>
      <c r="B341" s="18">
        <v>45402</v>
      </c>
      <c r="C341" s="1" t="s">
        <v>33</v>
      </c>
      <c r="D341" s="1" t="s">
        <v>324</v>
      </c>
      <c r="E341" s="1" t="s">
        <v>31</v>
      </c>
    </row>
    <row r="342" spans="1:5" x14ac:dyDescent="0.3">
      <c r="A342">
        <v>35</v>
      </c>
      <c r="B342" s="18">
        <v>45409</v>
      </c>
      <c r="C342" s="1" t="s">
        <v>18</v>
      </c>
      <c r="D342" s="1" t="s">
        <v>324</v>
      </c>
      <c r="E342" s="1" t="s">
        <v>30</v>
      </c>
    </row>
    <row r="343" spans="1:5" x14ac:dyDescent="0.3">
      <c r="A343">
        <v>35</v>
      </c>
      <c r="B343" s="18">
        <v>45409</v>
      </c>
      <c r="C343" s="1" t="s">
        <v>26</v>
      </c>
      <c r="D343" s="1" t="s">
        <v>324</v>
      </c>
      <c r="E343" s="1" t="s">
        <v>5</v>
      </c>
    </row>
    <row r="344" spans="1:5" x14ac:dyDescent="0.3">
      <c r="A344">
        <v>35</v>
      </c>
      <c r="B344" s="18">
        <v>45409</v>
      </c>
      <c r="C344" s="1" t="s">
        <v>21</v>
      </c>
      <c r="D344" s="1" t="s">
        <v>324</v>
      </c>
      <c r="E344" s="1" t="s">
        <v>25</v>
      </c>
    </row>
    <row r="345" spans="1:5" x14ac:dyDescent="0.3">
      <c r="A345">
        <v>35</v>
      </c>
      <c r="B345" s="18">
        <v>45409</v>
      </c>
      <c r="C345" s="1" t="s">
        <v>8</v>
      </c>
      <c r="D345" s="1" t="s">
        <v>324</v>
      </c>
      <c r="E345" s="1" t="s">
        <v>15</v>
      </c>
    </row>
    <row r="346" spans="1:5" x14ac:dyDescent="0.3">
      <c r="A346">
        <v>35</v>
      </c>
      <c r="B346" s="18">
        <v>45409</v>
      </c>
      <c r="C346" s="1" t="s">
        <v>11</v>
      </c>
      <c r="D346" s="1" t="s">
        <v>324</v>
      </c>
      <c r="E346" s="1" t="s">
        <v>3</v>
      </c>
    </row>
    <row r="347" spans="1:5" x14ac:dyDescent="0.3">
      <c r="A347">
        <v>35</v>
      </c>
      <c r="B347" s="18">
        <v>45409</v>
      </c>
      <c r="C347" s="1" t="s">
        <v>28</v>
      </c>
      <c r="D347" s="1" t="s">
        <v>324</v>
      </c>
      <c r="E347" s="1" t="s">
        <v>23</v>
      </c>
    </row>
    <row r="348" spans="1:5" x14ac:dyDescent="0.3">
      <c r="A348">
        <v>35</v>
      </c>
      <c r="B348" s="18">
        <v>45409</v>
      </c>
      <c r="C348" s="1" t="s">
        <v>9</v>
      </c>
      <c r="D348" s="1" t="s">
        <v>324</v>
      </c>
      <c r="E348" s="1" t="s">
        <v>7</v>
      </c>
    </row>
    <row r="349" spans="1:5" x14ac:dyDescent="0.3">
      <c r="A349">
        <v>35</v>
      </c>
      <c r="B349" s="18">
        <v>45409</v>
      </c>
      <c r="C349" s="1" t="s">
        <v>14</v>
      </c>
      <c r="D349" s="1" t="s">
        <v>324</v>
      </c>
      <c r="E349" s="1" t="s">
        <v>31</v>
      </c>
    </row>
    <row r="350" spans="1:5" x14ac:dyDescent="0.3">
      <c r="A350">
        <v>35</v>
      </c>
      <c r="B350" s="18">
        <v>45409</v>
      </c>
      <c r="C350" s="1" t="s">
        <v>16</v>
      </c>
      <c r="D350" s="1" t="s">
        <v>324</v>
      </c>
      <c r="E350" s="1" t="s">
        <v>33</v>
      </c>
    </row>
    <row r="351" spans="1:5" x14ac:dyDescent="0.3">
      <c r="A351">
        <v>35</v>
      </c>
      <c r="B351" s="18">
        <v>45409</v>
      </c>
      <c r="C351" s="1" t="s">
        <v>20</v>
      </c>
      <c r="D351" s="1" t="s">
        <v>324</v>
      </c>
      <c r="E351" s="1" t="s">
        <v>13</v>
      </c>
    </row>
    <row r="352" spans="1:5" x14ac:dyDescent="0.3">
      <c r="A352">
        <v>36</v>
      </c>
      <c r="B352" s="18">
        <v>45416</v>
      </c>
      <c r="C352" s="1" t="s">
        <v>7</v>
      </c>
      <c r="D352" s="1" t="s">
        <v>324</v>
      </c>
      <c r="E352" s="1" t="s">
        <v>20</v>
      </c>
    </row>
    <row r="353" spans="1:5" x14ac:dyDescent="0.3">
      <c r="A353">
        <v>36</v>
      </c>
      <c r="B353" s="18">
        <v>45416</v>
      </c>
      <c r="C353" s="1" t="s">
        <v>31</v>
      </c>
      <c r="D353" s="1" t="s">
        <v>324</v>
      </c>
      <c r="E353" s="1" t="s">
        <v>16</v>
      </c>
    </row>
    <row r="354" spans="1:5" x14ac:dyDescent="0.3">
      <c r="A354">
        <v>36</v>
      </c>
      <c r="B354" s="18">
        <v>45416</v>
      </c>
      <c r="C354" s="1" t="s">
        <v>3</v>
      </c>
      <c r="D354" s="1" t="s">
        <v>324</v>
      </c>
      <c r="E354" s="1" t="s">
        <v>9</v>
      </c>
    </row>
    <row r="355" spans="1:5" x14ac:dyDescent="0.3">
      <c r="A355">
        <v>36</v>
      </c>
      <c r="B355" s="18">
        <v>45416</v>
      </c>
      <c r="C355" s="1" t="s">
        <v>5</v>
      </c>
      <c r="D355" s="1" t="s">
        <v>324</v>
      </c>
      <c r="E355" s="1" t="s">
        <v>18</v>
      </c>
    </row>
    <row r="356" spans="1:5" x14ac:dyDescent="0.3">
      <c r="A356">
        <v>36</v>
      </c>
      <c r="B356" s="18">
        <v>45416</v>
      </c>
      <c r="C356" s="1" t="s">
        <v>13</v>
      </c>
      <c r="D356" s="1" t="s">
        <v>324</v>
      </c>
      <c r="E356" s="1" t="s">
        <v>8</v>
      </c>
    </row>
    <row r="357" spans="1:5" x14ac:dyDescent="0.3">
      <c r="A357">
        <v>36</v>
      </c>
      <c r="B357" s="18">
        <v>45416</v>
      </c>
      <c r="C357" s="1" t="s">
        <v>30</v>
      </c>
      <c r="D357" s="1" t="s">
        <v>324</v>
      </c>
      <c r="E357" s="1" t="s">
        <v>28</v>
      </c>
    </row>
    <row r="358" spans="1:5" x14ac:dyDescent="0.3">
      <c r="A358">
        <v>36</v>
      </c>
      <c r="B358" s="18">
        <v>45416</v>
      </c>
      <c r="C358" s="1" t="s">
        <v>25</v>
      </c>
      <c r="D358" s="1" t="s">
        <v>324</v>
      </c>
      <c r="E358" s="1" t="s">
        <v>14</v>
      </c>
    </row>
    <row r="359" spans="1:5" x14ac:dyDescent="0.3">
      <c r="A359">
        <v>36</v>
      </c>
      <c r="B359" s="18">
        <v>45416</v>
      </c>
      <c r="C359" s="1" t="s">
        <v>33</v>
      </c>
      <c r="D359" s="1" t="s">
        <v>324</v>
      </c>
      <c r="E359" s="1" t="s">
        <v>26</v>
      </c>
    </row>
    <row r="360" spans="1:5" x14ac:dyDescent="0.3">
      <c r="A360">
        <v>36</v>
      </c>
      <c r="B360" s="18">
        <v>45416</v>
      </c>
      <c r="C360" s="1" t="s">
        <v>23</v>
      </c>
      <c r="D360" s="1" t="s">
        <v>324</v>
      </c>
      <c r="E360" s="1" t="s">
        <v>21</v>
      </c>
    </row>
    <row r="361" spans="1:5" x14ac:dyDescent="0.3">
      <c r="A361">
        <v>36</v>
      </c>
      <c r="B361" s="18">
        <v>45416</v>
      </c>
      <c r="C361" s="1" t="s">
        <v>15</v>
      </c>
      <c r="D361" s="1" t="s">
        <v>324</v>
      </c>
      <c r="E361" s="1" t="s">
        <v>11</v>
      </c>
    </row>
    <row r="362" spans="1:5" x14ac:dyDescent="0.3">
      <c r="A362">
        <v>37</v>
      </c>
      <c r="B362" s="18">
        <v>45423</v>
      </c>
      <c r="C362" s="1" t="s">
        <v>18</v>
      </c>
      <c r="D362" s="1" t="s">
        <v>324</v>
      </c>
      <c r="E362" s="1" t="s">
        <v>25</v>
      </c>
    </row>
    <row r="363" spans="1:5" x14ac:dyDescent="0.3">
      <c r="A363">
        <v>37</v>
      </c>
      <c r="B363" s="18">
        <v>45423</v>
      </c>
      <c r="C363" s="1" t="s">
        <v>11</v>
      </c>
      <c r="D363" s="1" t="s">
        <v>324</v>
      </c>
      <c r="E363" s="1" t="s">
        <v>30</v>
      </c>
    </row>
    <row r="364" spans="1:5" x14ac:dyDescent="0.3">
      <c r="A364">
        <v>37</v>
      </c>
      <c r="B364" s="18">
        <v>45423</v>
      </c>
      <c r="C364" s="1" t="s">
        <v>26</v>
      </c>
      <c r="D364" s="1" t="s">
        <v>324</v>
      </c>
      <c r="E364" s="1" t="s">
        <v>15</v>
      </c>
    </row>
    <row r="365" spans="1:5" x14ac:dyDescent="0.3">
      <c r="A365">
        <v>37</v>
      </c>
      <c r="B365" s="18">
        <v>45423</v>
      </c>
      <c r="C365" s="1" t="s">
        <v>9</v>
      </c>
      <c r="D365" s="1" t="s">
        <v>324</v>
      </c>
      <c r="E365" s="1" t="s">
        <v>31</v>
      </c>
    </row>
    <row r="366" spans="1:5" x14ac:dyDescent="0.3">
      <c r="A366">
        <v>37</v>
      </c>
      <c r="B366" s="18">
        <v>45423</v>
      </c>
      <c r="C366" s="1" t="s">
        <v>28</v>
      </c>
      <c r="D366" s="1" t="s">
        <v>324</v>
      </c>
      <c r="E366" s="1" t="s">
        <v>33</v>
      </c>
    </row>
    <row r="367" spans="1:5" x14ac:dyDescent="0.3">
      <c r="A367">
        <v>37</v>
      </c>
      <c r="B367" s="18">
        <v>45423</v>
      </c>
      <c r="C367" s="1" t="s">
        <v>21</v>
      </c>
      <c r="D367" s="1" t="s">
        <v>324</v>
      </c>
      <c r="E367" s="1" t="s">
        <v>5</v>
      </c>
    </row>
    <row r="368" spans="1:5" x14ac:dyDescent="0.3">
      <c r="A368">
        <v>37</v>
      </c>
      <c r="B368" s="18">
        <v>45423</v>
      </c>
      <c r="C368" s="1" t="s">
        <v>16</v>
      </c>
      <c r="D368" s="1" t="s">
        <v>324</v>
      </c>
      <c r="E368" s="1" t="s">
        <v>13</v>
      </c>
    </row>
    <row r="369" spans="1:5" x14ac:dyDescent="0.3">
      <c r="A369">
        <v>37</v>
      </c>
      <c r="B369" s="18">
        <v>45423</v>
      </c>
      <c r="C369" s="1" t="s">
        <v>8</v>
      </c>
      <c r="D369" s="1" t="s">
        <v>324</v>
      </c>
      <c r="E369" s="1" t="s">
        <v>3</v>
      </c>
    </row>
    <row r="370" spans="1:5" x14ac:dyDescent="0.3">
      <c r="A370">
        <v>37</v>
      </c>
      <c r="B370" s="18">
        <v>45423</v>
      </c>
      <c r="C370" s="1" t="s">
        <v>14</v>
      </c>
      <c r="D370" s="1" t="s">
        <v>324</v>
      </c>
      <c r="E370" s="1" t="s">
        <v>7</v>
      </c>
    </row>
    <row r="371" spans="1:5" x14ac:dyDescent="0.3">
      <c r="A371">
        <v>37</v>
      </c>
      <c r="B371" s="18">
        <v>45423</v>
      </c>
      <c r="C371" s="1" t="s">
        <v>20</v>
      </c>
      <c r="D371" s="1" t="s">
        <v>324</v>
      </c>
      <c r="E371" s="1" t="s">
        <v>23</v>
      </c>
    </row>
    <row r="372" spans="1:5" x14ac:dyDescent="0.3">
      <c r="A372">
        <v>38</v>
      </c>
      <c r="B372" s="18">
        <v>45431</v>
      </c>
      <c r="C372" s="1" t="s">
        <v>30</v>
      </c>
      <c r="D372" s="1" t="s">
        <v>324</v>
      </c>
      <c r="E372" s="1" t="s">
        <v>21</v>
      </c>
    </row>
    <row r="373" spans="1:5" x14ac:dyDescent="0.3">
      <c r="A373">
        <v>38</v>
      </c>
      <c r="B373" s="18">
        <v>45431</v>
      </c>
      <c r="C373" s="1" t="s">
        <v>33</v>
      </c>
      <c r="D373" s="1" t="s">
        <v>324</v>
      </c>
      <c r="E373" s="1" t="s">
        <v>9</v>
      </c>
    </row>
    <row r="374" spans="1:5" x14ac:dyDescent="0.3">
      <c r="A374">
        <v>38</v>
      </c>
      <c r="B374" s="18">
        <v>45431</v>
      </c>
      <c r="C374" s="1" t="s">
        <v>5</v>
      </c>
      <c r="D374" s="1" t="s">
        <v>324</v>
      </c>
      <c r="E374" s="1" t="s">
        <v>11</v>
      </c>
    </row>
    <row r="375" spans="1:5" x14ac:dyDescent="0.3">
      <c r="A375">
        <v>38</v>
      </c>
      <c r="B375" s="18">
        <v>45431</v>
      </c>
      <c r="C375" s="1" t="s">
        <v>7</v>
      </c>
      <c r="D375" s="1" t="s">
        <v>324</v>
      </c>
      <c r="E375" s="1" t="s">
        <v>28</v>
      </c>
    </row>
    <row r="376" spans="1:5" x14ac:dyDescent="0.3">
      <c r="A376">
        <v>38</v>
      </c>
      <c r="B376" s="18">
        <v>45431</v>
      </c>
      <c r="C376" s="1" t="s">
        <v>13</v>
      </c>
      <c r="D376" s="1" t="s">
        <v>324</v>
      </c>
      <c r="E376" s="1" t="s">
        <v>14</v>
      </c>
    </row>
    <row r="377" spans="1:5" x14ac:dyDescent="0.3">
      <c r="A377">
        <v>38</v>
      </c>
      <c r="B377" s="18">
        <v>45431</v>
      </c>
      <c r="C377" s="1" t="s">
        <v>23</v>
      </c>
      <c r="D377" s="1" t="s">
        <v>324</v>
      </c>
      <c r="E377" s="1" t="s">
        <v>16</v>
      </c>
    </row>
    <row r="378" spans="1:5" x14ac:dyDescent="0.3">
      <c r="A378">
        <v>38</v>
      </c>
      <c r="B378" s="18">
        <v>45431</v>
      </c>
      <c r="C378" s="1" t="s">
        <v>15</v>
      </c>
      <c r="D378" s="1" t="s">
        <v>324</v>
      </c>
      <c r="E378" s="1" t="s">
        <v>20</v>
      </c>
    </row>
    <row r="379" spans="1:5" x14ac:dyDescent="0.3">
      <c r="A379">
        <v>38</v>
      </c>
      <c r="B379" s="18">
        <v>45431</v>
      </c>
      <c r="C379" s="1" t="s">
        <v>25</v>
      </c>
      <c r="D379" s="1" t="s">
        <v>324</v>
      </c>
      <c r="E379" s="1" t="s">
        <v>8</v>
      </c>
    </row>
    <row r="380" spans="1:5" x14ac:dyDescent="0.3">
      <c r="A380">
        <v>38</v>
      </c>
      <c r="B380" s="18">
        <v>45431</v>
      </c>
      <c r="C380" s="1" t="s">
        <v>3</v>
      </c>
      <c r="D380" s="1" t="s">
        <v>324</v>
      </c>
      <c r="E380" s="1" t="s">
        <v>18</v>
      </c>
    </row>
    <row r="381" spans="1:5" x14ac:dyDescent="0.3">
      <c r="A381">
        <v>38</v>
      </c>
      <c r="B381" s="18">
        <v>45431</v>
      </c>
      <c r="C381" s="1" t="s">
        <v>31</v>
      </c>
      <c r="D381" s="1" t="s">
        <v>324</v>
      </c>
      <c r="E381" s="1" t="s">
        <v>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39EF5-1B1D-446C-8935-0FD93818507E}">
  <dimension ref="IQ262099:MMS741379"/>
  <sheetViews>
    <sheetView workbookViewId="0"/>
  </sheetViews>
  <sheetFormatPr defaultRowHeight="14.4" x14ac:dyDescent="0.3"/>
  <sheetData>
    <row r="262099" spans="7602:7602" x14ac:dyDescent="0.3">
      <c r="KFJ262099" t="s">
        <v>247</v>
      </c>
    </row>
    <row r="306889" spans="9145:9145" x14ac:dyDescent="0.3">
      <c r="MMS306889" t="s">
        <v>286</v>
      </c>
    </row>
    <row r="320342" spans="5795:5795" x14ac:dyDescent="0.3">
      <c r="HNW320342" t="s">
        <v>246</v>
      </c>
    </row>
    <row r="426512" spans="2274:2274" x14ac:dyDescent="0.3">
      <c r="CIL426512" t="s">
        <v>244</v>
      </c>
    </row>
    <row r="741379" spans="251:251" x14ac:dyDescent="0.3">
      <c r="IQ741379" t="s">
        <v>245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E9D906-0EFA-43B8-8AB2-89E5AA84E7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Φύλλα εργασίας</vt:lpstr>
      </vt:variant>
      <vt:variant>
        <vt:i4>4</vt:i4>
      </vt:variant>
      <vt:variant>
        <vt:lpstr>Καθορισμένες περιοχές</vt:lpstr>
      </vt:variant>
      <vt:variant>
        <vt:i4>38</vt:i4>
      </vt:variant>
    </vt:vector>
  </HeadingPairs>
  <TitlesOfParts>
    <vt:vector size="42" baseType="lpstr">
      <vt:lpstr>DATA</vt:lpstr>
      <vt:lpstr>DASHBOARD</vt:lpstr>
      <vt:lpstr>Φύλλο1</vt:lpstr>
      <vt:lpstr>Scores &amp; Fixtures 2023-2024 Pre</vt:lpstr>
      <vt:lpstr>att</vt:lpstr>
      <vt:lpstr>average</vt:lpstr>
      <vt:lpstr>cards</vt:lpstr>
      <vt:lpstr>CleanSheets</vt:lpstr>
      <vt:lpstr>Corners</vt:lpstr>
      <vt:lpstr>def</vt:lpstr>
      <vt:lpstr>draws</vt:lpstr>
      <vt:lpstr>drbbles</vt:lpstr>
      <vt:lpstr>fouls</vt:lpstr>
      <vt:lpstr>GoalCreatingActions</vt:lpstr>
      <vt:lpstr>goalsagainsts</vt:lpstr>
      <vt:lpstr>goalsfor</vt:lpstr>
      <vt:lpstr>last5matches</vt:lpstr>
      <vt:lpstr>losses</vt:lpstr>
      <vt:lpstr>mp</vt:lpstr>
      <vt:lpstr>NPxGoalsShot</vt:lpstr>
      <vt:lpstr>npxGxAG</vt:lpstr>
      <vt:lpstr>offsides</vt:lpstr>
      <vt:lpstr>PassesCompletion</vt:lpstr>
      <vt:lpstr>PassesintoFinalThird</vt:lpstr>
      <vt:lpstr>passlength</vt:lpstr>
      <vt:lpstr>points</vt:lpstr>
      <vt:lpstr>points1</vt:lpstr>
      <vt:lpstr>possession</vt:lpstr>
      <vt:lpstr>ProgressiveCarryingDistance</vt:lpstr>
      <vt:lpstr>ProgressivePassingDistance</vt:lpstr>
      <vt:lpstr>rank</vt:lpstr>
      <vt:lpstr>rankingtotalrating</vt:lpstr>
      <vt:lpstr>teams</vt:lpstr>
      <vt:lpstr>topteamScorer</vt:lpstr>
      <vt:lpstr>TotalRating</vt:lpstr>
      <vt:lpstr>TouchesAtt3rd</vt:lpstr>
      <vt:lpstr>TouchesAttPen</vt:lpstr>
      <vt:lpstr>TouchesDef3rd</vt:lpstr>
      <vt:lpstr>TouchesDefPen</vt:lpstr>
      <vt:lpstr>TouchesMid3rd</vt:lpstr>
      <vt:lpstr>wins</vt:lpstr>
      <vt:lpstr>xGoalsDifference90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Σπύρος Σινης</dc:creator>
  <cp:lastModifiedBy>Σπύρος Σινης</cp:lastModifiedBy>
  <dcterms:created xsi:type="dcterms:W3CDTF">2015-06-05T18:19:34Z</dcterms:created>
  <dcterms:modified xsi:type="dcterms:W3CDTF">2024-02-10T09:50:52Z</dcterms:modified>
</cp:coreProperties>
</file>