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ython\MDF\data\"/>
    </mc:Choice>
  </mc:AlternateContent>
  <bookViews>
    <workbookView xWindow="0" yWindow="0" windowWidth="28800" windowHeight="12210"/>
  </bookViews>
  <sheets>
    <sheet name="数据统计" sheetId="1" r:id="rId1"/>
    <sheet name="能量流" sheetId="2" r:id="rId2"/>
    <sheet name="结果统计" sheetId="12" r:id="rId3"/>
  </sheets>
  <definedNames>
    <definedName name="_6AT">#REF!</definedName>
    <definedName name="_6MT">#REF!</definedName>
    <definedName name="_7DDCT">#REF!</definedName>
    <definedName name="_7WF25">#REF!</definedName>
    <definedName name="_7WF35">#REF!</definedName>
    <definedName name="asd">#REF!</definedName>
    <definedName name="EV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T4" i="1"/>
  <c r="R5" i="1"/>
  <c r="T5" i="1"/>
  <c r="R6" i="1"/>
  <c r="T6" i="1"/>
  <c r="T3" i="1"/>
  <c r="K15" i="2"/>
  <c r="J15" i="2"/>
  <c r="I15" i="2"/>
  <c r="H15" i="2"/>
  <c r="F18" i="1"/>
  <c r="F19" i="1"/>
  <c r="F20" i="1"/>
  <c r="F21" i="1"/>
  <c r="G19" i="1"/>
  <c r="G20" i="1"/>
  <c r="G21" i="1"/>
  <c r="G18" i="1"/>
  <c r="H18" i="1"/>
  <c r="H21" i="1"/>
  <c r="H20" i="1"/>
  <c r="H19" i="1"/>
  <c r="K5" i="12"/>
  <c r="J5" i="12"/>
  <c r="I5" i="12"/>
  <c r="H5" i="12"/>
  <c r="G5" i="12"/>
  <c r="F5" i="12"/>
  <c r="E5" i="12"/>
  <c r="K4" i="12"/>
  <c r="J4" i="12"/>
  <c r="I4" i="12"/>
  <c r="H4" i="12"/>
  <c r="G4" i="12"/>
  <c r="F4" i="12"/>
  <c r="E4" i="12"/>
  <c r="E9" i="12"/>
  <c r="F6" i="12"/>
  <c r="F7" i="12"/>
  <c r="E6" i="12"/>
  <c r="E7" i="12"/>
  <c r="G6" i="12"/>
  <c r="J6" i="12"/>
  <c r="J8" i="12"/>
  <c r="G3" i="2"/>
  <c r="H6" i="12"/>
  <c r="H7" i="12"/>
  <c r="I6" i="12"/>
  <c r="I7" i="12"/>
  <c r="G8" i="12"/>
  <c r="K8" i="12"/>
  <c r="E13" i="12"/>
  <c r="I19" i="1"/>
  <c r="L2" i="2"/>
  <c r="K21" i="2"/>
  <c r="J21" i="2"/>
  <c r="I21" i="2"/>
  <c r="H21" i="2"/>
  <c r="K20" i="2"/>
  <c r="J20" i="2"/>
  <c r="I20" i="2"/>
  <c r="H20" i="2"/>
  <c r="K10" i="2"/>
  <c r="J10" i="2"/>
  <c r="I10" i="2"/>
  <c r="H10" i="2"/>
  <c r="K9" i="2"/>
  <c r="J9" i="2"/>
  <c r="I9" i="2"/>
  <c r="H9" i="2"/>
  <c r="K7" i="2"/>
  <c r="J7" i="2"/>
  <c r="I7" i="2"/>
  <c r="H7" i="2"/>
  <c r="C23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B22" i="1"/>
  <c r="K24" i="2"/>
  <c r="K8" i="2"/>
  <c r="J23" i="2"/>
  <c r="J8" i="2"/>
  <c r="I24" i="2"/>
  <c r="H23" i="2"/>
  <c r="K7" i="12"/>
  <c r="E10" i="12"/>
  <c r="J19" i="2"/>
  <c r="K19" i="2"/>
  <c r="K11" i="2"/>
  <c r="I18" i="1"/>
  <c r="I21" i="1"/>
  <c r="B18" i="1"/>
  <c r="I20" i="1"/>
  <c r="B19" i="1"/>
  <c r="I32" i="2"/>
  <c r="K32" i="2"/>
  <c r="H31" i="2"/>
  <c r="G29" i="2"/>
  <c r="J33" i="2"/>
  <c r="J32" i="2"/>
  <c r="K14" i="2"/>
  <c r="H33" i="2"/>
  <c r="H22" i="2"/>
  <c r="J22" i="2"/>
  <c r="K22" i="2"/>
  <c r="I11" i="2"/>
  <c r="H32" i="2"/>
  <c r="I22" i="2"/>
  <c r="I19" i="2"/>
  <c r="J11" i="2"/>
  <c r="H19" i="2"/>
  <c r="I33" i="2"/>
  <c r="K33" i="2"/>
  <c r="J30" i="2"/>
  <c r="K25" i="2"/>
  <c r="K26" i="2"/>
  <c r="J25" i="2"/>
  <c r="H8" i="2"/>
  <c r="H6" i="2"/>
  <c r="H30" i="2"/>
  <c r="G2" i="2"/>
  <c r="I31" i="2"/>
  <c r="J31" i="2"/>
  <c r="B21" i="1"/>
  <c r="I8" i="2"/>
  <c r="I14" i="2"/>
  <c r="K31" i="2"/>
  <c r="K23" i="2"/>
  <c r="K30" i="2"/>
  <c r="H26" i="2"/>
  <c r="I26" i="2"/>
  <c r="H14" i="2"/>
  <c r="J26" i="2"/>
  <c r="B20" i="1"/>
  <c r="B23" i="1"/>
  <c r="H11" i="2"/>
  <c r="J14" i="2"/>
  <c r="J29" i="2"/>
  <c r="I23" i="2"/>
  <c r="I30" i="2"/>
  <c r="K29" i="2"/>
  <c r="K27" i="2"/>
  <c r="J20" i="1"/>
  <c r="J24" i="2"/>
  <c r="H24" i="2"/>
  <c r="J18" i="1"/>
  <c r="J21" i="1"/>
  <c r="J19" i="1"/>
  <c r="H29" i="2"/>
  <c r="I27" i="2"/>
  <c r="H27" i="2"/>
  <c r="J27" i="2"/>
  <c r="I29" i="2"/>
  <c r="H25" i="2"/>
  <c r="I6" i="2"/>
  <c r="J6" i="2"/>
  <c r="I25" i="2"/>
  <c r="K6" i="2"/>
  <c r="L23" i="2"/>
  <c r="L8" i="2"/>
  <c r="L7" i="2"/>
  <c r="L30" i="2"/>
  <c r="L10" i="2"/>
  <c r="L25" i="2"/>
  <c r="L5" i="2"/>
  <c r="L4" i="2"/>
  <c r="L15" i="2"/>
  <c r="L20" i="2"/>
  <c r="L24" i="2"/>
  <c r="G24" i="2"/>
  <c r="L21" i="2"/>
  <c r="L9" i="2"/>
  <c r="G23" i="2"/>
  <c r="G30" i="2"/>
  <c r="L11" i="2"/>
  <c r="L22" i="2"/>
  <c r="L14" i="2"/>
  <c r="L19" i="2"/>
  <c r="L26" i="2"/>
  <c r="L33" i="2"/>
  <c r="L31" i="2"/>
  <c r="G31" i="2"/>
  <c r="G9" i="2"/>
  <c r="G11" i="2"/>
  <c r="L32" i="2"/>
  <c r="G32" i="2"/>
  <c r="G21" i="2"/>
  <c r="G22" i="2"/>
  <c r="L27" i="2"/>
  <c r="L29" i="2"/>
  <c r="G8" i="2"/>
  <c r="G25" i="2"/>
  <c r="G5" i="2"/>
  <c r="G4" i="2"/>
  <c r="G27" i="2"/>
  <c r="G26" i="2"/>
  <c r="G33" i="2"/>
</calcChain>
</file>

<file path=xl/sharedStrings.xml><?xml version="1.0" encoding="utf-8"?>
<sst xmlns="http://schemas.openxmlformats.org/spreadsheetml/2006/main" count="242" uniqueCount="150">
  <si>
    <t>循环数</t>
    <phoneticPr fontId="5" type="noConversion"/>
  </si>
  <si>
    <t>行驶里程</t>
  </si>
  <si>
    <t>电池净输出电能</t>
  </si>
  <si>
    <t>电池总驱动电能</t>
  </si>
  <si>
    <t>电池回收电能</t>
  </si>
  <si>
    <t>ECP能耗</t>
  </si>
  <si>
    <t>总阻力损失</t>
    <phoneticPr fontId="5" type="noConversion"/>
  </si>
  <si>
    <t>驱动阻力损失</t>
    <phoneticPr fontId="5" type="noConversion"/>
  </si>
  <si>
    <t>回收阻力损失</t>
    <phoneticPr fontId="5" type="noConversion"/>
  </si>
  <si>
    <t>驱动增加动能</t>
    <phoneticPr fontId="7" type="noConversion"/>
  </si>
  <si>
    <t>回收减小动能</t>
    <phoneticPr fontId="7" type="noConversion"/>
  </si>
  <si>
    <t>标准工况动能</t>
    <phoneticPr fontId="5" type="noConversion"/>
  </si>
  <si>
    <t>总</t>
    <phoneticPr fontId="5" type="noConversion"/>
  </si>
  <si>
    <t>CLTC1</t>
    <phoneticPr fontId="5" type="noConversion"/>
  </si>
  <si>
    <t>CLTC2</t>
  </si>
  <si>
    <t>CLTC3</t>
  </si>
  <si>
    <t>CLTC4</t>
  </si>
  <si>
    <t>等速1</t>
    <phoneticPr fontId="5" type="noConversion"/>
  </si>
  <si>
    <t>等速2</t>
  </si>
  <si>
    <t>行驶里程(转毂)</t>
    <phoneticPr fontId="5" type="noConversion"/>
  </si>
  <si>
    <t>驱动轴净输出机械能</t>
    <phoneticPr fontId="5" type="noConversion"/>
  </si>
  <si>
    <t>驱动轴总驱动机械能</t>
    <phoneticPr fontId="5" type="noConversion"/>
  </si>
  <si>
    <t>驱动轴回收机械能</t>
    <phoneticPr fontId="5" type="noConversion"/>
  </si>
  <si>
    <t>动能</t>
    <phoneticPr fontId="5" type="noConversion"/>
  </si>
  <si>
    <t>电池端电耗</t>
    <phoneticPr fontId="5" type="noConversion"/>
  </si>
  <si>
    <t>电驱驱动效率</t>
    <phoneticPr fontId="5" type="noConversion"/>
  </si>
  <si>
    <t>电驱回收效率</t>
    <phoneticPr fontId="5" type="noConversion"/>
  </si>
  <si>
    <t>驱动系统效率</t>
    <phoneticPr fontId="5" type="noConversion"/>
  </si>
  <si>
    <t>低压负载平均功耗(低压侧)</t>
    <phoneticPr fontId="5" type="noConversion"/>
  </si>
  <si>
    <t>低压负载平均功耗(高压侧)</t>
    <phoneticPr fontId="5" type="noConversion"/>
  </si>
  <si>
    <t>DCDC效率</t>
    <phoneticPr fontId="5" type="noConversion"/>
  </si>
  <si>
    <t>数据来源</t>
    <phoneticPr fontId="5" type="noConversion"/>
  </si>
  <si>
    <t>CAN数据</t>
    <phoneticPr fontId="5" type="noConversion"/>
  </si>
  <si>
    <t>功率分析仪</t>
    <phoneticPr fontId="5" type="noConversion"/>
  </si>
  <si>
    <t>转毂数据</t>
    <phoneticPr fontId="5" type="noConversion"/>
  </si>
  <si>
    <t>\</t>
    <phoneticPr fontId="5" type="noConversion"/>
  </si>
  <si>
    <t>阶段</t>
    <phoneticPr fontId="5" type="noConversion"/>
  </si>
  <si>
    <t>单位</t>
    <phoneticPr fontId="5" type="noConversion"/>
  </si>
  <si>
    <t>合计</t>
    <phoneticPr fontId="5" type="noConversion"/>
  </si>
  <si>
    <t>备注</t>
    <phoneticPr fontId="5" type="noConversion"/>
  </si>
  <si>
    <t>工况类型</t>
    <phoneticPr fontId="5" type="noConversion"/>
  </si>
  <si>
    <t>CLTC×2</t>
    <phoneticPr fontId="5" type="noConversion"/>
  </si>
  <si>
    <t>等速100km/h</t>
    <phoneticPr fontId="5" type="noConversion"/>
  </si>
  <si>
    <t>行驶里程d</t>
    <phoneticPr fontId="5" type="noConversion"/>
  </si>
  <si>
    <t>km</t>
    <phoneticPr fontId="4" type="noConversion"/>
  </si>
  <si>
    <t>试验里程</t>
    <phoneticPr fontId="5" type="noConversion"/>
  </si>
  <si>
    <t>Wh</t>
    <phoneticPr fontId="4" type="noConversion"/>
  </si>
  <si>
    <t>权重系数K</t>
    <phoneticPr fontId="5" type="noConversion"/>
  </si>
  <si>
    <t>\</t>
    <phoneticPr fontId="4" type="noConversion"/>
  </si>
  <si>
    <t>­</t>
    <phoneticPr fontId="5" type="noConversion"/>
  </si>
  <si>
    <t>Wh/km</t>
  </si>
  <si>
    <t>加权电耗</t>
    <phoneticPr fontId="5" type="noConversion"/>
  </si>
  <si>
    <t>等速电耗</t>
    <phoneticPr fontId="5" type="noConversion"/>
  </si>
  <si>
    <t>剩余电量百分比</t>
  </si>
  <si>
    <t>%</t>
    <phoneticPr fontId="5" type="noConversion"/>
  </si>
  <si>
    <t>≤10%</t>
    <phoneticPr fontId="5" type="noConversion"/>
  </si>
  <si>
    <t>CLTC续驶里程</t>
    <phoneticPr fontId="5" type="noConversion"/>
  </si>
  <si>
    <t>BER</t>
    <phoneticPr fontId="5" type="noConversion"/>
  </si>
  <si>
    <t>墙端充电量</t>
    <phoneticPr fontId="5" type="noConversion"/>
  </si>
  <si>
    <t>墙端电耗</t>
    <phoneticPr fontId="5" type="noConversion"/>
  </si>
  <si>
    <t>EC</t>
    <phoneticPr fontId="5" type="noConversion"/>
  </si>
  <si>
    <t>等速续驶里程</t>
    <phoneticPr fontId="5" type="noConversion"/>
  </si>
  <si>
    <t>项目</t>
    <phoneticPr fontId="4" type="noConversion"/>
  </si>
  <si>
    <t>标准工况</t>
    <phoneticPr fontId="5" type="noConversion"/>
  </si>
  <si>
    <t>加权</t>
    <phoneticPr fontId="5" type="noConversion"/>
  </si>
  <si>
    <t>电池放电量</t>
    <phoneticPr fontId="4" type="noConversion"/>
  </si>
  <si>
    <t>kWh</t>
    <phoneticPr fontId="4" type="noConversion"/>
  </si>
  <si>
    <t>墙端充电量</t>
    <phoneticPr fontId="4" type="noConversion"/>
  </si>
  <si>
    <t>仿真结果</t>
    <phoneticPr fontId="4" type="noConversion"/>
  </si>
  <si>
    <t>CLTC电耗</t>
    <phoneticPr fontId="4" type="noConversion"/>
  </si>
  <si>
    <t>kWh/100km</t>
    <phoneticPr fontId="4" type="noConversion"/>
  </si>
  <si>
    <t>CLTC里程</t>
    <phoneticPr fontId="4" type="noConversion"/>
  </si>
  <si>
    <t>能量流</t>
    <phoneticPr fontId="5" type="noConversion"/>
  </si>
  <si>
    <t>里程</t>
    <phoneticPr fontId="4" type="noConversion"/>
  </si>
  <si>
    <t>电池净耗电量</t>
    <phoneticPr fontId="4" type="noConversion"/>
  </si>
  <si>
    <t>驱动</t>
    <phoneticPr fontId="4" type="noConversion"/>
  </si>
  <si>
    <t>①</t>
    <phoneticPr fontId="4" type="noConversion"/>
  </si>
  <si>
    <t>电驱输入电能</t>
    <phoneticPr fontId="5" type="noConversion"/>
  </si>
  <si>
    <t>②</t>
    <phoneticPr fontId="4" type="noConversion"/>
  </si>
  <si>
    <t>电驱输出机械能</t>
    <phoneticPr fontId="5" type="noConversion"/>
  </si>
  <si>
    <t>③</t>
    <phoneticPr fontId="4" type="noConversion"/>
  </si>
  <si>
    <t>驱动效率损失</t>
    <phoneticPr fontId="5" type="noConversion"/>
  </si>
  <si>
    <t>驱动底盘件损失</t>
    <phoneticPr fontId="5" type="noConversion"/>
  </si>
  <si>
    <t>驱动风阻损失</t>
    <phoneticPr fontId="5" type="noConversion"/>
  </si>
  <si>
    <t>④</t>
    <phoneticPr fontId="4" type="noConversion"/>
  </si>
  <si>
    <t>驱动阻力损失</t>
    <phoneticPr fontId="4" type="noConversion"/>
  </si>
  <si>
    <t>⑤</t>
    <phoneticPr fontId="4" type="noConversion"/>
  </si>
  <si>
    <t>回收</t>
    <phoneticPr fontId="4" type="noConversion"/>
  </si>
  <si>
    <t>⑥</t>
    <phoneticPr fontId="4" type="noConversion"/>
  </si>
  <si>
    <t>液压制动(策略)</t>
    <phoneticPr fontId="5" type="noConversion"/>
  </si>
  <si>
    <t>\</t>
    <phoneticPr fontId="7" type="noConversion"/>
  </si>
  <si>
    <t>回收底盘件损失</t>
    <phoneticPr fontId="5" type="noConversion"/>
  </si>
  <si>
    <t>回收风阻损失</t>
    <phoneticPr fontId="5" type="noConversion"/>
  </si>
  <si>
    <t>⑦</t>
    <phoneticPr fontId="4" type="noConversion"/>
  </si>
  <si>
    <t>回收阻力损失</t>
    <phoneticPr fontId="4" type="noConversion"/>
  </si>
  <si>
    <t>⑧</t>
    <phoneticPr fontId="4" type="noConversion"/>
  </si>
  <si>
    <t>电驱回收机械能</t>
    <phoneticPr fontId="5" type="noConversion"/>
  </si>
  <si>
    <t>⑨</t>
    <phoneticPr fontId="4" type="noConversion"/>
  </si>
  <si>
    <t>电驱回收电能</t>
    <phoneticPr fontId="5" type="noConversion"/>
  </si>
  <si>
    <t>⑩</t>
    <phoneticPr fontId="4" type="noConversion"/>
  </si>
  <si>
    <t>回收效率损失</t>
    <phoneticPr fontId="5" type="noConversion"/>
  </si>
  <si>
    <t>低压负载能耗</t>
    <phoneticPr fontId="4" type="noConversion"/>
  </si>
  <si>
    <t>电耗</t>
    <phoneticPr fontId="4" type="noConversion"/>
  </si>
  <si>
    <t>电池端电耗</t>
    <phoneticPr fontId="4" type="noConversion"/>
  </si>
  <si>
    <t>电驱电耗</t>
    <phoneticPr fontId="5" type="noConversion"/>
  </si>
  <si>
    <t>效率损失电耗</t>
    <phoneticPr fontId="5" type="noConversion"/>
  </si>
  <si>
    <t>制动损失电耗</t>
    <phoneticPr fontId="5" type="noConversion"/>
  </si>
  <si>
    <t>阻力损失电耗</t>
    <phoneticPr fontId="5" type="noConversion"/>
  </si>
  <si>
    <t>低压负载电耗</t>
    <phoneticPr fontId="5" type="noConversion"/>
  </si>
  <si>
    <t>效率</t>
    <phoneticPr fontId="5" type="noConversion"/>
  </si>
  <si>
    <t>平均驱动效率</t>
    <phoneticPr fontId="4" type="noConversion"/>
  </si>
  <si>
    <t>%</t>
    <phoneticPr fontId="4" type="noConversion"/>
  </si>
  <si>
    <t>平均回收效率</t>
    <phoneticPr fontId="4" type="noConversion"/>
  </si>
  <si>
    <t>平均效率</t>
    <phoneticPr fontId="4" type="noConversion"/>
  </si>
  <si>
    <t>仿真</t>
    <phoneticPr fontId="4" type="noConversion"/>
  </si>
  <si>
    <t>低压负载平均功耗</t>
    <phoneticPr fontId="4" type="noConversion"/>
  </si>
  <si>
    <t>W</t>
    <phoneticPr fontId="4" type="noConversion"/>
  </si>
  <si>
    <t>DCDC低压总消耗电能</t>
    <phoneticPr fontId="5" type="noConversion"/>
  </si>
  <si>
    <t>DCDC低压驱动消耗电能</t>
    <phoneticPr fontId="5" type="noConversion"/>
  </si>
  <si>
    <t>DCDC低压回收消耗电能</t>
    <phoneticPr fontId="5" type="noConversion"/>
  </si>
  <si>
    <t>IPU输出电能</t>
    <phoneticPr fontId="5" type="noConversion"/>
  </si>
  <si>
    <t>IPU总输出电能</t>
    <phoneticPr fontId="5" type="noConversion"/>
  </si>
  <si>
    <t>IPU回收电能</t>
    <phoneticPr fontId="5" type="noConversion"/>
  </si>
  <si>
    <t>IPS总消耗电能</t>
    <phoneticPr fontId="5" type="noConversion"/>
  </si>
  <si>
    <t>IPS驱动消耗电能</t>
    <phoneticPr fontId="5" type="noConversion"/>
  </si>
  <si>
    <t>IPS回收消耗电能</t>
    <phoneticPr fontId="5" type="noConversion"/>
  </si>
  <si>
    <t>加权系数</t>
    <phoneticPr fontId="5" type="noConversion"/>
  </si>
  <si>
    <t>电耗增量</t>
    <phoneticPr fontId="5" type="noConversion"/>
  </si>
  <si>
    <r>
      <t>DS</t>
    </r>
    <r>
      <rPr>
        <b/>
        <vertAlign val="subscript"/>
        <sz val="11"/>
        <color theme="1"/>
        <rFont val="微软雅黑"/>
        <family val="2"/>
        <charset val="134"/>
      </rPr>
      <t>1</t>
    </r>
    <phoneticPr fontId="5" type="noConversion"/>
  </si>
  <si>
    <r>
      <t>CSS</t>
    </r>
    <r>
      <rPr>
        <b/>
        <vertAlign val="subscript"/>
        <sz val="11"/>
        <color theme="1"/>
        <rFont val="微软雅黑"/>
        <family val="2"/>
        <charset val="134"/>
      </rPr>
      <t>M</t>
    </r>
    <phoneticPr fontId="5" type="noConversion"/>
  </si>
  <si>
    <r>
      <t>DS</t>
    </r>
    <r>
      <rPr>
        <b/>
        <vertAlign val="subscript"/>
        <sz val="11"/>
        <color theme="1"/>
        <rFont val="微软雅黑"/>
        <family val="2"/>
        <charset val="134"/>
      </rPr>
      <t>2</t>
    </r>
    <phoneticPr fontId="5" type="noConversion"/>
  </si>
  <si>
    <r>
      <t>CSS</t>
    </r>
    <r>
      <rPr>
        <b/>
        <vertAlign val="subscript"/>
        <sz val="11"/>
        <color theme="1"/>
        <rFont val="微软雅黑"/>
        <family val="2"/>
        <charset val="134"/>
      </rPr>
      <t>E</t>
    </r>
    <phoneticPr fontId="5" type="noConversion"/>
  </si>
  <si>
    <r>
      <t>消耗电量ΔE</t>
    </r>
    <r>
      <rPr>
        <b/>
        <vertAlign val="subscript"/>
        <sz val="11"/>
        <color theme="1"/>
        <rFont val="微软雅黑"/>
        <family val="2"/>
        <charset val="134"/>
      </rPr>
      <t>REESS</t>
    </r>
    <phoneticPr fontId="5" type="noConversion"/>
  </si>
  <si>
    <r>
      <t>E</t>
    </r>
    <r>
      <rPr>
        <vertAlign val="subscript"/>
        <sz val="11"/>
        <color theme="1"/>
        <rFont val="微软雅黑"/>
        <family val="2"/>
        <charset val="134"/>
      </rPr>
      <t>REESS,STP</t>
    </r>
    <phoneticPr fontId="4" type="noConversion"/>
  </si>
  <si>
    <r>
      <t>能量消耗率EC</t>
    </r>
    <r>
      <rPr>
        <b/>
        <vertAlign val="subscript"/>
        <sz val="11"/>
        <color theme="1"/>
        <rFont val="微软雅黑"/>
        <family val="2"/>
        <charset val="134"/>
      </rPr>
      <t>DC</t>
    </r>
    <phoneticPr fontId="5" type="noConversion"/>
  </si>
  <si>
    <r>
      <t>能量消耗率EC</t>
    </r>
    <r>
      <rPr>
        <b/>
        <vertAlign val="subscript"/>
        <sz val="11"/>
        <color theme="1"/>
        <rFont val="微软雅黑"/>
        <family val="2"/>
        <charset val="134"/>
      </rPr>
      <t>CSS</t>
    </r>
    <phoneticPr fontId="5" type="noConversion"/>
  </si>
  <si>
    <r>
      <t>E</t>
    </r>
    <r>
      <rPr>
        <vertAlign val="subscript"/>
        <sz val="11"/>
        <color theme="1"/>
        <rFont val="微软雅黑"/>
        <family val="2"/>
        <charset val="134"/>
      </rPr>
      <t>AC</t>
    </r>
    <phoneticPr fontId="5" type="noConversion"/>
  </si>
  <si>
    <t>PTC能耗</t>
    <phoneticPr fontId="5" type="noConversion"/>
  </si>
  <si>
    <t>DCDC低压端能耗</t>
    <phoneticPr fontId="5" type="noConversion"/>
  </si>
  <si>
    <t>电池静输出电能</t>
    <phoneticPr fontId="5" type="noConversion"/>
  </si>
  <si>
    <t>电池总输出电能</t>
    <phoneticPr fontId="5" type="noConversion"/>
  </si>
  <si>
    <t>电池回收电能</t>
    <phoneticPr fontId="5" type="noConversion"/>
  </si>
  <si>
    <t>DCDC高压总消耗电能</t>
    <phoneticPr fontId="5" type="noConversion"/>
  </si>
  <si>
    <t>DCDC高压驱动消耗电能</t>
    <phoneticPr fontId="5" type="noConversion"/>
  </si>
  <si>
    <t>DCDC高压回收消耗电能</t>
    <phoneticPr fontId="5" type="noConversion"/>
  </si>
  <si>
    <t>总动能</t>
    <phoneticPr fontId="7" type="noConversion"/>
  </si>
  <si>
    <t>平均动能</t>
    <phoneticPr fontId="7" type="noConversion"/>
  </si>
  <si>
    <t>动能差异</t>
    <phoneticPr fontId="5" type="noConversion"/>
  </si>
  <si>
    <t>起始时间</t>
    <phoneticPr fontId="5" type="noConversion"/>
  </si>
  <si>
    <t>结束时间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</si>
</sst>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"/>
    <numFmt numFmtId="177" formatCode="0.0%"/>
    <numFmt numFmtId="178" formatCode="0.0_ "/>
    <numFmt numFmtId="179" formatCode="0.00_);[Red]\(0.00\)"/>
    <numFmt numFmtId="180" formatCode="0.0000_ "/>
    <numFmt numFmtId="181" formatCode="0.00_ "/>
    <numFmt numFmtId="182" formatCode="0.0"/>
  </numFmts>
  <fonts count="1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vertAlign val="subscript"/>
      <sz val="11"/>
      <color theme="1"/>
      <name val="微软雅黑"/>
      <family val="2"/>
      <charset val="134"/>
    </font>
    <font>
      <vertAlign val="subscript"/>
      <sz val="11"/>
      <color theme="1"/>
      <name val="微软雅黑"/>
      <family val="2"/>
      <charset val="134"/>
    </font>
    <font>
      <b/>
      <sz val="11"/>
      <color rgb="FF00B050"/>
      <name val="微软雅黑"/>
      <family val="2"/>
      <charset val="134"/>
    </font>
    <font>
      <b/>
      <sz val="12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2" fillId="0" borderId="0"/>
    <xf numFmtId="9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94">
    <xf numFmtId="0" fontId="0" fillId="0" borderId="0" xfId="0">
      <alignment vertical="center"/>
    </xf>
    <xf numFmtId="0" fontId="3" fillId="2" borderId="1" xfId="2" applyFont="1" applyFill="1" applyBorder="1" applyAlignment="1">
      <alignment horizontal="center" vertical="center" wrapText="1"/>
    </xf>
    <xf numFmtId="2" fontId="3" fillId="2" borderId="2" xfId="2" applyNumberFormat="1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/>
    </xf>
    <xf numFmtId="2" fontId="3" fillId="3" borderId="1" xfId="2" applyNumberFormat="1" applyFont="1" applyFill="1" applyBorder="1" applyAlignment="1">
      <alignment horizontal="center" vertical="center"/>
    </xf>
    <xf numFmtId="176" fontId="3" fillId="4" borderId="1" xfId="2" applyNumberFormat="1" applyFont="1" applyFill="1" applyBorder="1" applyAlignment="1">
      <alignment horizontal="center" vertical="center"/>
    </xf>
    <xf numFmtId="2" fontId="3" fillId="4" borderId="1" xfId="2" applyNumberFormat="1" applyFont="1" applyFill="1" applyBorder="1" applyAlignment="1">
      <alignment horizontal="center" vertical="center"/>
    </xf>
    <xf numFmtId="0" fontId="2" fillId="0" borderId="0" xfId="2"/>
    <xf numFmtId="176" fontId="3" fillId="5" borderId="1" xfId="2" applyNumberFormat="1" applyFont="1" applyFill="1" applyBorder="1" applyAlignment="1">
      <alignment horizontal="center" vertical="center"/>
    </xf>
    <xf numFmtId="2" fontId="3" fillId="3" borderId="4" xfId="2" applyNumberFormat="1" applyFont="1" applyFill="1" applyBorder="1" applyAlignment="1">
      <alignment horizontal="center" vertical="center"/>
    </xf>
    <xf numFmtId="176" fontId="3" fillId="4" borderId="4" xfId="2" applyNumberFormat="1" applyFont="1" applyFill="1" applyBorder="1" applyAlignment="1">
      <alignment horizontal="center" vertical="center"/>
    </xf>
    <xf numFmtId="0" fontId="2" fillId="0" borderId="0" xfId="2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2" fontId="3" fillId="6" borderId="1" xfId="2" applyNumberFormat="1" applyFont="1" applyFill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2" fontId="3" fillId="7" borderId="1" xfId="2" applyNumberFormat="1" applyFont="1" applyFill="1" applyBorder="1" applyAlignment="1">
      <alignment horizontal="center" vertical="center"/>
    </xf>
    <xf numFmtId="10" fontId="6" fillId="7" borderId="1" xfId="3" applyNumberFormat="1" applyFont="1" applyFill="1" applyBorder="1" applyAlignment="1">
      <alignment horizontal="center" vertical="center"/>
    </xf>
    <xf numFmtId="0" fontId="3" fillId="0" borderId="0" xfId="2" applyFont="1" applyBorder="1" applyAlignment="1">
      <alignment vertical="center"/>
    </xf>
    <xf numFmtId="10" fontId="6" fillId="3" borderId="5" xfId="3" applyNumberFormat="1" applyFont="1" applyFill="1" applyBorder="1" applyAlignment="1">
      <alignment horizontal="center" vertical="center"/>
    </xf>
    <xf numFmtId="10" fontId="6" fillId="6" borderId="5" xfId="3" applyNumberFormat="1" applyFont="1" applyFill="1" applyBorder="1" applyAlignment="1">
      <alignment horizontal="center" vertical="center"/>
    </xf>
    <xf numFmtId="2" fontId="3" fillId="4" borderId="6" xfId="2" applyNumberFormat="1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2" fillId="2" borderId="0" xfId="2" applyFill="1"/>
    <xf numFmtId="2" fontId="2" fillId="0" borderId="0" xfId="2" applyNumberFormat="1"/>
    <xf numFmtId="10" fontId="0" fillId="0" borderId="0" xfId="3" applyNumberFormat="1" applyFont="1" applyAlignment="1"/>
    <xf numFmtId="0" fontId="9" fillId="2" borderId="1" xfId="2" applyFont="1" applyFill="1" applyBorder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2" fontId="9" fillId="0" borderId="1" xfId="2" applyNumberFormat="1" applyFont="1" applyFill="1" applyBorder="1" applyAlignment="1">
      <alignment horizontal="center" vertical="center"/>
    </xf>
    <xf numFmtId="0" fontId="9" fillId="0" borderId="1" xfId="4" applyFont="1" applyBorder="1" applyAlignment="1">
      <alignment horizontal="right" vertical="center"/>
    </xf>
    <xf numFmtId="176" fontId="9" fillId="0" borderId="1" xfId="2" applyNumberFormat="1" applyFont="1" applyFill="1" applyBorder="1" applyAlignment="1">
      <alignment horizontal="center" vertical="center"/>
    </xf>
    <xf numFmtId="176" fontId="9" fillId="0" borderId="1" xfId="4" applyNumberFormat="1" applyFont="1" applyFill="1" applyBorder="1" applyAlignment="1">
      <alignment horizontal="center" vertical="center"/>
    </xf>
    <xf numFmtId="176" fontId="9" fillId="0" borderId="4" xfId="2" applyNumberFormat="1" applyFont="1" applyFill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0" xfId="2" applyFont="1"/>
    <xf numFmtId="177" fontId="2" fillId="0" borderId="0" xfId="1" applyNumberFormat="1" applyFont="1" applyAlignment="1"/>
    <xf numFmtId="177" fontId="0" fillId="0" borderId="0" xfId="1" applyNumberFormat="1" applyFont="1" applyAlignment="1"/>
    <xf numFmtId="181" fontId="2" fillId="0" borderId="0" xfId="2" applyNumberFormat="1"/>
    <xf numFmtId="0" fontId="9" fillId="0" borderId="1" xfId="2" applyFont="1" applyBorder="1" applyAlignment="1">
      <alignment horizontal="center" vertical="center"/>
    </xf>
    <xf numFmtId="0" fontId="3" fillId="0" borderId="1" xfId="2" applyFont="1" applyBorder="1"/>
    <xf numFmtId="0" fontId="2" fillId="0" borderId="0" xfId="2" applyFill="1" applyAlignment="1">
      <alignment horizontal="center" vertical="center" wrapText="1"/>
    </xf>
    <xf numFmtId="2" fontId="9" fillId="0" borderId="1" xfId="4" applyNumberFormat="1" applyFont="1" applyFill="1" applyBorder="1" applyAlignment="1">
      <alignment horizontal="center" vertical="center"/>
    </xf>
    <xf numFmtId="182" fontId="9" fillId="0" borderId="1" xfId="4" applyNumberFormat="1" applyFont="1" applyFill="1" applyBorder="1" applyAlignment="1">
      <alignment horizontal="center" vertical="center"/>
    </xf>
    <xf numFmtId="0" fontId="9" fillId="0" borderId="1" xfId="4" applyFont="1" applyFill="1" applyBorder="1" applyAlignment="1">
      <alignment horizontal="center" vertical="center"/>
    </xf>
    <xf numFmtId="176" fontId="9" fillId="0" borderId="1" xfId="4" applyNumberFormat="1" applyFont="1" applyFill="1" applyBorder="1" applyAlignment="1">
      <alignment horizontal="center" vertical="center"/>
    </xf>
    <xf numFmtId="1" fontId="9" fillId="0" borderId="1" xfId="4" applyNumberFormat="1" applyFont="1" applyFill="1" applyBorder="1" applyAlignment="1">
      <alignment horizontal="center" vertical="center"/>
    </xf>
    <xf numFmtId="177" fontId="11" fillId="0" borderId="1" xfId="3" applyNumberFormat="1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2" fontId="9" fillId="0" borderId="7" xfId="2" applyNumberFormat="1" applyFont="1" applyBorder="1" applyAlignment="1">
      <alignment horizontal="center" vertical="center"/>
    </xf>
    <xf numFmtId="178" fontId="9" fillId="0" borderId="1" xfId="2" applyNumberFormat="1" applyFont="1" applyBorder="1" applyAlignment="1">
      <alignment horizontal="center" vertical="center"/>
    </xf>
    <xf numFmtId="1" fontId="9" fillId="0" borderId="8" xfId="2" applyNumberFormat="1" applyFont="1" applyFill="1" applyBorder="1" applyAlignment="1">
      <alignment horizontal="center" vertical="center"/>
    </xf>
    <xf numFmtId="1" fontId="9" fillId="0" borderId="1" xfId="2" applyNumberFormat="1" applyFont="1" applyFill="1" applyBorder="1" applyAlignment="1">
      <alignment horizontal="center" vertical="center"/>
    </xf>
    <xf numFmtId="179" fontId="9" fillId="0" borderId="1" xfId="2" applyNumberFormat="1" applyFont="1" applyFill="1" applyBorder="1" applyAlignment="1">
      <alignment horizontal="center" vertical="center"/>
    </xf>
    <xf numFmtId="180" fontId="9" fillId="0" borderId="1" xfId="2" applyNumberFormat="1" applyFont="1" applyBorder="1" applyAlignment="1">
      <alignment horizontal="center" vertical="center"/>
    </xf>
    <xf numFmtId="181" fontId="9" fillId="0" borderId="1" xfId="2" applyNumberFormat="1" applyFont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10" fontId="6" fillId="7" borderId="3" xfId="3" applyNumberFormat="1" applyFont="1" applyFill="1" applyBorder="1" applyAlignment="1">
      <alignment horizontal="center" vertical="center"/>
    </xf>
    <xf numFmtId="2" fontId="3" fillId="6" borderId="2" xfId="2" applyNumberFormat="1" applyFont="1" applyFill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 wrapText="1"/>
    </xf>
    <xf numFmtId="0" fontId="3" fillId="2" borderId="15" xfId="2" applyFont="1" applyFill="1" applyBorder="1" applyAlignment="1">
      <alignment horizontal="center" vertical="center" wrapText="1"/>
    </xf>
    <xf numFmtId="176" fontId="9" fillId="5" borderId="1" xfId="4" applyNumberFormat="1" applyFont="1" applyFill="1" applyBorder="1" applyAlignment="1">
      <alignment horizontal="center" vertical="center"/>
    </xf>
    <xf numFmtId="2" fontId="9" fillId="7" borderId="1" xfId="4" applyNumberFormat="1" applyFont="1" applyFill="1" applyBorder="1" applyAlignment="1">
      <alignment horizontal="center" vertical="center"/>
    </xf>
    <xf numFmtId="2" fontId="10" fillId="7" borderId="1" xfId="4" applyNumberFormat="1" applyFont="1" applyFill="1" applyBorder="1" applyAlignment="1">
      <alignment horizontal="center" vertical="center"/>
    </xf>
    <xf numFmtId="0" fontId="2" fillId="0" borderId="1" xfId="2" applyBorder="1"/>
    <xf numFmtId="177" fontId="2" fillId="0" borderId="1" xfId="1" applyNumberFormat="1" applyFont="1" applyBorder="1" applyAlignment="1">
      <alignment horizontal="center" vertical="center"/>
    </xf>
    <xf numFmtId="0" fontId="15" fillId="2" borderId="13" xfId="2" applyFont="1" applyFill="1" applyBorder="1" applyAlignment="1">
      <alignment horizontal="center" vertical="center" wrapText="1"/>
    </xf>
    <xf numFmtId="0" fontId="15" fillId="2" borderId="14" xfId="2" applyFont="1" applyFill="1" applyBorder="1" applyAlignment="1">
      <alignment horizontal="center" vertical="center" wrapText="1"/>
    </xf>
    <xf numFmtId="176" fontId="9" fillId="0" borderId="2" xfId="4" applyNumberFormat="1" applyFont="1" applyFill="1" applyBorder="1" applyAlignment="1">
      <alignment horizontal="center" vertical="center"/>
    </xf>
    <xf numFmtId="176" fontId="9" fillId="0" borderId="10" xfId="4" applyNumberFormat="1" applyFont="1" applyFill="1" applyBorder="1" applyAlignment="1">
      <alignment horizontal="center" vertical="center"/>
    </xf>
    <xf numFmtId="176" fontId="9" fillId="0" borderId="4" xfId="4" applyNumberFormat="1" applyFont="1" applyFill="1" applyBorder="1" applyAlignment="1">
      <alignment horizontal="center" vertical="center"/>
    </xf>
    <xf numFmtId="0" fontId="9" fillId="0" borderId="1" xfId="2" applyFont="1" applyBorder="1" applyAlignment="1">
      <alignment horizontal="right" vertical="center"/>
    </xf>
    <xf numFmtId="0" fontId="9" fillId="0" borderId="1" xfId="4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1" xfId="4" applyFont="1" applyBorder="1" applyAlignment="1">
      <alignment horizontal="right" vertical="center"/>
    </xf>
    <xf numFmtId="176" fontId="9" fillId="0" borderId="1" xfId="4" applyNumberFormat="1" applyFont="1" applyFill="1" applyBorder="1" applyAlignment="1">
      <alignment horizontal="center" vertical="center"/>
    </xf>
    <xf numFmtId="0" fontId="9" fillId="0" borderId="1" xfId="4" applyFont="1" applyBorder="1" applyAlignment="1">
      <alignment horizontal="left" vertical="center"/>
    </xf>
    <xf numFmtId="2" fontId="10" fillId="7" borderId="1" xfId="4" applyNumberFormat="1" applyFont="1" applyFill="1" applyBorder="1" applyAlignment="1">
      <alignment horizontal="center" vertical="center"/>
    </xf>
    <xf numFmtId="2" fontId="10" fillId="7" borderId="2" xfId="4" applyNumberFormat="1" applyFont="1" applyFill="1" applyBorder="1" applyAlignment="1">
      <alignment horizontal="center" vertical="center"/>
    </xf>
    <xf numFmtId="2" fontId="10" fillId="7" borderId="4" xfId="4" applyNumberFormat="1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177" fontId="9" fillId="0" borderId="3" xfId="2" applyNumberFormat="1" applyFont="1" applyBorder="1" applyAlignment="1">
      <alignment horizontal="center" vertical="center"/>
    </xf>
    <xf numFmtId="177" fontId="9" fillId="0" borderId="9" xfId="2" applyNumberFormat="1" applyFont="1" applyBorder="1" applyAlignment="1">
      <alignment horizontal="center" vertical="center"/>
    </xf>
    <xf numFmtId="177" fontId="9" fillId="0" borderId="8" xfId="2" applyNumberFormat="1" applyFont="1" applyBorder="1" applyAlignment="1">
      <alignment horizontal="center" vertical="center"/>
    </xf>
    <xf numFmtId="1" fontId="9" fillId="0" borderId="3" xfId="2" applyNumberFormat="1" applyFont="1" applyBorder="1" applyAlignment="1">
      <alignment horizontal="center" vertical="center"/>
    </xf>
    <xf numFmtId="1" fontId="9" fillId="0" borderId="9" xfId="2" applyNumberFormat="1" applyFont="1" applyBorder="1" applyAlignment="1">
      <alignment horizontal="center" vertical="center"/>
    </xf>
    <xf numFmtId="1" fontId="9" fillId="0" borderId="8" xfId="2" applyNumberFormat="1" applyFont="1" applyBorder="1" applyAlignment="1">
      <alignment horizontal="center" vertical="center"/>
    </xf>
    <xf numFmtId="178" fontId="14" fillId="5" borderId="3" xfId="2" applyNumberFormat="1" applyFont="1" applyFill="1" applyBorder="1" applyAlignment="1">
      <alignment horizontal="center" vertical="center"/>
    </xf>
    <xf numFmtId="178" fontId="14" fillId="5" borderId="9" xfId="2" applyNumberFormat="1" applyFont="1" applyFill="1" applyBorder="1" applyAlignment="1">
      <alignment horizontal="center" vertical="center"/>
    </xf>
    <xf numFmtId="178" fontId="14" fillId="5" borderId="8" xfId="2" applyNumberFormat="1" applyFont="1" applyFill="1" applyBorder="1" applyAlignment="1">
      <alignment horizontal="center" vertical="center"/>
    </xf>
    <xf numFmtId="182" fontId="9" fillId="0" borderId="3" xfId="2" applyNumberFormat="1" applyFont="1" applyBorder="1" applyAlignment="1">
      <alignment horizontal="center" vertical="center"/>
    </xf>
    <xf numFmtId="182" fontId="9" fillId="0" borderId="9" xfId="2" applyNumberFormat="1" applyFont="1" applyBorder="1" applyAlignment="1">
      <alignment horizontal="center" vertical="center"/>
    </xf>
    <xf numFmtId="182" fontId="9" fillId="0" borderId="8" xfId="2" applyNumberFormat="1" applyFont="1" applyBorder="1" applyAlignment="1">
      <alignment horizontal="center" vertical="center"/>
    </xf>
  </cellXfs>
  <cellStyles count="5">
    <cellStyle name="百分比" xfId="1" builtinId="5"/>
    <cellStyle name="百分比 3" xfId="3"/>
    <cellStyle name="常规" xfId="0" builtinId="0"/>
    <cellStyle name="常规 2" xfId="2"/>
    <cellStyle name="常规 2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500" b="1" i="0" baseline="0">
                <a:solidFill>
                  <a:schemeClr val="tx1"/>
                </a:solidFill>
                <a:effectLst/>
                <a:latin typeface="微软雅黑" panose="020B0503020204020204" pitchFamily="34" charset="-122"/>
                <a:ea typeface="微软雅黑" panose="020B0503020204020204" pitchFamily="34" charset="-122"/>
              </a:rPr>
              <a:t>驱动过程增加动能</a:t>
            </a:r>
            <a:endParaRPr lang="zh-CN" altLang="zh-CN" sz="1500">
              <a:solidFill>
                <a:schemeClr val="tx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974961393235559"/>
          <c:y val="0.18448385870958051"/>
          <c:w val="0.80702825698674918"/>
          <c:h val="0.7086949989837128"/>
        </c:manualLayout>
      </c:layout>
      <c:scatterChart>
        <c:scatterStyle val="smoothMarker"/>
        <c:varyColors val="0"/>
        <c:ser>
          <c:idx val="0"/>
          <c:order val="0"/>
          <c:tx>
            <c:v>标准工况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数据统计!$A$3:$A$6</c:f>
              <c:strCache>
                <c:ptCount val="4"/>
                <c:pt idx="0">
                  <c:v>CLTC1</c:v>
                </c:pt>
                <c:pt idx="1">
                  <c:v>CLTC2</c:v>
                </c:pt>
                <c:pt idx="2">
                  <c:v>CLTC3</c:v>
                </c:pt>
                <c:pt idx="3">
                  <c:v>CLTC4</c:v>
                </c:pt>
              </c:strCache>
            </c:strRef>
          </c:xVal>
          <c:yVal>
            <c:numRef>
              <c:f>数据统计!$S$3:$S$6</c:f>
              <c:numCache>
                <c:formatCode>0.000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04-4EA7-84D6-98C5E741339E}"/>
            </c:ext>
          </c:extLst>
        </c:ser>
        <c:ser>
          <c:idx val="1"/>
          <c:order val="1"/>
          <c:tx>
            <c:v>实际工况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数据统计!$A$3:$A$6</c:f>
              <c:strCache>
                <c:ptCount val="4"/>
                <c:pt idx="0">
                  <c:v>CLTC1</c:v>
                </c:pt>
                <c:pt idx="1">
                  <c:v>CLTC2</c:v>
                </c:pt>
                <c:pt idx="2">
                  <c:v>CLTC3</c:v>
                </c:pt>
                <c:pt idx="3">
                  <c:v>CLTC4</c:v>
                </c:pt>
              </c:strCache>
            </c:strRef>
          </c:xVal>
          <c:yVal>
            <c:numRef>
              <c:f>数据统计!$R$3:$R$6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04-4EA7-84D6-98C5E741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3940416"/>
        <c:axId val="1143938336"/>
      </c:scatterChart>
      <c:valAx>
        <c:axId val="114394041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938336"/>
        <c:crosses val="autoZero"/>
        <c:crossBetween val="midCat"/>
        <c:majorUnit val="1"/>
      </c:valAx>
      <c:valAx>
        <c:axId val="1143938336"/>
        <c:scaling>
          <c:orientation val="minMax"/>
          <c:max val="1.9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 b="1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动能 </a:t>
                </a:r>
                <a:r>
                  <a:rPr lang="en-US" altLang="zh-CN" sz="1000" b="1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[kWh]</a:t>
                </a:r>
                <a:endParaRPr lang="zh-CN" altLang="en-US" sz="1000" b="1">
                  <a:solidFill>
                    <a:schemeClr val="tx1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94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699949768602854"/>
          <c:y val="0.23107752945023285"/>
          <c:w val="0.37101445511917985"/>
          <c:h val="7.57581059943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0</xdr:row>
      <xdr:rowOff>28575</xdr:rowOff>
    </xdr:from>
    <xdr:to>
      <xdr:col>25</xdr:col>
      <xdr:colOff>138113</xdr:colOff>
      <xdr:row>9</xdr:row>
      <xdr:rowOff>171450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35</xdr:row>
      <xdr:rowOff>228600</xdr:rowOff>
    </xdr:from>
    <xdr:to>
      <xdr:col>12</xdr:col>
      <xdr:colOff>0</xdr:colOff>
      <xdr:row>63</xdr:row>
      <xdr:rowOff>85450</xdr:rowOff>
    </xdr:to>
    <xdr:grpSp>
      <xdr:nvGrpSpPr>
        <xdr:cNvPr id="2" name="组合 1"/>
        <xdr:cNvGrpSpPr/>
      </xdr:nvGrpSpPr>
      <xdr:grpSpPr>
        <a:xfrm>
          <a:off x="285750" y="7658100"/>
          <a:ext cx="11715750" cy="5876650"/>
          <a:chOff x="3695700" y="0"/>
          <a:chExt cx="11191508" cy="5209900"/>
        </a:xfrm>
      </xdr:grpSpPr>
      <xdr:sp macro="" textlink="">
        <xdr:nvSpPr>
          <xdr:cNvPr id="3" name="圆角矩形 2"/>
          <xdr:cNvSpPr/>
        </xdr:nvSpPr>
        <xdr:spPr>
          <a:xfrm>
            <a:off x="5571615" y="683907"/>
            <a:ext cx="174471" cy="123825"/>
          </a:xfrm>
          <a:prstGeom prst="roundRect">
            <a:avLst/>
          </a:prstGeom>
          <a:ln w="2857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4" name="矩形 3"/>
          <xdr:cNvSpPr/>
        </xdr:nvSpPr>
        <xdr:spPr>
          <a:xfrm>
            <a:off x="4803696" y="2191454"/>
            <a:ext cx="2509935" cy="126000"/>
          </a:xfrm>
          <a:prstGeom prst="rect">
            <a:avLst/>
          </a:prstGeom>
          <a:solidFill>
            <a:schemeClr val="bg2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5" name="文本框 10"/>
          <xdr:cNvSpPr txBox="1"/>
        </xdr:nvSpPr>
        <xdr:spPr>
          <a:xfrm>
            <a:off x="3695700" y="2025111"/>
            <a:ext cx="1107996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b="1"/>
              <a:t>动力电池</a:t>
            </a:r>
          </a:p>
        </xdr:txBody>
      </xdr:sp>
      <xdr:sp macro="" textlink="">
        <xdr:nvSpPr>
          <xdr:cNvPr id="6" name="圆角右箭头 5"/>
          <xdr:cNvSpPr/>
        </xdr:nvSpPr>
        <xdr:spPr>
          <a:xfrm flipV="1">
            <a:off x="5973543" y="2317453"/>
            <a:ext cx="2740854" cy="2139305"/>
          </a:xfrm>
          <a:prstGeom prst="bentArrow">
            <a:avLst>
              <a:gd name="adj1" fmla="val 25000"/>
              <a:gd name="adj2" fmla="val 25372"/>
              <a:gd name="adj3" fmla="val 25000"/>
              <a:gd name="adj4" fmla="val 4375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7" name="圆角右箭头 6"/>
          <xdr:cNvSpPr/>
        </xdr:nvSpPr>
        <xdr:spPr>
          <a:xfrm flipH="1" flipV="1">
            <a:off x="4622743" y="2336504"/>
            <a:ext cx="920440" cy="1416346"/>
          </a:xfrm>
          <a:prstGeom prst="bentArrow">
            <a:avLst>
              <a:gd name="adj1" fmla="val 25000"/>
              <a:gd name="adj2" fmla="val 24800"/>
              <a:gd name="adj3" fmla="val 25000"/>
              <a:gd name="adj4" fmla="val 43750"/>
            </a:avLst>
          </a:prstGeom>
          <a:solidFill>
            <a:schemeClr val="accent3">
              <a:lumMod val="20000"/>
              <a:lumOff val="80000"/>
            </a:schemeClr>
          </a:solidFill>
          <a:ln>
            <a:solidFill>
              <a:schemeClr val="accent3">
                <a:lumMod val="40000"/>
                <a:lumOff val="6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8" name="文本框 15"/>
          <xdr:cNvSpPr txBox="1"/>
        </xdr:nvSpPr>
        <xdr:spPr>
          <a:xfrm>
            <a:off x="3704858" y="3344049"/>
            <a:ext cx="1013135" cy="37023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600"/>
              <a:t>低压负载</a:t>
            </a:r>
          </a:p>
        </xdr:txBody>
      </xdr:sp>
      <xdr:sp macro="" textlink="">
        <xdr:nvSpPr>
          <xdr:cNvPr id="9" name="矩形 8"/>
          <xdr:cNvSpPr/>
        </xdr:nvSpPr>
        <xdr:spPr>
          <a:xfrm rot="5400000">
            <a:off x="7953340" y="3935386"/>
            <a:ext cx="1648113" cy="126000"/>
          </a:xfrm>
          <a:prstGeom prst="rect">
            <a:avLst/>
          </a:prstGeom>
          <a:solidFill>
            <a:schemeClr val="bg2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10" name="文本框 19"/>
          <xdr:cNvSpPr txBox="1"/>
        </xdr:nvSpPr>
        <xdr:spPr>
          <a:xfrm>
            <a:off x="8454230" y="4827794"/>
            <a:ext cx="646331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b="1"/>
              <a:t>电驱</a:t>
            </a:r>
          </a:p>
        </xdr:txBody>
      </xdr:sp>
      <xdr:sp macro="" textlink="">
        <xdr:nvSpPr>
          <xdr:cNvPr id="11" name="右箭头 10"/>
          <xdr:cNvSpPr/>
        </xdr:nvSpPr>
        <xdr:spPr>
          <a:xfrm>
            <a:off x="8859059" y="3664502"/>
            <a:ext cx="3011432" cy="667767"/>
          </a:xfrm>
          <a:prstGeom prst="rightArrow">
            <a:avLst/>
          </a:prstGeom>
          <a:solidFill>
            <a:srgbClr val="5B9BD5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US" altLang="zh-CN"/>
          </a:p>
          <a:p>
            <a:pPr algn="ctr"/>
            <a:endParaRPr lang="en-US" altLang="zh-CN"/>
          </a:p>
          <a:p>
            <a:pPr algn="ctr"/>
            <a:endParaRPr lang="en-US" altLang="zh-CN"/>
          </a:p>
          <a:p>
            <a:pPr algn="ctr"/>
            <a:endParaRPr lang="zh-CN" altLang="en-US"/>
          </a:p>
        </xdr:txBody>
      </xdr:sp>
      <xdr:sp macro="" textlink="">
        <xdr:nvSpPr>
          <xdr:cNvPr id="12" name="矩形 11"/>
          <xdr:cNvSpPr/>
        </xdr:nvSpPr>
        <xdr:spPr>
          <a:xfrm rot="5400000">
            <a:off x="11159700" y="3945712"/>
            <a:ext cx="1648113" cy="126000"/>
          </a:xfrm>
          <a:prstGeom prst="rect">
            <a:avLst/>
          </a:prstGeom>
          <a:solidFill>
            <a:schemeClr val="bg2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13" name="文本框 23"/>
          <xdr:cNvSpPr txBox="1"/>
        </xdr:nvSpPr>
        <xdr:spPr>
          <a:xfrm>
            <a:off x="11595785" y="4840568"/>
            <a:ext cx="646331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b="1"/>
              <a:t>轮端</a:t>
            </a:r>
          </a:p>
        </xdr:txBody>
      </xdr:sp>
      <xdr:sp macro="" textlink="">
        <xdr:nvSpPr>
          <xdr:cNvPr id="14" name="圆角右箭头 13"/>
          <xdr:cNvSpPr/>
        </xdr:nvSpPr>
        <xdr:spPr>
          <a:xfrm rot="5400000">
            <a:off x="8995301" y="4268460"/>
            <a:ext cx="743367" cy="1034518"/>
          </a:xfrm>
          <a:prstGeom prst="bentArrow">
            <a:avLst>
              <a:gd name="adj1" fmla="val 25000"/>
              <a:gd name="adj2" fmla="val 24800"/>
              <a:gd name="adj3" fmla="val 25000"/>
              <a:gd name="adj4" fmla="val 43750"/>
            </a:avLst>
          </a:prstGeom>
          <a:solidFill>
            <a:schemeClr val="bg2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15" name="文本框 25"/>
          <xdr:cNvSpPr txBox="1"/>
        </xdr:nvSpPr>
        <xdr:spPr>
          <a:xfrm>
            <a:off x="9322102" y="4547545"/>
            <a:ext cx="902811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400"/>
              <a:t>效率损失</a:t>
            </a:r>
          </a:p>
        </xdr:txBody>
      </xdr:sp>
      <xdr:sp macro="" textlink="">
        <xdr:nvSpPr>
          <xdr:cNvPr id="16" name="圆角右箭头 15"/>
          <xdr:cNvSpPr/>
        </xdr:nvSpPr>
        <xdr:spPr>
          <a:xfrm rot="5400000">
            <a:off x="12393541" y="4160241"/>
            <a:ext cx="700642" cy="1293681"/>
          </a:xfrm>
          <a:prstGeom prst="bentArrow">
            <a:avLst>
              <a:gd name="adj1" fmla="val 25000"/>
              <a:gd name="adj2" fmla="val 24800"/>
              <a:gd name="adj3" fmla="val 25000"/>
              <a:gd name="adj4" fmla="val 43750"/>
            </a:avLst>
          </a:prstGeom>
          <a:solidFill>
            <a:schemeClr val="bg2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17" name="文本框 27"/>
          <xdr:cNvSpPr txBox="1"/>
        </xdr:nvSpPr>
        <xdr:spPr>
          <a:xfrm>
            <a:off x="12304491" y="4547545"/>
            <a:ext cx="1920719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400">
                <a:latin typeface="+mn-ea"/>
              </a:rPr>
              <a:t>风阻损失</a:t>
            </a:r>
            <a:r>
              <a:rPr lang="en-US" altLang="zh-CN" sz="1400">
                <a:latin typeface="+mn-ea"/>
              </a:rPr>
              <a:t>+</a:t>
            </a:r>
            <a:r>
              <a:rPr lang="zh-CN" altLang="en-US" sz="1400">
                <a:latin typeface="+mn-ea"/>
              </a:rPr>
              <a:t>底盘件损失</a:t>
            </a:r>
          </a:p>
        </xdr:txBody>
      </xdr:sp>
      <xdr:sp macro="" textlink="">
        <xdr:nvSpPr>
          <xdr:cNvPr id="18" name="圆角右箭头 17"/>
          <xdr:cNvSpPr/>
        </xdr:nvSpPr>
        <xdr:spPr>
          <a:xfrm rot="16200000" flipV="1">
            <a:off x="11888547" y="2737101"/>
            <a:ext cx="1608245" cy="1241567"/>
          </a:xfrm>
          <a:prstGeom prst="bentArrow">
            <a:avLst>
              <a:gd name="adj1" fmla="val 25000"/>
              <a:gd name="adj2" fmla="val 25372"/>
              <a:gd name="adj3" fmla="val 25000"/>
              <a:gd name="adj4" fmla="val 43750"/>
            </a:avLst>
          </a:prstGeom>
          <a:solidFill>
            <a:srgbClr val="5B9BD5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19" name="矩形 18"/>
          <xdr:cNvSpPr/>
        </xdr:nvSpPr>
        <xdr:spPr>
          <a:xfrm>
            <a:off x="12071887" y="2427763"/>
            <a:ext cx="1863604" cy="126000"/>
          </a:xfrm>
          <a:prstGeom prst="rect">
            <a:avLst/>
          </a:prstGeom>
          <a:solidFill>
            <a:schemeClr val="bg2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0" name="文本框 30"/>
          <xdr:cNvSpPr txBox="1"/>
        </xdr:nvSpPr>
        <xdr:spPr>
          <a:xfrm>
            <a:off x="13961756" y="2282749"/>
            <a:ext cx="646331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b="1"/>
              <a:t>动能</a:t>
            </a:r>
          </a:p>
        </xdr:txBody>
      </xdr:sp>
      <xdr:sp macro="" textlink="">
        <xdr:nvSpPr>
          <xdr:cNvPr id="21" name="矩形 20"/>
          <xdr:cNvSpPr/>
        </xdr:nvSpPr>
        <xdr:spPr>
          <a:xfrm rot="5400000">
            <a:off x="7953338" y="1166891"/>
            <a:ext cx="1648113" cy="126000"/>
          </a:xfrm>
          <a:prstGeom prst="rect">
            <a:avLst/>
          </a:prstGeom>
          <a:solidFill>
            <a:schemeClr val="bg2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22" name="圆角右箭头 21"/>
          <xdr:cNvSpPr/>
        </xdr:nvSpPr>
        <xdr:spPr>
          <a:xfrm rot="10800000" flipV="1">
            <a:off x="12071886" y="852665"/>
            <a:ext cx="1113276" cy="1541778"/>
          </a:xfrm>
          <a:prstGeom prst="bentArrow">
            <a:avLst>
              <a:gd name="adj1" fmla="val 25000"/>
              <a:gd name="adj2" fmla="val 25372"/>
              <a:gd name="adj3" fmla="val 25000"/>
              <a:gd name="adj4" fmla="val 43750"/>
            </a:avLst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23" name="圆角右箭头 22"/>
          <xdr:cNvSpPr/>
        </xdr:nvSpPr>
        <xdr:spPr>
          <a:xfrm>
            <a:off x="13452827" y="1324626"/>
            <a:ext cx="952567" cy="1052004"/>
          </a:xfrm>
          <a:prstGeom prst="bentArrow">
            <a:avLst>
              <a:gd name="adj1" fmla="val 25000"/>
              <a:gd name="adj2" fmla="val 24800"/>
              <a:gd name="adj3" fmla="val 25000"/>
              <a:gd name="adj4" fmla="val 43750"/>
            </a:avLst>
          </a:prstGeom>
          <a:solidFill>
            <a:schemeClr val="bg2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24" name="文本框 34"/>
          <xdr:cNvSpPr txBox="1"/>
        </xdr:nvSpPr>
        <xdr:spPr>
          <a:xfrm>
            <a:off x="13510351" y="1408901"/>
            <a:ext cx="902811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400"/>
              <a:t>液压损失</a:t>
            </a:r>
          </a:p>
        </xdr:txBody>
      </xdr:sp>
      <xdr:sp macro="" textlink="">
        <xdr:nvSpPr>
          <xdr:cNvPr id="25" name="文本框 35"/>
          <xdr:cNvSpPr txBox="1"/>
        </xdr:nvSpPr>
        <xdr:spPr>
          <a:xfrm>
            <a:off x="8454230" y="34799"/>
            <a:ext cx="646331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b="1"/>
              <a:t>电驱</a:t>
            </a:r>
          </a:p>
        </xdr:txBody>
      </xdr:sp>
      <xdr:sp macro="" textlink="">
        <xdr:nvSpPr>
          <xdr:cNvPr id="26" name="圆角右箭头 25"/>
          <xdr:cNvSpPr/>
        </xdr:nvSpPr>
        <xdr:spPr>
          <a:xfrm rot="5400000" flipV="1">
            <a:off x="6878391" y="357176"/>
            <a:ext cx="1107206" cy="2487692"/>
          </a:xfrm>
          <a:prstGeom prst="bentArrow">
            <a:avLst>
              <a:gd name="adj1" fmla="val 25000"/>
              <a:gd name="adj2" fmla="val 25372"/>
              <a:gd name="adj3" fmla="val 25000"/>
              <a:gd name="adj4" fmla="val 43750"/>
            </a:avLst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27" name="圆角右箭头 26"/>
          <xdr:cNvSpPr/>
        </xdr:nvSpPr>
        <xdr:spPr>
          <a:xfrm rot="5400000" flipH="1">
            <a:off x="9007164" y="-1249"/>
            <a:ext cx="615150" cy="930031"/>
          </a:xfrm>
          <a:prstGeom prst="bentArrow">
            <a:avLst>
              <a:gd name="adj1" fmla="val 25000"/>
              <a:gd name="adj2" fmla="val 24800"/>
              <a:gd name="adj3" fmla="val 25000"/>
              <a:gd name="adj4" fmla="val 43750"/>
            </a:avLst>
          </a:prstGeom>
          <a:solidFill>
            <a:schemeClr val="bg2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28" name="文本框 39"/>
          <xdr:cNvSpPr txBox="1"/>
        </xdr:nvSpPr>
        <xdr:spPr>
          <a:xfrm>
            <a:off x="9227636" y="345681"/>
            <a:ext cx="902811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400"/>
              <a:t>效率损失</a:t>
            </a:r>
          </a:p>
        </xdr:txBody>
      </xdr:sp>
      <xdr:sp macro="" textlink="">
        <xdr:nvSpPr>
          <xdr:cNvPr id="29" name="圆角矩形 28"/>
          <xdr:cNvSpPr/>
        </xdr:nvSpPr>
        <xdr:spPr>
          <a:xfrm>
            <a:off x="5255483" y="753047"/>
            <a:ext cx="795010" cy="259723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30" name="圆角矩形 29"/>
          <xdr:cNvSpPr/>
        </xdr:nvSpPr>
        <xdr:spPr>
          <a:xfrm>
            <a:off x="5255483" y="1023716"/>
            <a:ext cx="795010" cy="259723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31" name="圆角矩形 30"/>
          <xdr:cNvSpPr/>
        </xdr:nvSpPr>
        <xdr:spPr>
          <a:xfrm>
            <a:off x="5255483" y="1294385"/>
            <a:ext cx="795010" cy="259723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32" name="圆角矩形 31"/>
          <xdr:cNvSpPr/>
        </xdr:nvSpPr>
        <xdr:spPr>
          <a:xfrm>
            <a:off x="5255483" y="1568298"/>
            <a:ext cx="795010" cy="259723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33" name="圆角矩形 32"/>
          <xdr:cNvSpPr/>
        </xdr:nvSpPr>
        <xdr:spPr>
          <a:xfrm>
            <a:off x="5261346" y="1839228"/>
            <a:ext cx="795010" cy="259723"/>
          </a:xfrm>
          <a:prstGeom prst="round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34" name="矩形 33"/>
          <xdr:cNvSpPr/>
        </xdr:nvSpPr>
        <xdr:spPr>
          <a:xfrm>
            <a:off x="5255483" y="753047"/>
            <a:ext cx="790050" cy="1355235"/>
          </a:xfrm>
          <a:prstGeom prst="rect">
            <a:avLst/>
          </a:prstGeom>
          <a:noFill/>
          <a:ln w="285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35" name="矩形 34"/>
          <xdr:cNvSpPr/>
        </xdr:nvSpPr>
        <xdr:spPr>
          <a:xfrm rot="5400000">
            <a:off x="11159700" y="1145681"/>
            <a:ext cx="1648113" cy="126000"/>
          </a:xfrm>
          <a:prstGeom prst="rect">
            <a:avLst/>
          </a:prstGeom>
          <a:solidFill>
            <a:schemeClr val="bg2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36" name="右箭头 35"/>
          <xdr:cNvSpPr/>
        </xdr:nvSpPr>
        <xdr:spPr>
          <a:xfrm rot="10800000">
            <a:off x="8865211" y="849060"/>
            <a:ext cx="3011432" cy="667767"/>
          </a:xfrm>
          <a:prstGeom prst="rightArrow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/>
          </a:p>
        </xdr:txBody>
      </xdr:sp>
      <xdr:sp macro="" textlink="">
        <xdr:nvSpPr>
          <xdr:cNvPr id="37" name="圆角右箭头 36"/>
          <xdr:cNvSpPr/>
        </xdr:nvSpPr>
        <xdr:spPr>
          <a:xfrm rot="5400000" flipH="1">
            <a:off x="12421136" y="-241834"/>
            <a:ext cx="645453" cy="1293681"/>
          </a:xfrm>
          <a:prstGeom prst="bentArrow">
            <a:avLst>
              <a:gd name="adj1" fmla="val 25000"/>
              <a:gd name="adj2" fmla="val 24800"/>
              <a:gd name="adj3" fmla="val 25000"/>
              <a:gd name="adj4" fmla="val 43750"/>
            </a:avLst>
          </a:prstGeom>
          <a:solidFill>
            <a:schemeClr val="bg2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CN" altLang="en-US">
              <a:solidFill>
                <a:schemeClr val="tx1"/>
              </a:solidFill>
            </a:endParaRPr>
          </a:p>
        </xdr:txBody>
      </xdr:sp>
      <xdr:sp macro="" textlink="">
        <xdr:nvSpPr>
          <xdr:cNvPr id="38" name="文本框 57"/>
          <xdr:cNvSpPr txBox="1"/>
        </xdr:nvSpPr>
        <xdr:spPr>
          <a:xfrm>
            <a:off x="12090870" y="219972"/>
            <a:ext cx="1920719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sz="1400">
                <a:latin typeface="+mn-ea"/>
              </a:rPr>
              <a:t>风阻损失</a:t>
            </a:r>
            <a:r>
              <a:rPr lang="en-US" altLang="zh-CN" sz="1400">
                <a:latin typeface="+mn-ea"/>
              </a:rPr>
              <a:t>+</a:t>
            </a:r>
            <a:r>
              <a:rPr lang="zh-CN" altLang="en-US" sz="1400">
                <a:latin typeface="+mn-ea"/>
              </a:rPr>
              <a:t>底盘件损失</a:t>
            </a:r>
          </a:p>
        </xdr:txBody>
      </xdr:sp>
      <xdr:sp macro="" textlink="">
        <xdr:nvSpPr>
          <xdr:cNvPr id="39" name="文本框 58"/>
          <xdr:cNvSpPr txBox="1"/>
        </xdr:nvSpPr>
        <xdr:spPr>
          <a:xfrm>
            <a:off x="11658160" y="0"/>
            <a:ext cx="646331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zh-CN" altLang="en-US" b="1"/>
              <a:t>轮端</a:t>
            </a:r>
          </a:p>
        </xdr:txBody>
      </xdr:sp>
      <xdr:sp macro="" textlink="">
        <xdr:nvSpPr>
          <xdr:cNvPr id="40" name="文本框 39"/>
          <xdr:cNvSpPr txBox="1"/>
        </xdr:nvSpPr>
        <xdr:spPr>
          <a:xfrm>
            <a:off x="7095758" y="3752850"/>
            <a:ext cx="466725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500" b="1">
                <a:latin typeface="微软雅黑" panose="020B0503020204020204" pitchFamily="34" charset="-122"/>
                <a:ea typeface="微软雅黑" panose="020B0503020204020204" pitchFamily="34" charset="-122"/>
              </a:rPr>
              <a:t>①</a:t>
            </a:r>
          </a:p>
        </xdr:txBody>
      </xdr:sp>
      <xdr:sp macro="" textlink="">
        <xdr:nvSpPr>
          <xdr:cNvPr id="41" name="文本框 40"/>
          <xdr:cNvSpPr txBox="1"/>
        </xdr:nvSpPr>
        <xdr:spPr>
          <a:xfrm>
            <a:off x="9915158" y="3838575"/>
            <a:ext cx="466725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500" b="1">
                <a:latin typeface="微软雅黑" panose="020B0503020204020204" pitchFamily="34" charset="-122"/>
                <a:ea typeface="微软雅黑" panose="020B0503020204020204" pitchFamily="34" charset="-122"/>
              </a:rPr>
              <a:t>②①</a:t>
            </a:r>
          </a:p>
        </xdr:txBody>
      </xdr:sp>
      <xdr:sp macro="" textlink="">
        <xdr:nvSpPr>
          <xdr:cNvPr id="42" name="文本框 41"/>
          <xdr:cNvSpPr txBox="1"/>
        </xdr:nvSpPr>
        <xdr:spPr>
          <a:xfrm>
            <a:off x="9431097" y="4305300"/>
            <a:ext cx="466725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500" b="1">
                <a:latin typeface="微软雅黑" panose="020B0503020204020204" pitchFamily="34" charset="-122"/>
                <a:ea typeface="微软雅黑" panose="020B0503020204020204" pitchFamily="34" charset="-122"/>
              </a:rPr>
              <a:t>③</a:t>
            </a:r>
          </a:p>
        </xdr:txBody>
      </xdr:sp>
      <xdr:sp macro="" textlink="">
        <xdr:nvSpPr>
          <xdr:cNvPr id="43" name="文本框 42"/>
          <xdr:cNvSpPr txBox="1"/>
        </xdr:nvSpPr>
        <xdr:spPr>
          <a:xfrm>
            <a:off x="12865566" y="4314825"/>
            <a:ext cx="466725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500" b="1">
                <a:latin typeface="微软雅黑" panose="020B0503020204020204" pitchFamily="34" charset="-122"/>
                <a:ea typeface="微软雅黑" panose="020B0503020204020204" pitchFamily="34" charset="-122"/>
              </a:rPr>
              <a:t>④</a:t>
            </a:r>
          </a:p>
        </xdr:txBody>
      </xdr:sp>
      <xdr:sp macro="" textlink="">
        <xdr:nvSpPr>
          <xdr:cNvPr id="44" name="文本框 43"/>
          <xdr:cNvSpPr txBox="1"/>
        </xdr:nvSpPr>
        <xdr:spPr>
          <a:xfrm>
            <a:off x="14420483" y="2314575"/>
            <a:ext cx="466725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500" b="1">
                <a:latin typeface="微软雅黑" panose="020B0503020204020204" pitchFamily="34" charset="-122"/>
                <a:ea typeface="微软雅黑" panose="020B0503020204020204" pitchFamily="34" charset="-122"/>
              </a:rPr>
              <a:t>⑤</a:t>
            </a:r>
          </a:p>
        </xdr:txBody>
      </xdr:sp>
      <xdr:sp macro="" textlink="">
        <xdr:nvSpPr>
          <xdr:cNvPr id="45" name="文本框 44"/>
          <xdr:cNvSpPr txBox="1"/>
        </xdr:nvSpPr>
        <xdr:spPr>
          <a:xfrm>
            <a:off x="13353683" y="1809750"/>
            <a:ext cx="466725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500" b="1">
                <a:latin typeface="微软雅黑" panose="020B0503020204020204" pitchFamily="34" charset="-122"/>
                <a:ea typeface="微软雅黑" panose="020B0503020204020204" pitchFamily="34" charset="-122"/>
              </a:rPr>
              <a:t>⑥</a:t>
            </a:r>
          </a:p>
        </xdr:txBody>
      </xdr:sp>
      <xdr:sp macro="" textlink="">
        <xdr:nvSpPr>
          <xdr:cNvPr id="46" name="文本框 45"/>
          <xdr:cNvSpPr txBox="1"/>
        </xdr:nvSpPr>
        <xdr:spPr>
          <a:xfrm>
            <a:off x="12653780" y="447675"/>
            <a:ext cx="466725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500" b="1">
                <a:latin typeface="微软雅黑" panose="020B0503020204020204" pitchFamily="34" charset="-122"/>
                <a:ea typeface="微软雅黑" panose="020B0503020204020204" pitchFamily="34" charset="-122"/>
              </a:rPr>
              <a:t>⑦</a:t>
            </a:r>
          </a:p>
        </xdr:txBody>
      </xdr:sp>
      <xdr:sp macro="" textlink="">
        <xdr:nvSpPr>
          <xdr:cNvPr id="47" name="文本框 46"/>
          <xdr:cNvSpPr txBox="1"/>
        </xdr:nvSpPr>
        <xdr:spPr>
          <a:xfrm>
            <a:off x="10067558" y="1019175"/>
            <a:ext cx="466725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500" b="1">
                <a:latin typeface="微软雅黑" panose="020B0503020204020204" pitchFamily="34" charset="-122"/>
                <a:ea typeface="微软雅黑" panose="020B0503020204020204" pitchFamily="34" charset="-122"/>
              </a:rPr>
              <a:t>⑧</a:t>
            </a:r>
          </a:p>
        </xdr:txBody>
      </xdr:sp>
      <xdr:sp macro="" textlink="">
        <xdr:nvSpPr>
          <xdr:cNvPr id="48" name="文本框 47"/>
          <xdr:cNvSpPr txBox="1"/>
        </xdr:nvSpPr>
        <xdr:spPr>
          <a:xfrm>
            <a:off x="7400558" y="1028700"/>
            <a:ext cx="466725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500" b="1">
                <a:latin typeface="微软雅黑" panose="020B0503020204020204" pitchFamily="34" charset="-122"/>
                <a:ea typeface="微软雅黑" panose="020B0503020204020204" pitchFamily="34" charset="-122"/>
              </a:rPr>
              <a:t>⑨</a:t>
            </a:r>
          </a:p>
        </xdr:txBody>
      </xdr:sp>
      <xdr:sp macro="" textlink="">
        <xdr:nvSpPr>
          <xdr:cNvPr id="49" name="文本框 48"/>
          <xdr:cNvSpPr txBox="1"/>
        </xdr:nvSpPr>
        <xdr:spPr>
          <a:xfrm>
            <a:off x="9419858" y="552450"/>
            <a:ext cx="466725" cy="295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500" b="1">
                <a:latin typeface="微软雅黑" panose="020B0503020204020204" pitchFamily="34" charset="-122"/>
                <a:ea typeface="微软雅黑" panose="020B0503020204020204" pitchFamily="34" charset="-122"/>
              </a:rPr>
              <a:t>⑩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tabSelected="1" workbookViewId="0">
      <pane xSplit="1" topLeftCell="B1" activePane="topRight" state="frozen"/>
      <selection activeCell="S19" sqref="S19"/>
      <selection pane="topRight" activeCell="Q19" sqref="Q19"/>
    </sheetView>
  </sheetViews>
  <sheetFormatPr defaultRowHeight="18" customHeight="1"/>
  <cols>
    <col min="1" max="1" width="10.625" style="23" customWidth="1"/>
    <col min="2" max="2" width="10.625" style="24" customWidth="1"/>
    <col min="3" max="5" width="12.625" style="8" customWidth="1"/>
    <col min="6" max="6" width="12.625" style="25" customWidth="1"/>
    <col min="7" max="9" width="12.625" style="8" customWidth="1"/>
    <col min="10" max="10" width="12.625" style="25" customWidth="1"/>
    <col min="11" max="38" width="12.625" style="8" customWidth="1"/>
    <col min="39" max="16384" width="9" style="8"/>
  </cols>
  <sheetData>
    <row r="1" spans="1:36" s="40" customFormat="1" ht="42.9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138</v>
      </c>
      <c r="G1" s="3" t="s">
        <v>5</v>
      </c>
      <c r="H1" s="3" t="s">
        <v>137</v>
      </c>
      <c r="I1" s="3" t="s">
        <v>20</v>
      </c>
      <c r="J1" s="3" t="s">
        <v>21</v>
      </c>
      <c r="K1" s="3" t="s">
        <v>22</v>
      </c>
      <c r="L1" s="3" t="s">
        <v>6</v>
      </c>
      <c r="M1" s="3" t="s">
        <v>7</v>
      </c>
      <c r="N1" s="3" t="s">
        <v>8</v>
      </c>
      <c r="O1" s="1" t="s">
        <v>145</v>
      </c>
      <c r="P1" s="1" t="s">
        <v>9</v>
      </c>
      <c r="Q1" s="1" t="s">
        <v>10</v>
      </c>
      <c r="R1" s="1" t="s">
        <v>146</v>
      </c>
      <c r="S1" s="1" t="s">
        <v>11</v>
      </c>
      <c r="T1" s="1" t="s">
        <v>147</v>
      </c>
    </row>
    <row r="2" spans="1:36" ht="18" customHeight="1">
      <c r="A2" s="4" t="s">
        <v>12</v>
      </c>
      <c r="B2" s="5"/>
      <c r="C2" s="5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7"/>
      <c r="P2" s="7"/>
      <c r="Q2" s="7"/>
      <c r="R2" s="39"/>
      <c r="S2" s="39"/>
      <c r="T2" s="65"/>
    </row>
    <row r="3" spans="1:36" ht="18" customHeight="1">
      <c r="A3" s="4" t="s">
        <v>13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7">
        <f>(P3-Q3)/2</f>
        <v>0</v>
      </c>
      <c r="S3" s="9"/>
      <c r="T3" s="66" t="e">
        <f>R3/S3-1</f>
        <v>#DIV/0!</v>
      </c>
    </row>
    <row r="4" spans="1:36" ht="18" customHeight="1">
      <c r="A4" s="4" t="s">
        <v>14</v>
      </c>
      <c r="B4" s="10"/>
      <c r="C4" s="10"/>
      <c r="D4" s="10"/>
      <c r="E4" s="10"/>
      <c r="F4" s="10"/>
      <c r="G4" s="10"/>
      <c r="H4" s="10"/>
      <c r="I4" s="11"/>
      <c r="J4" s="11"/>
      <c r="K4" s="11"/>
      <c r="L4" s="11"/>
      <c r="M4" s="11"/>
      <c r="N4" s="11"/>
      <c r="O4" s="11"/>
      <c r="P4" s="11"/>
      <c r="Q4" s="6"/>
      <c r="R4" s="7">
        <f>(P4-Q4)/2</f>
        <v>0</v>
      </c>
      <c r="S4" s="9"/>
      <c r="T4" s="66" t="e">
        <f t="shared" ref="T4:T6" si="0">R4/S4-1</f>
        <v>#DIV/0!</v>
      </c>
      <c r="AA4" s="12"/>
      <c r="AB4" s="12"/>
      <c r="AC4" s="12"/>
      <c r="AD4" s="12"/>
      <c r="AE4" s="12"/>
      <c r="AF4" s="12"/>
      <c r="AG4" s="12"/>
      <c r="AH4" s="12"/>
      <c r="AI4" s="12"/>
      <c r="AJ4" s="12"/>
    </row>
    <row r="5" spans="1:36" ht="18" customHeight="1">
      <c r="A5" s="4" t="s">
        <v>15</v>
      </c>
      <c r="B5" s="5"/>
      <c r="C5" s="5"/>
      <c r="D5" s="5"/>
      <c r="E5" s="5"/>
      <c r="F5" s="5"/>
      <c r="G5" s="5"/>
      <c r="H5" s="5"/>
      <c r="I5" s="6"/>
      <c r="J5" s="6"/>
      <c r="K5" s="6"/>
      <c r="L5" s="6"/>
      <c r="M5" s="6"/>
      <c r="N5" s="6"/>
      <c r="O5" s="6"/>
      <c r="P5" s="6"/>
      <c r="Q5" s="6"/>
      <c r="R5" s="7">
        <f>(P5-Q5)/2</f>
        <v>0</v>
      </c>
      <c r="S5" s="9"/>
      <c r="T5" s="66" t="e">
        <f t="shared" si="0"/>
        <v>#DIV/0!</v>
      </c>
      <c r="AA5" s="12"/>
      <c r="AB5" s="12"/>
      <c r="AC5" s="12"/>
      <c r="AD5" s="12"/>
      <c r="AE5" s="12"/>
      <c r="AF5" s="12"/>
      <c r="AG5" s="12"/>
      <c r="AH5" s="12"/>
      <c r="AI5" s="12"/>
      <c r="AJ5" s="12"/>
    </row>
    <row r="6" spans="1:36" ht="18" customHeight="1">
      <c r="A6" s="4" t="s">
        <v>16</v>
      </c>
      <c r="B6" s="5"/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7">
        <f>(P6-Q6)/2</f>
        <v>0</v>
      </c>
      <c r="S6" s="9"/>
      <c r="T6" s="66" t="e">
        <f t="shared" si="0"/>
        <v>#DIV/0!</v>
      </c>
      <c r="AA6" s="12"/>
      <c r="AB6" s="12"/>
      <c r="AC6" s="12"/>
      <c r="AD6" s="12"/>
      <c r="AE6" s="12"/>
      <c r="AF6" s="12"/>
      <c r="AG6" s="12"/>
      <c r="AH6" s="12"/>
      <c r="AI6" s="12"/>
      <c r="AJ6" s="12"/>
    </row>
    <row r="7" spans="1:36" ht="18" customHeight="1">
      <c r="A7" s="13" t="s">
        <v>17</v>
      </c>
      <c r="B7" s="5"/>
      <c r="C7" s="5"/>
      <c r="D7" s="5"/>
      <c r="E7" s="5"/>
      <c r="F7" s="5"/>
      <c r="G7" s="5"/>
      <c r="H7" s="5"/>
      <c r="I7" s="6"/>
      <c r="J7" s="6"/>
      <c r="K7" s="6"/>
      <c r="L7" s="6"/>
      <c r="M7" s="6"/>
      <c r="N7" s="6"/>
      <c r="O7" s="7"/>
      <c r="P7" s="7"/>
      <c r="Q7" s="7"/>
      <c r="R7" s="39"/>
      <c r="S7" s="39"/>
      <c r="T7" s="65"/>
      <c r="AA7" s="12"/>
      <c r="AB7" s="12"/>
      <c r="AC7" s="12"/>
      <c r="AD7" s="12"/>
      <c r="AE7" s="12"/>
      <c r="AF7" s="12"/>
      <c r="AG7" s="12"/>
      <c r="AH7" s="12"/>
      <c r="AI7" s="12"/>
      <c r="AJ7" s="12"/>
    </row>
    <row r="8" spans="1:36" ht="18" customHeight="1">
      <c r="A8" s="13" t="s">
        <v>18</v>
      </c>
      <c r="B8" s="5"/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7"/>
      <c r="P8" s="7"/>
      <c r="Q8" s="7"/>
      <c r="R8" s="39"/>
      <c r="S8" s="39"/>
      <c r="T8" s="65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ht="42.95" customHeight="1">
      <c r="A9" s="1" t="s">
        <v>0</v>
      </c>
      <c r="B9" s="1" t="s">
        <v>19</v>
      </c>
      <c r="C9" s="1" t="s">
        <v>139</v>
      </c>
      <c r="D9" s="1" t="s">
        <v>140</v>
      </c>
      <c r="E9" s="1" t="s">
        <v>141</v>
      </c>
      <c r="F9" s="1" t="s">
        <v>123</v>
      </c>
      <c r="G9" s="1" t="s">
        <v>124</v>
      </c>
      <c r="H9" s="1" t="s">
        <v>125</v>
      </c>
      <c r="I9" s="1" t="s">
        <v>120</v>
      </c>
      <c r="J9" s="1" t="s">
        <v>121</v>
      </c>
      <c r="K9" s="1" t="s">
        <v>122</v>
      </c>
      <c r="L9" s="1" t="s">
        <v>142</v>
      </c>
      <c r="M9" s="1" t="s">
        <v>143</v>
      </c>
      <c r="N9" s="1" t="s">
        <v>144</v>
      </c>
      <c r="O9" s="1" t="s">
        <v>117</v>
      </c>
      <c r="P9" s="1" t="s">
        <v>118</v>
      </c>
      <c r="Q9" s="1" t="s">
        <v>119</v>
      </c>
      <c r="R9" s="1" t="s">
        <v>148</v>
      </c>
      <c r="S9" s="1" t="s">
        <v>149</v>
      </c>
    </row>
    <row r="10" spans="1:36" ht="18" customHeight="1">
      <c r="A10" s="4" t="s">
        <v>12</v>
      </c>
      <c r="B10" s="7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5"/>
      <c r="S10" s="5"/>
    </row>
    <row r="11" spans="1:36" ht="18" customHeight="1">
      <c r="A11" s="4" t="s">
        <v>13</v>
      </c>
      <c r="B11" s="7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5"/>
      <c r="S11" s="5"/>
    </row>
    <row r="12" spans="1:36" ht="18" customHeight="1">
      <c r="A12" s="4" t="s">
        <v>14</v>
      </c>
      <c r="B12" s="7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5"/>
      <c r="S12" s="5"/>
    </row>
    <row r="13" spans="1:36" ht="18" customHeight="1">
      <c r="A13" s="4" t="s">
        <v>15</v>
      </c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5"/>
      <c r="S13" s="5"/>
    </row>
    <row r="14" spans="1:36" ht="18" customHeight="1">
      <c r="A14" s="4" t="s">
        <v>16</v>
      </c>
      <c r="B14" s="7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5"/>
      <c r="S14" s="5"/>
    </row>
    <row r="15" spans="1:36" ht="18" customHeight="1">
      <c r="A15" s="13" t="s">
        <v>17</v>
      </c>
      <c r="B15" s="7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5"/>
      <c r="S15" s="5"/>
    </row>
    <row r="16" spans="1:36" ht="18" customHeight="1" thickBot="1">
      <c r="A16" s="13" t="s">
        <v>18</v>
      </c>
      <c r="B16" s="7"/>
      <c r="C16" s="14"/>
      <c r="D16" s="14"/>
      <c r="E16" s="14"/>
      <c r="F16" s="14"/>
      <c r="G16" s="14"/>
      <c r="H16" s="14"/>
      <c r="I16" s="14"/>
      <c r="J16" s="14"/>
      <c r="K16" s="57"/>
      <c r="L16" s="57"/>
      <c r="M16" s="14"/>
      <c r="N16" s="14"/>
      <c r="O16" s="14"/>
      <c r="P16" s="14"/>
      <c r="Q16" s="14"/>
      <c r="R16" s="5"/>
      <c r="S16" s="5"/>
    </row>
    <row r="17" spans="1:19" s="12" customFormat="1" ht="42.95" customHeight="1">
      <c r="A17" s="1" t="s">
        <v>0</v>
      </c>
      <c r="B17" s="60" t="s">
        <v>24</v>
      </c>
      <c r="C17" s="60" t="s">
        <v>25</v>
      </c>
      <c r="D17" s="60" t="s">
        <v>26</v>
      </c>
      <c r="E17" s="60" t="s">
        <v>27</v>
      </c>
      <c r="F17" s="60" t="s">
        <v>29</v>
      </c>
      <c r="G17" s="60" t="s">
        <v>28</v>
      </c>
      <c r="H17" s="60" t="s">
        <v>30</v>
      </c>
      <c r="I17" s="60" t="s">
        <v>126</v>
      </c>
      <c r="J17" s="61" t="s">
        <v>127</v>
      </c>
      <c r="K17" s="67" t="s">
        <v>31</v>
      </c>
      <c r="L17" s="68"/>
      <c r="M17" s="15"/>
      <c r="N17" s="15"/>
      <c r="O17" s="15"/>
      <c r="P17" s="15"/>
      <c r="Q17" s="15"/>
      <c r="R17" s="15"/>
      <c r="S17" s="15"/>
    </row>
    <row r="18" spans="1:19" s="12" customFormat="1" ht="18" customHeight="1">
      <c r="A18" s="13" t="s">
        <v>13</v>
      </c>
      <c r="B18" s="16" t="e">
        <f t="shared" ref="B18:B23" si="1">C11/B11*100</f>
        <v>#DIV/0!</v>
      </c>
      <c r="C18" s="17" t="e">
        <f t="shared" ref="C18:C23" si="2">J3/J11</f>
        <v>#DIV/0!</v>
      </c>
      <c r="D18" s="17" t="e">
        <f>K11/K3</f>
        <v>#DIV/0!</v>
      </c>
      <c r="E18" s="17" t="e">
        <f>(M3-K11)/(J11-N3)</f>
        <v>#DIV/0!</v>
      </c>
      <c r="F18" s="16">
        <f>L11*1000*3600/1800</f>
        <v>0</v>
      </c>
      <c r="G18" s="16">
        <f>O11*1000*3600/1800</f>
        <v>0</v>
      </c>
      <c r="H18" s="17" t="e">
        <f>G18/F18</f>
        <v>#DIV/0!</v>
      </c>
      <c r="I18" s="17" t="e">
        <f>C11/C$10</f>
        <v>#DIV/0!</v>
      </c>
      <c r="J18" s="56" t="e">
        <f>B18/(($B$20+$B$21)/2)-1</f>
        <v>#DIV/0!</v>
      </c>
      <c r="K18" s="19"/>
      <c r="L18" s="58" t="s">
        <v>32</v>
      </c>
      <c r="M18" s="18"/>
      <c r="N18" s="18"/>
      <c r="Q18" s="18"/>
      <c r="R18" s="18"/>
      <c r="S18" s="18"/>
    </row>
    <row r="19" spans="1:19" s="12" customFormat="1" ht="18" customHeight="1">
      <c r="A19" s="13" t="s">
        <v>14</v>
      </c>
      <c r="B19" s="16" t="e">
        <f t="shared" si="1"/>
        <v>#DIV/0!</v>
      </c>
      <c r="C19" s="17" t="e">
        <f t="shared" si="2"/>
        <v>#DIV/0!</v>
      </c>
      <c r="D19" s="17" t="e">
        <f>K12/K4</f>
        <v>#DIV/0!</v>
      </c>
      <c r="E19" s="17" t="e">
        <f>(M4-K12)/(J12-N4)</f>
        <v>#DIV/0!</v>
      </c>
      <c r="F19" s="16">
        <f t="shared" ref="F19:F21" si="3">L12*1000*3600/1800</f>
        <v>0</v>
      </c>
      <c r="G19" s="16">
        <f t="shared" ref="G19:G21" si="4">O12*1000*3600/1800</f>
        <v>0</v>
      </c>
      <c r="H19" s="17" t="e">
        <f t="shared" ref="H19:H21" si="5">G19/F19</f>
        <v>#DIV/0!</v>
      </c>
      <c r="I19" s="17" t="e">
        <f>C12/C$10</f>
        <v>#DIV/0!</v>
      </c>
      <c r="J19" s="56" t="e">
        <f>B19/(($B$20+$B$21)/2)-1</f>
        <v>#DIV/0!</v>
      </c>
      <c r="K19" s="20"/>
      <c r="L19" s="58" t="s">
        <v>33</v>
      </c>
      <c r="M19" s="18"/>
      <c r="N19" s="18"/>
      <c r="Q19" s="18"/>
      <c r="R19" s="18"/>
      <c r="S19" s="18"/>
    </row>
    <row r="20" spans="1:19" s="12" customFormat="1" ht="18" customHeight="1" thickBot="1">
      <c r="A20" s="13" t="s">
        <v>15</v>
      </c>
      <c r="B20" s="16" t="e">
        <f t="shared" si="1"/>
        <v>#DIV/0!</v>
      </c>
      <c r="C20" s="17" t="e">
        <f t="shared" si="2"/>
        <v>#DIV/0!</v>
      </c>
      <c r="D20" s="17" t="e">
        <f>K13/K5</f>
        <v>#DIV/0!</v>
      </c>
      <c r="E20" s="17" t="e">
        <f>(M5-K13)/(J13-N5)</f>
        <v>#DIV/0!</v>
      </c>
      <c r="F20" s="16">
        <f t="shared" si="3"/>
        <v>0</v>
      </c>
      <c r="G20" s="16">
        <f t="shared" si="4"/>
        <v>0</v>
      </c>
      <c r="H20" s="17" t="e">
        <f t="shared" si="5"/>
        <v>#DIV/0!</v>
      </c>
      <c r="I20" s="17" t="e">
        <f>(1-I18-I19)/2</f>
        <v>#DIV/0!</v>
      </c>
      <c r="J20" s="56" t="e">
        <f>B20/(($B$20+$B$21)/2)-1</f>
        <v>#DIV/0!</v>
      </c>
      <c r="K20" s="21"/>
      <c r="L20" s="59" t="s">
        <v>34</v>
      </c>
      <c r="M20" s="18"/>
      <c r="N20" s="18"/>
      <c r="Q20" s="18"/>
      <c r="R20" s="18"/>
      <c r="S20" s="18"/>
    </row>
    <row r="21" spans="1:19" s="12" customFormat="1" ht="18" customHeight="1">
      <c r="A21" s="13" t="s">
        <v>16</v>
      </c>
      <c r="B21" s="16" t="e">
        <f t="shared" si="1"/>
        <v>#DIV/0!</v>
      </c>
      <c r="C21" s="17" t="e">
        <f t="shared" si="2"/>
        <v>#DIV/0!</v>
      </c>
      <c r="D21" s="17" t="e">
        <f>K14/K6</f>
        <v>#DIV/0!</v>
      </c>
      <c r="E21" s="17" t="e">
        <f>(M6-K14)/(J14-N6)</f>
        <v>#DIV/0!</v>
      </c>
      <c r="F21" s="16">
        <f t="shared" si="3"/>
        <v>0</v>
      </c>
      <c r="G21" s="16">
        <f t="shared" si="4"/>
        <v>0</v>
      </c>
      <c r="H21" s="17" t="e">
        <f t="shared" si="5"/>
        <v>#DIV/0!</v>
      </c>
      <c r="I21" s="17" t="e">
        <f>(1-I18-I19)/2</f>
        <v>#DIV/0!</v>
      </c>
      <c r="J21" s="17" t="e">
        <f>B21/(($B$20+$B$21)/2)-1</f>
        <v>#DIV/0!</v>
      </c>
      <c r="L21" s="18"/>
      <c r="M21" s="18"/>
      <c r="N21" s="18"/>
      <c r="Q21" s="18"/>
      <c r="R21" s="18"/>
      <c r="S21" s="18"/>
    </row>
    <row r="22" spans="1:19" s="12" customFormat="1" ht="18" customHeight="1">
      <c r="A22" s="13" t="s">
        <v>17</v>
      </c>
      <c r="B22" s="16" t="e">
        <f t="shared" si="1"/>
        <v>#DIV/0!</v>
      </c>
      <c r="C22" s="17" t="e">
        <f t="shared" si="2"/>
        <v>#DIV/0!</v>
      </c>
      <c r="D22" s="22" t="s">
        <v>35</v>
      </c>
      <c r="E22" s="22" t="s">
        <v>35</v>
      </c>
      <c r="F22" s="22" t="s">
        <v>35</v>
      </c>
      <c r="G22" s="22" t="s">
        <v>35</v>
      </c>
      <c r="H22" s="22" t="s">
        <v>35</v>
      </c>
      <c r="I22" s="22" t="s">
        <v>35</v>
      </c>
      <c r="J22" s="22" t="s">
        <v>35</v>
      </c>
      <c r="K22" s="18"/>
      <c r="L22" s="18"/>
      <c r="M22" s="18"/>
      <c r="N22" s="18"/>
      <c r="O22" s="18"/>
      <c r="P22" s="18"/>
      <c r="Q22" s="18"/>
      <c r="R22" s="18"/>
      <c r="S22" s="18"/>
    </row>
    <row r="23" spans="1:19" s="12" customFormat="1" ht="18" customHeight="1">
      <c r="A23" s="13" t="s">
        <v>18</v>
      </c>
      <c r="B23" s="16" t="e">
        <f t="shared" si="1"/>
        <v>#DIV/0!</v>
      </c>
      <c r="C23" s="17" t="e">
        <f t="shared" si="2"/>
        <v>#DIV/0!</v>
      </c>
      <c r="D23" s="22" t="s">
        <v>35</v>
      </c>
      <c r="E23" s="22" t="s">
        <v>35</v>
      </c>
      <c r="F23" s="22" t="s">
        <v>35</v>
      </c>
      <c r="G23" s="22" t="s">
        <v>35</v>
      </c>
      <c r="H23" s="22" t="s">
        <v>35</v>
      </c>
      <c r="I23" s="22" t="s">
        <v>35</v>
      </c>
      <c r="J23" s="22" t="s">
        <v>35</v>
      </c>
      <c r="K23" s="18"/>
      <c r="L23" s="18"/>
      <c r="M23" s="18"/>
      <c r="N23" s="18"/>
      <c r="O23" s="18"/>
      <c r="P23" s="18"/>
      <c r="Q23" s="18"/>
      <c r="R23" s="18"/>
      <c r="S23" s="18"/>
    </row>
    <row r="30" spans="1:19" ht="18" customHeight="1">
      <c r="F30" s="35"/>
    </row>
    <row r="31" spans="1:19" ht="18" customHeight="1">
      <c r="F31" s="35"/>
    </row>
    <row r="32" spans="1:19" ht="18" customHeight="1">
      <c r="F32" s="35"/>
    </row>
    <row r="33" spans="6:6" ht="18" customHeight="1">
      <c r="F33" s="36"/>
    </row>
  </sheetData>
  <mergeCells count="1">
    <mergeCell ref="K17:L17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workbookViewId="0">
      <selection activeCell="O26" sqref="O26"/>
    </sheetView>
  </sheetViews>
  <sheetFormatPr defaultRowHeight="16.5"/>
  <cols>
    <col min="1" max="3" width="12.625" style="8" customWidth="1"/>
    <col min="4" max="4" width="18.625" style="8" customWidth="1"/>
    <col min="5" max="6" width="12.625" style="8" customWidth="1"/>
    <col min="7" max="7" width="12.625" style="34" customWidth="1"/>
    <col min="8" max="12" width="12.625" style="8" customWidth="1"/>
    <col min="13" max="18" width="10.625" style="8" customWidth="1"/>
    <col min="19" max="16384" width="9" style="8"/>
  </cols>
  <sheetData>
    <row r="1" spans="1:15" ht="20.100000000000001" customHeight="1">
      <c r="A1" s="74" t="s">
        <v>62</v>
      </c>
      <c r="B1" s="74"/>
      <c r="C1" s="74"/>
      <c r="D1" s="74"/>
      <c r="E1" s="74"/>
      <c r="F1" s="26" t="s">
        <v>114</v>
      </c>
      <c r="G1" s="26" t="s">
        <v>63</v>
      </c>
      <c r="H1" s="26" t="s">
        <v>13</v>
      </c>
      <c r="I1" s="26" t="s">
        <v>14</v>
      </c>
      <c r="J1" s="26" t="s">
        <v>15</v>
      </c>
      <c r="K1" s="26" t="s">
        <v>16</v>
      </c>
      <c r="L1" s="26" t="s">
        <v>64</v>
      </c>
    </row>
    <row r="2" spans="1:15" ht="20.100000000000001" customHeight="1">
      <c r="A2" s="72" t="s">
        <v>65</v>
      </c>
      <c r="B2" s="72"/>
      <c r="C2" s="72"/>
      <c r="D2" s="72"/>
      <c r="E2" s="27" t="s">
        <v>66</v>
      </c>
      <c r="F2" s="41"/>
      <c r="G2" s="41">
        <f>L2</f>
        <v>0</v>
      </c>
      <c r="H2" s="69" t="s">
        <v>48</v>
      </c>
      <c r="I2" s="69" t="s">
        <v>48</v>
      </c>
      <c r="J2" s="69" t="s">
        <v>48</v>
      </c>
      <c r="K2" s="69" t="s">
        <v>48</v>
      </c>
      <c r="L2" s="41">
        <f>数据统计!C10</f>
        <v>0</v>
      </c>
    </row>
    <row r="3" spans="1:15" ht="20.100000000000001" customHeight="1">
      <c r="A3" s="72" t="s">
        <v>67</v>
      </c>
      <c r="B3" s="72"/>
      <c r="C3" s="72"/>
      <c r="D3" s="72"/>
      <c r="E3" s="27" t="s">
        <v>66</v>
      </c>
      <c r="F3" s="41"/>
      <c r="G3" s="41">
        <f>L3</f>
        <v>0</v>
      </c>
      <c r="H3" s="70"/>
      <c r="I3" s="70"/>
      <c r="J3" s="70"/>
      <c r="K3" s="70"/>
      <c r="L3" s="41"/>
    </row>
    <row r="4" spans="1:15" ht="20.100000000000001" customHeight="1">
      <c r="A4" s="73" t="s">
        <v>68</v>
      </c>
      <c r="B4" s="73"/>
      <c r="C4" s="73" t="s">
        <v>69</v>
      </c>
      <c r="D4" s="73"/>
      <c r="E4" s="27" t="s">
        <v>70</v>
      </c>
      <c r="F4" s="41"/>
      <c r="G4" s="41" t="e">
        <f>G3/G5*100</f>
        <v>#DIV/0!</v>
      </c>
      <c r="H4" s="70"/>
      <c r="I4" s="70"/>
      <c r="J4" s="70"/>
      <c r="K4" s="70"/>
      <c r="L4" s="41" t="e">
        <f>L3/L5*100</f>
        <v>#DIV/0!</v>
      </c>
      <c r="N4" s="37"/>
      <c r="O4" s="37"/>
    </row>
    <row r="5" spans="1:15" ht="20.100000000000001" customHeight="1">
      <c r="A5" s="73"/>
      <c r="B5" s="73"/>
      <c r="C5" s="73" t="s">
        <v>71</v>
      </c>
      <c r="D5" s="73"/>
      <c r="E5" s="27" t="s">
        <v>44</v>
      </c>
      <c r="F5" s="42"/>
      <c r="G5" s="42" t="e">
        <f>G2/G25*100</f>
        <v>#DIV/0!</v>
      </c>
      <c r="H5" s="71"/>
      <c r="I5" s="71"/>
      <c r="J5" s="71"/>
      <c r="K5" s="71"/>
      <c r="L5" s="42" t="e">
        <f>L2/L25*100</f>
        <v>#DIV/0!</v>
      </c>
      <c r="N5" s="35"/>
      <c r="O5" s="35"/>
    </row>
    <row r="6" spans="1:15" ht="20.100000000000001" hidden="1" customHeight="1">
      <c r="A6" s="27"/>
      <c r="B6" s="27"/>
      <c r="C6" s="27"/>
      <c r="D6" s="27"/>
      <c r="E6" s="27"/>
      <c r="F6" s="43"/>
      <c r="G6" s="43"/>
      <c r="H6" s="31" t="e">
        <f>H8/L2</f>
        <v>#DIV/0!</v>
      </c>
      <c r="I6" s="31" t="e">
        <f>I8/L2</f>
        <v>#DIV/0!</v>
      </c>
      <c r="J6" s="31" t="e">
        <f>(1-H6-I6)/2</f>
        <v>#DIV/0!</v>
      </c>
      <c r="K6" s="31" t="e">
        <f>(1-H6-I6)/2</f>
        <v>#DIV/0!</v>
      </c>
      <c r="L6" s="31"/>
    </row>
    <row r="7" spans="1:15" ht="20.100000000000001" customHeight="1">
      <c r="A7" s="73" t="s">
        <v>72</v>
      </c>
      <c r="B7" s="75" t="s">
        <v>73</v>
      </c>
      <c r="C7" s="75"/>
      <c r="D7" s="75"/>
      <c r="E7" s="27" t="s">
        <v>44</v>
      </c>
      <c r="F7" s="41"/>
      <c r="G7" s="43">
        <v>14.48</v>
      </c>
      <c r="H7" s="28">
        <f>数据统计!B11</f>
        <v>0</v>
      </c>
      <c r="I7" s="28">
        <f>数据统计!B12</f>
        <v>0</v>
      </c>
      <c r="J7" s="28">
        <f>数据统计!B13</f>
        <v>0</v>
      </c>
      <c r="K7" s="28">
        <f>数据统计!B14</f>
        <v>0</v>
      </c>
      <c r="L7" s="41" t="e">
        <f>H7*H$6+I7*I$6+J7*J$6+K7*K$6</f>
        <v>#DIV/0!</v>
      </c>
    </row>
    <row r="8" spans="1:15" ht="20.100000000000001" customHeight="1">
      <c r="A8" s="73"/>
      <c r="B8" s="75" t="s">
        <v>74</v>
      </c>
      <c r="C8" s="75"/>
      <c r="D8" s="75"/>
      <c r="E8" s="27" t="s">
        <v>66</v>
      </c>
      <c r="F8" s="31"/>
      <c r="G8" s="31" t="e">
        <f>G9-G21+G23</f>
        <v>#DIV/0!</v>
      </c>
      <c r="H8" s="28">
        <f>数据统计!C11</f>
        <v>0</v>
      </c>
      <c r="I8" s="28">
        <f>数据统计!C12</f>
        <v>0</v>
      </c>
      <c r="J8" s="28">
        <f>数据统计!C13</f>
        <v>0</v>
      </c>
      <c r="K8" s="28">
        <f>数据统计!C14</f>
        <v>0</v>
      </c>
      <c r="L8" s="31" t="e">
        <f>H8*H$6+I8*I$6+J8*J$6+K8*K$6</f>
        <v>#DIV/0!</v>
      </c>
    </row>
    <row r="9" spans="1:15" ht="20.100000000000001" customHeight="1">
      <c r="A9" s="73"/>
      <c r="B9" s="73" t="s">
        <v>75</v>
      </c>
      <c r="C9" s="27" t="s">
        <v>76</v>
      </c>
      <c r="D9" s="29" t="s">
        <v>77</v>
      </c>
      <c r="E9" s="27" t="s">
        <v>66</v>
      </c>
      <c r="F9" s="31"/>
      <c r="G9" s="31" t="e">
        <f>G10/G31</f>
        <v>#DIV/0!</v>
      </c>
      <c r="H9" s="30">
        <f>数据统计!J11</f>
        <v>0</v>
      </c>
      <c r="I9" s="30">
        <f>数据统计!J12</f>
        <v>0</v>
      </c>
      <c r="J9" s="30">
        <f>数据统计!J13</f>
        <v>0</v>
      </c>
      <c r="K9" s="30">
        <f>数据统计!J14</f>
        <v>0</v>
      </c>
      <c r="L9" s="31" t="e">
        <f>H9*H$6+I9*I$6+J9*J$6+K9*K$6</f>
        <v>#DIV/0!</v>
      </c>
    </row>
    <row r="10" spans="1:15" ht="20.100000000000001" customHeight="1">
      <c r="A10" s="73"/>
      <c r="B10" s="73"/>
      <c r="C10" s="27" t="s">
        <v>78</v>
      </c>
      <c r="D10" s="29" t="s">
        <v>79</v>
      </c>
      <c r="E10" s="27" t="s">
        <v>66</v>
      </c>
      <c r="F10" s="31"/>
      <c r="G10" s="62"/>
      <c r="H10" s="30">
        <f>数据统计!J3</f>
        <v>0</v>
      </c>
      <c r="I10" s="32">
        <f>数据统计!J4</f>
        <v>0</v>
      </c>
      <c r="J10" s="30">
        <f>数据统计!J5</f>
        <v>0</v>
      </c>
      <c r="K10" s="30">
        <f>数据统计!J6</f>
        <v>0</v>
      </c>
      <c r="L10" s="31" t="e">
        <f>H10*H$6+I10*I$6+J10*J$6+K10*K$6</f>
        <v>#DIV/0!</v>
      </c>
    </row>
    <row r="11" spans="1:15" ht="20.100000000000001" customHeight="1">
      <c r="A11" s="73"/>
      <c r="B11" s="73"/>
      <c r="C11" s="27" t="s">
        <v>80</v>
      </c>
      <c r="D11" s="29" t="s">
        <v>81</v>
      </c>
      <c r="E11" s="27" t="s">
        <v>66</v>
      </c>
      <c r="F11" s="31"/>
      <c r="G11" s="31" t="e">
        <f>G9-G10</f>
        <v>#DIV/0!</v>
      </c>
      <c r="H11" s="31">
        <f t="shared" ref="H11:L11" si="0">H9-H10</f>
        <v>0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1" t="e">
        <f t="shared" si="0"/>
        <v>#DIV/0!</v>
      </c>
    </row>
    <row r="12" spans="1:15" ht="20.100000000000001" hidden="1" customHeight="1">
      <c r="A12" s="73"/>
      <c r="B12" s="73"/>
      <c r="C12" s="27"/>
      <c r="D12" s="29" t="s">
        <v>82</v>
      </c>
      <c r="E12" s="27" t="s">
        <v>66</v>
      </c>
      <c r="F12" s="31"/>
      <c r="G12" s="31">
        <v>0.40210000000000001</v>
      </c>
      <c r="H12" s="31" t="s">
        <v>48</v>
      </c>
      <c r="I12" s="31" t="s">
        <v>48</v>
      </c>
      <c r="J12" s="31" t="s">
        <v>48</v>
      </c>
      <c r="K12" s="31" t="s">
        <v>48</v>
      </c>
      <c r="L12" s="76" t="s">
        <v>48</v>
      </c>
    </row>
    <row r="13" spans="1:15" ht="20.100000000000001" hidden="1" customHeight="1">
      <c r="A13" s="73"/>
      <c r="B13" s="73"/>
      <c r="C13" s="27"/>
      <c r="D13" s="29" t="s">
        <v>83</v>
      </c>
      <c r="E13" s="27" t="s">
        <v>66</v>
      </c>
      <c r="F13" s="31"/>
      <c r="G13" s="31">
        <v>0.31390000000000001</v>
      </c>
      <c r="H13" s="31" t="s">
        <v>48</v>
      </c>
      <c r="I13" s="31" t="s">
        <v>48</v>
      </c>
      <c r="J13" s="31" t="s">
        <v>48</v>
      </c>
      <c r="K13" s="31" t="s">
        <v>48</v>
      </c>
      <c r="L13" s="76"/>
    </row>
    <row r="14" spans="1:15" ht="20.100000000000001" customHeight="1">
      <c r="A14" s="73"/>
      <c r="B14" s="73"/>
      <c r="C14" s="27" t="s">
        <v>84</v>
      </c>
      <c r="D14" s="29" t="s">
        <v>85</v>
      </c>
      <c r="E14" s="27" t="s">
        <v>66</v>
      </c>
      <c r="F14" s="31"/>
      <c r="G14" s="62"/>
      <c r="H14" s="31">
        <f>H10-H15</f>
        <v>0</v>
      </c>
      <c r="I14" s="31">
        <f t="shared" ref="I14:L14" si="1">I10-I15</f>
        <v>0</v>
      </c>
      <c r="J14" s="31">
        <f t="shared" si="1"/>
        <v>0</v>
      </c>
      <c r="K14" s="31">
        <f t="shared" si="1"/>
        <v>0</v>
      </c>
      <c r="L14" s="31" t="e">
        <f t="shared" si="1"/>
        <v>#DIV/0!</v>
      </c>
    </row>
    <row r="15" spans="1:15" ht="20.100000000000001" customHeight="1">
      <c r="A15" s="73"/>
      <c r="B15" s="73"/>
      <c r="C15" s="27" t="s">
        <v>86</v>
      </c>
      <c r="D15" s="29" t="s">
        <v>23</v>
      </c>
      <c r="E15" s="27" t="s">
        <v>66</v>
      </c>
      <c r="F15" s="31"/>
      <c r="G15" s="62"/>
      <c r="H15" s="31">
        <f>数据统计!R3</f>
        <v>0</v>
      </c>
      <c r="I15" s="44">
        <f>数据统计!R4</f>
        <v>0</v>
      </c>
      <c r="J15" s="44">
        <f>数据统计!R5</f>
        <v>0</v>
      </c>
      <c r="K15" s="44">
        <f>数据统计!R6</f>
        <v>0</v>
      </c>
      <c r="L15" s="31" t="e">
        <f>H15*H$6+I15*I$6+J15*J$6+K15*K$6</f>
        <v>#DIV/0!</v>
      </c>
    </row>
    <row r="16" spans="1:15" ht="20.100000000000001" customHeight="1">
      <c r="A16" s="73"/>
      <c r="B16" s="73" t="s">
        <v>87</v>
      </c>
      <c r="C16" s="27" t="s">
        <v>88</v>
      </c>
      <c r="D16" s="29" t="s">
        <v>89</v>
      </c>
      <c r="E16" s="27" t="s">
        <v>66</v>
      </c>
      <c r="F16" s="31"/>
      <c r="G16" s="31" t="s">
        <v>90</v>
      </c>
      <c r="H16" s="31" t="s">
        <v>48</v>
      </c>
      <c r="I16" s="31" t="s">
        <v>48</v>
      </c>
      <c r="J16" s="31" t="s">
        <v>48</v>
      </c>
      <c r="K16" s="31" t="s">
        <v>48</v>
      </c>
      <c r="L16" s="76" t="s">
        <v>48</v>
      </c>
    </row>
    <row r="17" spans="1:18" ht="20.100000000000001" hidden="1" customHeight="1">
      <c r="A17" s="73"/>
      <c r="B17" s="73"/>
      <c r="C17" s="27"/>
      <c r="D17" s="29" t="s">
        <v>91</v>
      </c>
      <c r="E17" s="27" t="s">
        <v>66</v>
      </c>
      <c r="F17" s="31"/>
      <c r="G17" s="31">
        <v>0.1288</v>
      </c>
      <c r="H17" s="31" t="s">
        <v>48</v>
      </c>
      <c r="I17" s="31" t="s">
        <v>48</v>
      </c>
      <c r="J17" s="31" t="s">
        <v>48</v>
      </c>
      <c r="K17" s="31" t="s">
        <v>48</v>
      </c>
      <c r="L17" s="76"/>
    </row>
    <row r="18" spans="1:18" ht="20.100000000000001" hidden="1" customHeight="1">
      <c r="A18" s="73"/>
      <c r="B18" s="73"/>
      <c r="C18" s="27"/>
      <c r="D18" s="29" t="s">
        <v>92</v>
      </c>
      <c r="E18" s="27" t="s">
        <v>66</v>
      </c>
      <c r="F18" s="31"/>
      <c r="G18" s="31">
        <v>0.2059</v>
      </c>
      <c r="H18" s="31" t="s">
        <v>48</v>
      </c>
      <c r="I18" s="31" t="s">
        <v>48</v>
      </c>
      <c r="J18" s="31" t="s">
        <v>48</v>
      </c>
      <c r="K18" s="31" t="s">
        <v>48</v>
      </c>
      <c r="L18" s="76"/>
    </row>
    <row r="19" spans="1:18" ht="20.100000000000001" customHeight="1">
      <c r="A19" s="73"/>
      <c r="B19" s="73"/>
      <c r="C19" s="27" t="s">
        <v>93</v>
      </c>
      <c r="D19" s="29" t="s">
        <v>94</v>
      </c>
      <c r="E19" s="27" t="s">
        <v>66</v>
      </c>
      <c r="F19" s="31"/>
      <c r="G19" s="62"/>
      <c r="H19" s="31">
        <f>H15-H20</f>
        <v>0</v>
      </c>
      <c r="I19" s="31">
        <f t="shared" ref="I19:L19" si="2">I15-I20</f>
        <v>0</v>
      </c>
      <c r="J19" s="31">
        <f t="shared" si="2"/>
        <v>0</v>
      </c>
      <c r="K19" s="31">
        <f t="shared" si="2"/>
        <v>0</v>
      </c>
      <c r="L19" s="31" t="e">
        <f t="shared" si="2"/>
        <v>#DIV/0!</v>
      </c>
      <c r="O19" s="24"/>
      <c r="P19" s="24"/>
      <c r="Q19" s="24"/>
      <c r="R19" s="24"/>
    </row>
    <row r="20" spans="1:18" ht="20.100000000000001" customHeight="1">
      <c r="A20" s="73"/>
      <c r="B20" s="73"/>
      <c r="C20" s="27" t="s">
        <v>95</v>
      </c>
      <c r="D20" s="29" t="s">
        <v>96</v>
      </c>
      <c r="E20" s="27" t="s">
        <v>66</v>
      </c>
      <c r="F20" s="31"/>
      <c r="G20" s="62"/>
      <c r="H20" s="31">
        <f>数据统计!K3*-1</f>
        <v>0</v>
      </c>
      <c r="I20" s="31">
        <f>数据统计!K4*-1</f>
        <v>0</v>
      </c>
      <c r="J20" s="31">
        <f>数据统计!K5*-1</f>
        <v>0</v>
      </c>
      <c r="K20" s="31">
        <f>数据统计!K6*-1</f>
        <v>0</v>
      </c>
      <c r="L20" s="31" t="e">
        <f>H20*H$6+I20*I$6+J20*J$6+K20*K$6</f>
        <v>#DIV/0!</v>
      </c>
      <c r="O20" s="24"/>
      <c r="P20" s="24"/>
      <c r="Q20" s="24"/>
      <c r="R20" s="24"/>
    </row>
    <row r="21" spans="1:18" ht="20.100000000000001" customHeight="1">
      <c r="A21" s="73"/>
      <c r="B21" s="73"/>
      <c r="C21" s="27" t="s">
        <v>97</v>
      </c>
      <c r="D21" s="29" t="s">
        <v>98</v>
      </c>
      <c r="E21" s="27" t="s">
        <v>66</v>
      </c>
      <c r="F21" s="31"/>
      <c r="G21" s="31" t="e">
        <f>G20*G32</f>
        <v>#DIV/0!</v>
      </c>
      <c r="H21" s="31">
        <f>数据统计!K11*-1</f>
        <v>0</v>
      </c>
      <c r="I21" s="31">
        <f>数据统计!K12*-1</f>
        <v>0</v>
      </c>
      <c r="J21" s="31">
        <f>数据统计!K13*-1</f>
        <v>0</v>
      </c>
      <c r="K21" s="31">
        <f>数据统计!K14*-1</f>
        <v>0</v>
      </c>
      <c r="L21" s="31" t="e">
        <f>H21*H$6+I21*I$6+J21*J$6+K21*K$6</f>
        <v>#DIV/0!</v>
      </c>
    </row>
    <row r="22" spans="1:18" ht="20.100000000000001" customHeight="1">
      <c r="A22" s="73"/>
      <c r="B22" s="73"/>
      <c r="C22" s="27" t="s">
        <v>99</v>
      </c>
      <c r="D22" s="29" t="s">
        <v>100</v>
      </c>
      <c r="E22" s="27" t="s">
        <v>66</v>
      </c>
      <c r="F22" s="31"/>
      <c r="G22" s="31" t="e">
        <f>G20-G21</f>
        <v>#DIV/0!</v>
      </c>
      <c r="H22" s="31">
        <f t="shared" ref="H22:L22" si="3">H20-H21</f>
        <v>0</v>
      </c>
      <c r="I22" s="31">
        <f t="shared" si="3"/>
        <v>0</v>
      </c>
      <c r="J22" s="31">
        <f t="shared" si="3"/>
        <v>0</v>
      </c>
      <c r="K22" s="31">
        <f t="shared" si="3"/>
        <v>0</v>
      </c>
      <c r="L22" s="31" t="e">
        <f t="shared" si="3"/>
        <v>#DIV/0!</v>
      </c>
    </row>
    <row r="23" spans="1:18" ht="20.100000000000001" customHeight="1">
      <c r="A23" s="73"/>
      <c r="B23" s="75" t="s">
        <v>101</v>
      </c>
      <c r="C23" s="75"/>
      <c r="D23" s="75"/>
      <c r="E23" s="27" t="s">
        <v>66</v>
      </c>
      <c r="F23" s="31"/>
      <c r="G23" s="31" t="e">
        <f>L23</f>
        <v>#DIV/0!</v>
      </c>
      <c r="H23" s="31">
        <f>数据统计!F11</f>
        <v>0</v>
      </c>
      <c r="I23" s="31">
        <f>数据统计!F12</f>
        <v>0</v>
      </c>
      <c r="J23" s="31">
        <f>数据统计!F13</f>
        <v>0</v>
      </c>
      <c r="K23" s="31">
        <f>数据统计!F14</f>
        <v>0</v>
      </c>
      <c r="L23" s="31" t="e">
        <f>H23*H$6+I23*I$6+J23*J$6+K23*K$6</f>
        <v>#DIV/0!</v>
      </c>
    </row>
    <row r="24" spans="1:18" ht="20.100000000000001" customHeight="1">
      <c r="A24" s="27"/>
      <c r="B24" s="75" t="s">
        <v>115</v>
      </c>
      <c r="C24" s="75"/>
      <c r="D24" s="75"/>
      <c r="E24" s="27" t="s">
        <v>116</v>
      </c>
      <c r="F24" s="45"/>
      <c r="G24" s="45" t="e">
        <f>L24</f>
        <v>#DIV/0!</v>
      </c>
      <c r="H24" s="45">
        <f>数据统计!G18</f>
        <v>0</v>
      </c>
      <c r="I24" s="45">
        <f>数据统计!G19</f>
        <v>0</v>
      </c>
      <c r="J24" s="45">
        <f>数据统计!G20</f>
        <v>0</v>
      </c>
      <c r="K24" s="45">
        <f>数据统计!G21</f>
        <v>0</v>
      </c>
      <c r="L24" s="45" t="e">
        <f>H24*H$6+I24*I$6+J24*J$6+K24*K$6</f>
        <v>#DIV/0!</v>
      </c>
    </row>
    <row r="25" spans="1:18" ht="20.100000000000001" customHeight="1">
      <c r="A25" s="73" t="s">
        <v>102</v>
      </c>
      <c r="B25" s="77" t="s">
        <v>103</v>
      </c>
      <c r="C25" s="77"/>
      <c r="D25" s="77"/>
      <c r="E25" s="27" t="s">
        <v>70</v>
      </c>
      <c r="F25" s="63"/>
      <c r="G25" s="63" t="e">
        <f>G8/G7*100</f>
        <v>#DIV/0!</v>
      </c>
      <c r="H25" s="63" t="e">
        <f t="shared" ref="H25:K25" si="4">H8/H7*100</f>
        <v>#DIV/0!</v>
      </c>
      <c r="I25" s="63" t="e">
        <f t="shared" si="4"/>
        <v>#DIV/0!</v>
      </c>
      <c r="J25" s="63" t="e">
        <f t="shared" si="4"/>
        <v>#DIV/0!</v>
      </c>
      <c r="K25" s="63" t="e">
        <f t="shared" si="4"/>
        <v>#DIV/0!</v>
      </c>
      <c r="L25" s="63" t="e">
        <f>H25*H$6+I25*I$6+J25*J$6+K25*K$6</f>
        <v>#DIV/0!</v>
      </c>
    </row>
    <row r="26" spans="1:18" ht="20.100000000000001" customHeight="1">
      <c r="A26" s="73"/>
      <c r="B26" s="73">
        <v>1</v>
      </c>
      <c r="C26" s="77" t="s">
        <v>104</v>
      </c>
      <c r="D26" s="77"/>
      <c r="E26" s="27" t="s">
        <v>70</v>
      </c>
      <c r="F26" s="63"/>
      <c r="G26" s="63" t="e">
        <f>(G9-G21)/G7*100</f>
        <v>#DIV/0!</v>
      </c>
      <c r="H26" s="63" t="e">
        <f t="shared" ref="H26:K26" si="5">(H9-H21)/H7*100</f>
        <v>#DIV/0!</v>
      </c>
      <c r="I26" s="63" t="e">
        <f t="shared" si="5"/>
        <v>#DIV/0!</v>
      </c>
      <c r="J26" s="63" t="e">
        <f t="shared" si="5"/>
        <v>#DIV/0!</v>
      </c>
      <c r="K26" s="63" t="e">
        <f t="shared" si="5"/>
        <v>#DIV/0!</v>
      </c>
      <c r="L26" s="63" t="e">
        <f>(L9-L21)/L7*100</f>
        <v>#DIV/0!</v>
      </c>
    </row>
    <row r="27" spans="1:18" ht="20.100000000000001" customHeight="1">
      <c r="A27" s="73"/>
      <c r="B27" s="73"/>
      <c r="C27" s="27">
        <v>1</v>
      </c>
      <c r="D27" s="27" t="s">
        <v>105</v>
      </c>
      <c r="E27" s="27" t="s">
        <v>70</v>
      </c>
      <c r="F27" s="64"/>
      <c r="G27" s="79" t="e">
        <f>(G11+G22)/14.48*100</f>
        <v>#DIV/0!</v>
      </c>
      <c r="H27" s="78" t="e">
        <f t="shared" ref="H27:K27" si="6">(H11+H22)/H7*100</f>
        <v>#DIV/0!</v>
      </c>
      <c r="I27" s="78" t="e">
        <f t="shared" si="6"/>
        <v>#DIV/0!</v>
      </c>
      <c r="J27" s="78" t="e">
        <f t="shared" si="6"/>
        <v>#DIV/0!</v>
      </c>
      <c r="K27" s="78" t="e">
        <f t="shared" si="6"/>
        <v>#DIV/0!</v>
      </c>
      <c r="L27" s="78" t="e">
        <f>(L11+L22)/L7*100</f>
        <v>#DIV/0!</v>
      </c>
    </row>
    <row r="28" spans="1:18" ht="20.100000000000001" customHeight="1">
      <c r="A28" s="73"/>
      <c r="B28" s="73"/>
      <c r="C28" s="27">
        <v>2</v>
      </c>
      <c r="D28" s="27" t="s">
        <v>106</v>
      </c>
      <c r="E28" s="27" t="s">
        <v>70</v>
      </c>
      <c r="F28" s="64"/>
      <c r="G28" s="80"/>
      <c r="H28" s="78"/>
      <c r="I28" s="78"/>
      <c r="J28" s="78"/>
      <c r="K28" s="78"/>
      <c r="L28" s="78"/>
    </row>
    <row r="29" spans="1:18" ht="20.100000000000001" customHeight="1">
      <c r="A29" s="73"/>
      <c r="B29" s="73"/>
      <c r="C29" s="27">
        <v>3</v>
      </c>
      <c r="D29" s="27" t="s">
        <v>107</v>
      </c>
      <c r="E29" s="27" t="s">
        <v>70</v>
      </c>
      <c r="F29" s="64"/>
      <c r="G29" s="64">
        <f>(G14+G19)/14.48*100</f>
        <v>0</v>
      </c>
      <c r="H29" s="64" t="e">
        <f t="shared" ref="H29:L29" si="7">(H14+H19)/H7*100</f>
        <v>#DIV/0!</v>
      </c>
      <c r="I29" s="64" t="e">
        <f t="shared" si="7"/>
        <v>#DIV/0!</v>
      </c>
      <c r="J29" s="64" t="e">
        <f t="shared" si="7"/>
        <v>#DIV/0!</v>
      </c>
      <c r="K29" s="64" t="e">
        <f t="shared" si="7"/>
        <v>#DIV/0!</v>
      </c>
      <c r="L29" s="64" t="e">
        <f t="shared" si="7"/>
        <v>#DIV/0!</v>
      </c>
    </row>
    <row r="30" spans="1:18" ht="20.100000000000001" customHeight="1">
      <c r="A30" s="73"/>
      <c r="B30" s="27">
        <v>2</v>
      </c>
      <c r="C30" s="77" t="s">
        <v>108</v>
      </c>
      <c r="D30" s="77"/>
      <c r="E30" s="27" t="s">
        <v>70</v>
      </c>
      <c r="F30" s="64"/>
      <c r="G30" s="64" t="e">
        <f>G23/14.48*100</f>
        <v>#DIV/0!</v>
      </c>
      <c r="H30" s="64" t="e">
        <f t="shared" ref="H30:L30" si="8">H23/H7*100</f>
        <v>#DIV/0!</v>
      </c>
      <c r="I30" s="64" t="e">
        <f t="shared" si="8"/>
        <v>#DIV/0!</v>
      </c>
      <c r="J30" s="64" t="e">
        <f t="shared" si="8"/>
        <v>#DIV/0!</v>
      </c>
      <c r="K30" s="64" t="e">
        <f t="shared" si="8"/>
        <v>#DIV/0!</v>
      </c>
      <c r="L30" s="64" t="e">
        <f t="shared" si="8"/>
        <v>#DIV/0!</v>
      </c>
    </row>
    <row r="31" spans="1:18" ht="20.100000000000001" customHeight="1">
      <c r="A31" s="74" t="s">
        <v>109</v>
      </c>
      <c r="B31" s="73" t="s">
        <v>110</v>
      </c>
      <c r="C31" s="73"/>
      <c r="D31" s="73"/>
      <c r="E31" s="27" t="s">
        <v>111</v>
      </c>
      <c r="F31" s="46"/>
      <c r="G31" s="46" t="e">
        <f>L31</f>
        <v>#DIV/0!</v>
      </c>
      <c r="H31" s="46" t="e">
        <f t="shared" ref="H31:L31" si="9">H10/H9</f>
        <v>#DIV/0!</v>
      </c>
      <c r="I31" s="46" t="e">
        <f t="shared" si="9"/>
        <v>#DIV/0!</v>
      </c>
      <c r="J31" s="46" t="e">
        <f t="shared" si="9"/>
        <v>#DIV/0!</v>
      </c>
      <c r="K31" s="46" t="e">
        <f t="shared" si="9"/>
        <v>#DIV/0!</v>
      </c>
      <c r="L31" s="46" t="e">
        <f t="shared" si="9"/>
        <v>#DIV/0!</v>
      </c>
    </row>
    <row r="32" spans="1:18" ht="20.100000000000001" customHeight="1">
      <c r="A32" s="74"/>
      <c r="B32" s="73" t="s">
        <v>112</v>
      </c>
      <c r="C32" s="73"/>
      <c r="D32" s="73"/>
      <c r="E32" s="27" t="s">
        <v>111</v>
      </c>
      <c r="F32" s="46"/>
      <c r="G32" s="46" t="e">
        <f>L32</f>
        <v>#DIV/0!</v>
      </c>
      <c r="H32" s="46" t="e">
        <f t="shared" ref="H32:K32" si="10">H21/H20</f>
        <v>#DIV/0!</v>
      </c>
      <c r="I32" s="46" t="e">
        <f t="shared" si="10"/>
        <v>#DIV/0!</v>
      </c>
      <c r="J32" s="46" t="e">
        <f t="shared" si="10"/>
        <v>#DIV/0!</v>
      </c>
      <c r="K32" s="46" t="e">
        <f t="shared" si="10"/>
        <v>#DIV/0!</v>
      </c>
      <c r="L32" s="46" t="e">
        <f>L21/L20</f>
        <v>#DIV/0!</v>
      </c>
    </row>
    <row r="33" spans="1:12" ht="20.100000000000001" customHeight="1">
      <c r="A33" s="74"/>
      <c r="B33" s="73" t="s">
        <v>113</v>
      </c>
      <c r="C33" s="73"/>
      <c r="D33" s="73"/>
      <c r="E33" s="27" t="s">
        <v>111</v>
      </c>
      <c r="F33" s="46"/>
      <c r="G33" s="46" t="e">
        <f>(G10+G21)/(G9+G20)</f>
        <v>#DIV/0!</v>
      </c>
      <c r="H33" s="46" t="e">
        <f t="shared" ref="H33:L33" si="11">(H10+H21)/(H9+H20)</f>
        <v>#DIV/0!</v>
      </c>
      <c r="I33" s="46" t="e">
        <f t="shared" si="11"/>
        <v>#DIV/0!</v>
      </c>
      <c r="J33" s="46" t="e">
        <f t="shared" si="11"/>
        <v>#DIV/0!</v>
      </c>
      <c r="K33" s="46" t="e">
        <f t="shared" si="11"/>
        <v>#DIV/0!</v>
      </c>
      <c r="L33" s="46" t="e">
        <f t="shared" si="11"/>
        <v>#DIV/0!</v>
      </c>
    </row>
    <row r="34" spans="1:12" ht="20.100000000000001" customHeight="1">
      <c r="G34" s="33"/>
    </row>
    <row r="35" spans="1:12" ht="20.100000000000001" customHeight="1"/>
    <row r="36" spans="1:12" ht="20.100000000000001" customHeight="1">
      <c r="G36" s="33"/>
    </row>
    <row r="37" spans="1:12" ht="20.100000000000001" customHeight="1"/>
    <row r="38" spans="1:12" ht="20.100000000000001" customHeight="1"/>
    <row r="39" spans="1:12" ht="20.100000000000001" customHeight="1"/>
  </sheetData>
  <mergeCells count="34">
    <mergeCell ref="B24:D24"/>
    <mergeCell ref="I27:I28"/>
    <mergeCell ref="J27:J28"/>
    <mergeCell ref="K27:K28"/>
    <mergeCell ref="L27:L28"/>
    <mergeCell ref="G27:G28"/>
    <mergeCell ref="H27:H28"/>
    <mergeCell ref="C30:D30"/>
    <mergeCell ref="A31:A33"/>
    <mergeCell ref="B31:D31"/>
    <mergeCell ref="B32:D32"/>
    <mergeCell ref="B33:D33"/>
    <mergeCell ref="A25:A30"/>
    <mergeCell ref="B25:D25"/>
    <mergeCell ref="B26:B29"/>
    <mergeCell ref="C26:D26"/>
    <mergeCell ref="A7:A23"/>
    <mergeCell ref="B7:D7"/>
    <mergeCell ref="B8:D8"/>
    <mergeCell ref="B9:B15"/>
    <mergeCell ref="L12:L13"/>
    <mergeCell ref="B16:B22"/>
    <mergeCell ref="L16:L18"/>
    <mergeCell ref="B23:D23"/>
    <mergeCell ref="A1:E1"/>
    <mergeCell ref="A2:D2"/>
    <mergeCell ref="H2:H5"/>
    <mergeCell ref="I2:I5"/>
    <mergeCell ref="J2:J5"/>
    <mergeCell ref="K2:K5"/>
    <mergeCell ref="A3:D3"/>
    <mergeCell ref="A4:B5"/>
    <mergeCell ref="C4:D4"/>
    <mergeCell ref="C5:D5"/>
  </mergeCells>
  <phoneticPr fontId="4" type="noConversion"/>
  <pageMargins left="0.7" right="0.7" top="0.75" bottom="0.75" header="0.3" footer="0.3"/>
  <pageSetup paperSize="9" orientation="portrait" r:id="rId1"/>
  <ignoredErrors>
    <ignoredError sqref="G11:G13 G16:G18" formulaRange="1"/>
    <ignoredError sqref="L22 G31:G32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workbookViewId="0">
      <selection activeCell="N8" sqref="N8"/>
    </sheetView>
  </sheetViews>
  <sheetFormatPr defaultRowHeight="14.25"/>
  <cols>
    <col min="1" max="1" width="4.75" customWidth="1"/>
    <col min="2" max="13" width="15.625" customWidth="1"/>
  </cols>
  <sheetData>
    <row r="1" spans="2:12" ht="30" customHeight="1"/>
    <row r="2" spans="2:12" ht="30" customHeight="1">
      <c r="B2" s="81" t="s">
        <v>36</v>
      </c>
      <c r="C2" s="81"/>
      <c r="D2" s="81" t="s">
        <v>37</v>
      </c>
      <c r="E2" s="81" t="s">
        <v>128</v>
      </c>
      <c r="F2" s="81"/>
      <c r="G2" s="47" t="s">
        <v>129</v>
      </c>
      <c r="H2" s="81" t="s">
        <v>130</v>
      </c>
      <c r="I2" s="81"/>
      <c r="J2" s="47" t="s">
        <v>131</v>
      </c>
      <c r="K2" s="81" t="s">
        <v>38</v>
      </c>
      <c r="L2" s="81" t="s">
        <v>39</v>
      </c>
    </row>
    <row r="3" spans="2:12" ht="30" customHeight="1">
      <c r="B3" s="81" t="s">
        <v>40</v>
      </c>
      <c r="C3" s="81"/>
      <c r="D3" s="81"/>
      <c r="E3" s="74" t="s">
        <v>41</v>
      </c>
      <c r="F3" s="74"/>
      <c r="G3" s="38" t="s">
        <v>42</v>
      </c>
      <c r="H3" s="74" t="s">
        <v>41</v>
      </c>
      <c r="I3" s="74"/>
      <c r="J3" s="38" t="s">
        <v>42</v>
      </c>
      <c r="K3" s="81"/>
      <c r="L3" s="81"/>
    </row>
    <row r="4" spans="2:12" ht="30" customHeight="1">
      <c r="B4" s="81" t="s">
        <v>43</v>
      </c>
      <c r="C4" s="81"/>
      <c r="D4" s="38" t="s">
        <v>44</v>
      </c>
      <c r="E4" s="48">
        <f>数据统计!B11</f>
        <v>0</v>
      </c>
      <c r="F4" s="48">
        <f>数据统计!B12</f>
        <v>0</v>
      </c>
      <c r="G4" s="28">
        <f>数据统计!B15</f>
        <v>0</v>
      </c>
      <c r="H4" s="28">
        <f>数据统计!B13</f>
        <v>0</v>
      </c>
      <c r="I4" s="28">
        <f>数据统计!B14</f>
        <v>0</v>
      </c>
      <c r="J4" s="28">
        <f>数据统计!B16</f>
        <v>0</v>
      </c>
      <c r="K4" s="49">
        <f>SUM(数据统计!B11:B16)</f>
        <v>0</v>
      </c>
      <c r="L4" s="38" t="s">
        <v>45</v>
      </c>
    </row>
    <row r="5" spans="2:12" ht="30" customHeight="1">
      <c r="B5" s="81" t="s">
        <v>132</v>
      </c>
      <c r="C5" s="81"/>
      <c r="D5" s="38" t="s">
        <v>46</v>
      </c>
      <c r="E5" s="50">
        <f>数据统计!C11*1000</f>
        <v>0</v>
      </c>
      <c r="F5" s="50">
        <f>数据统计!C12*1000</f>
        <v>0</v>
      </c>
      <c r="G5" s="51">
        <f>数据统计!C15*1000</f>
        <v>0</v>
      </c>
      <c r="H5" s="51">
        <f>数据统计!C13*1000</f>
        <v>0</v>
      </c>
      <c r="I5" s="51">
        <f>数据统计!C14*1000</f>
        <v>0</v>
      </c>
      <c r="J5" s="51">
        <f>数据统计!C16*1000</f>
        <v>0</v>
      </c>
      <c r="K5" s="51">
        <f>SUM(数据统计!C11:C16)*1000</f>
        <v>0</v>
      </c>
      <c r="L5" s="52" t="s">
        <v>133</v>
      </c>
    </row>
    <row r="6" spans="2:12" ht="30" customHeight="1">
      <c r="B6" s="81" t="s">
        <v>47</v>
      </c>
      <c r="C6" s="81"/>
      <c r="D6" s="38" t="s">
        <v>48</v>
      </c>
      <c r="E6" s="53" t="e">
        <f>E5/K5</f>
        <v>#DIV/0!</v>
      </c>
      <c r="F6" s="53" t="e">
        <f>F5/K5</f>
        <v>#DIV/0!</v>
      </c>
      <c r="G6" s="53" t="e">
        <f>G5/K5</f>
        <v>#DIV/0!</v>
      </c>
      <c r="H6" s="53" t="e">
        <f>(1-E6-F6)/2</f>
        <v>#DIV/0!</v>
      </c>
      <c r="I6" s="53" t="e">
        <f>(1-E6-F6)/2</f>
        <v>#DIV/0!</v>
      </c>
      <c r="J6" s="53" t="e">
        <f>1-G6</f>
        <v>#DIV/0!</v>
      </c>
      <c r="K6" s="53" t="s">
        <v>49</v>
      </c>
      <c r="L6" s="38"/>
    </row>
    <row r="7" spans="2:12" ht="30" customHeight="1">
      <c r="B7" s="81" t="s">
        <v>134</v>
      </c>
      <c r="C7" s="81"/>
      <c r="D7" s="38" t="s">
        <v>50</v>
      </c>
      <c r="E7" s="54" t="e">
        <f>E5/E4*E6</f>
        <v>#DIV/0!</v>
      </c>
      <c r="F7" s="54" t="e">
        <f>F5/F4*F6</f>
        <v>#DIV/0!</v>
      </c>
      <c r="G7" s="54"/>
      <c r="H7" s="54" t="e">
        <f>H5/H4*H6</f>
        <v>#DIV/0!</v>
      </c>
      <c r="I7" s="54" t="e">
        <f>I5/I4*I6</f>
        <v>#DIV/0!</v>
      </c>
      <c r="J7" s="54"/>
      <c r="K7" s="54" t="e">
        <f>SUM(E7:J7)</f>
        <v>#DIV/0!</v>
      </c>
      <c r="L7" s="38" t="s">
        <v>51</v>
      </c>
    </row>
    <row r="8" spans="2:12" ht="30" customHeight="1">
      <c r="B8" s="81" t="s">
        <v>135</v>
      </c>
      <c r="C8" s="81"/>
      <c r="D8" s="38" t="s">
        <v>50</v>
      </c>
      <c r="E8" s="54"/>
      <c r="F8" s="54"/>
      <c r="G8" s="54" t="e">
        <f>G5*G6/G4</f>
        <v>#DIV/0!</v>
      </c>
      <c r="H8" s="54"/>
      <c r="I8" s="54"/>
      <c r="J8" s="54" t="e">
        <f>J5*J6/J4</f>
        <v>#DIV/0!</v>
      </c>
      <c r="K8" s="54" t="e">
        <f>SUM(E8:J8)</f>
        <v>#DIV/0!</v>
      </c>
      <c r="L8" s="38" t="s">
        <v>52</v>
      </c>
    </row>
    <row r="9" spans="2:12" ht="30" customHeight="1">
      <c r="B9" s="81" t="s">
        <v>53</v>
      </c>
      <c r="C9" s="81"/>
      <c r="D9" s="38" t="s">
        <v>54</v>
      </c>
      <c r="E9" s="82" t="e">
        <f>J5/K5</f>
        <v>#DIV/0!</v>
      </c>
      <c r="F9" s="83"/>
      <c r="G9" s="83"/>
      <c r="H9" s="83"/>
      <c r="I9" s="83"/>
      <c r="J9" s="83"/>
      <c r="K9" s="84"/>
      <c r="L9" s="38" t="s">
        <v>55</v>
      </c>
    </row>
    <row r="10" spans="2:12" ht="30" customHeight="1">
      <c r="B10" s="81" t="s">
        <v>56</v>
      </c>
      <c r="C10" s="81"/>
      <c r="D10" s="38" t="s">
        <v>44</v>
      </c>
      <c r="E10" s="88" t="e">
        <f>K5/K7</f>
        <v>#DIV/0!</v>
      </c>
      <c r="F10" s="89"/>
      <c r="G10" s="89"/>
      <c r="H10" s="89"/>
      <c r="I10" s="89"/>
      <c r="J10" s="89"/>
      <c r="K10" s="90"/>
      <c r="L10" s="55" t="s">
        <v>57</v>
      </c>
    </row>
    <row r="11" spans="2:12" ht="30" customHeight="1">
      <c r="B11" s="81" t="s">
        <v>58</v>
      </c>
      <c r="C11" s="81"/>
      <c r="D11" s="38" t="s">
        <v>46</v>
      </c>
      <c r="E11" s="85"/>
      <c r="F11" s="86"/>
      <c r="G11" s="86"/>
      <c r="H11" s="86"/>
      <c r="I11" s="86"/>
      <c r="J11" s="86"/>
      <c r="K11" s="87"/>
      <c r="L11" s="55" t="s">
        <v>136</v>
      </c>
    </row>
    <row r="12" spans="2:12" ht="30" customHeight="1">
      <c r="B12" s="81" t="s">
        <v>59</v>
      </c>
      <c r="C12" s="81"/>
      <c r="D12" s="38" t="s">
        <v>50</v>
      </c>
      <c r="E12" s="88"/>
      <c r="F12" s="89"/>
      <c r="G12" s="89"/>
      <c r="H12" s="89"/>
      <c r="I12" s="89"/>
      <c r="J12" s="89"/>
      <c r="K12" s="90"/>
      <c r="L12" s="55" t="s">
        <v>60</v>
      </c>
    </row>
    <row r="13" spans="2:12" ht="30" customHeight="1">
      <c r="B13" s="81" t="s">
        <v>61</v>
      </c>
      <c r="C13" s="81"/>
      <c r="D13" s="38" t="s">
        <v>44</v>
      </c>
      <c r="E13" s="91" t="e">
        <f>K5/K8</f>
        <v>#DIV/0!</v>
      </c>
      <c r="F13" s="92"/>
      <c r="G13" s="92"/>
      <c r="H13" s="92"/>
      <c r="I13" s="92"/>
      <c r="J13" s="92"/>
      <c r="K13" s="93"/>
      <c r="L13" s="55"/>
    </row>
    <row r="14" spans="2:12" ht="30" customHeight="1"/>
  </sheetData>
  <mergeCells count="24">
    <mergeCell ref="B13:C13"/>
    <mergeCell ref="E13:K13"/>
    <mergeCell ref="B10:C10"/>
    <mergeCell ref="E10:K10"/>
    <mergeCell ref="L2:L3"/>
    <mergeCell ref="B3:C3"/>
    <mergeCell ref="E3:F3"/>
    <mergeCell ref="H3:I3"/>
    <mergeCell ref="B4:C4"/>
    <mergeCell ref="B5:C5"/>
    <mergeCell ref="K2:K3"/>
    <mergeCell ref="B2:C2"/>
    <mergeCell ref="D2:D3"/>
    <mergeCell ref="E2:F2"/>
    <mergeCell ref="H2:I2"/>
    <mergeCell ref="B6:C6"/>
    <mergeCell ref="E9:K9"/>
    <mergeCell ref="B11:C11"/>
    <mergeCell ref="E11:K11"/>
    <mergeCell ref="B12:C12"/>
    <mergeCell ref="E12:K12"/>
    <mergeCell ref="B7:C7"/>
    <mergeCell ref="B8:C8"/>
    <mergeCell ref="B9:C9"/>
  </mergeCells>
  <phoneticPr fontId="4" type="noConversion"/>
  <pageMargins left="0.7" right="0.7" top="0.75" bottom="0.75" header="0.3" footer="0.3"/>
  <ignoredErrors>
    <ignoredError sqref="K4:K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数据统计</vt:lpstr>
      <vt:lpstr>能量流</vt:lpstr>
      <vt:lpstr>结果统计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李凯2853</dc:creator>
  <cp:lastModifiedBy>李凯2853</cp:lastModifiedBy>
  <dcterms:created xsi:type="dcterms:W3CDTF">2023-04-18T05:42:01Z</dcterms:created>
  <dcterms:modified xsi:type="dcterms:W3CDTF">2024-03-27T07:45:10Z</dcterms:modified>
</cp:coreProperties>
</file>