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4AAEE81D-EAD5-4FBC-B744-FD02249CB752}" xr6:coauthVersionLast="47" xr6:coauthVersionMax="47" xr10:uidLastSave="{00000000-0000-0000-0000-000000000000}"/>
  <bookViews>
    <workbookView xWindow="-108" yWindow="-108" windowWidth="23256" windowHeight="12456" activeTab="1" xr2:uid="{C9BC2FEA-49C0-4B4C-A792-0D54B4439A4A}"/>
  </bookViews>
  <sheets>
    <sheet name="Sheet1" sheetId="1" r:id="rId1"/>
    <sheet name="Sheet2" sheetId="2" r:id="rId2"/>
    <sheet name="Sheet3" sheetId="3" r:id="rId3"/>
  </sheets>
  <definedNames>
    <definedName name="_xlchart.v1.0" hidden="1">Sheet1!$A$2:$U$9</definedName>
    <definedName name="_xlchart.v1.1" hidden="1">Sheet1!$E$1</definedName>
    <definedName name="_xlchart.v1.10" hidden="1">Sheet1!$N$2:$N$9</definedName>
    <definedName name="_xlchart.v1.11" hidden="1">Sheet3!$A$1:$F$12</definedName>
    <definedName name="_xlchart.v1.12" hidden="1">Sheet3!$G$1:$G$12</definedName>
    <definedName name="_xlchart.v1.13" hidden="1">Sheet3!$H$1:$H$12</definedName>
    <definedName name="_xlchart.v1.14" hidden="1">Sheet3!$A$1:$F$12</definedName>
    <definedName name="_xlchart.v1.15" hidden="1">Sheet3!$G$1:$G$12</definedName>
    <definedName name="_xlchart.v1.16" hidden="1">Sheet3!$H$1:$H$12</definedName>
    <definedName name="_xlchart.v1.17" hidden="1">Sheet3!$A$1:$F$12</definedName>
    <definedName name="_xlchart.v1.18" hidden="1">Sheet3!$G$1:$G$12</definedName>
    <definedName name="_xlchart.v1.19" hidden="1">Sheet3!$H$1:$H$12</definedName>
    <definedName name="_xlchart.v1.2" hidden="1">Sheet1!$E$2:$E$9</definedName>
    <definedName name="_xlchart.v1.20" hidden="1">Sheet3!$A$1:$F$12</definedName>
    <definedName name="_xlchart.v1.21" hidden="1">Sheet3!$G$1:$G$12</definedName>
    <definedName name="_xlchart.v1.22" hidden="1">Sheet3!$H$1:$H$12</definedName>
    <definedName name="_xlchart.v1.3" hidden="1">Sheet1!$F$1</definedName>
    <definedName name="_xlchart.v1.4" hidden="1">Sheet1!$F$2:$F$9</definedName>
    <definedName name="_xlchart.v1.5" hidden="1">Sheet1!$G$1</definedName>
    <definedName name="_xlchart.v1.6" hidden="1">Sheet1!$G$2:$G$9</definedName>
    <definedName name="_xlchart.v1.7" hidden="1">Sheet1!$H$1</definedName>
    <definedName name="_xlchart.v1.8" hidden="1">Sheet1!$H$2:$H$9</definedName>
    <definedName name="_xlchart.v1.9" hidden="1">Sheet1!$N$1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Q15" i="2"/>
  <c r="Q16" i="2"/>
  <c r="Q17" i="2"/>
  <c r="Q18" i="2"/>
  <c r="Q19" i="2"/>
  <c r="Q20" i="2"/>
  <c r="Q21" i="2"/>
  <c r="Q22" i="2"/>
  <c r="Q23" i="2"/>
  <c r="Q13" i="2"/>
  <c r="P14" i="2"/>
  <c r="P16" i="2"/>
  <c r="P18" i="2"/>
  <c r="P20" i="2"/>
  <c r="P22" i="2"/>
  <c r="P23" i="2"/>
  <c r="E23" i="2"/>
  <c r="E22" i="2"/>
  <c r="E20" i="2"/>
  <c r="E21" i="2"/>
  <c r="P21" i="2" s="1"/>
  <c r="E16" i="2"/>
  <c r="E17" i="2"/>
  <c r="P17" i="2" s="1"/>
  <c r="E18" i="2"/>
  <c r="E14" i="2"/>
  <c r="E15" i="2"/>
  <c r="P15" i="2" s="1"/>
  <c r="E19" i="2"/>
  <c r="P19" i="2" s="1"/>
  <c r="E13" i="2"/>
  <c r="P13" i="2" s="1"/>
  <c r="AE3" i="1"/>
  <c r="AE4" i="1"/>
  <c r="AE2" i="1"/>
  <c r="AB3" i="1"/>
  <c r="AB4" i="1"/>
  <c r="AB5" i="1"/>
  <c r="AB8" i="1"/>
  <c r="AB2" i="1"/>
  <c r="AA2" i="1"/>
  <c r="Z2" i="1"/>
  <c r="Y2" i="1"/>
  <c r="V2" i="1"/>
  <c r="V3" i="1"/>
  <c r="V4" i="1"/>
  <c r="V5" i="1"/>
  <c r="V6" i="1"/>
  <c r="V7" i="1"/>
  <c r="V8" i="1"/>
  <c r="V9" i="1"/>
  <c r="I11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9" i="1"/>
  <c r="O2" i="1"/>
  <c r="Q2" i="1"/>
  <c r="R2" i="1"/>
  <c r="O3" i="1"/>
  <c r="Q3" i="1"/>
  <c r="R3" i="1"/>
  <c r="O4" i="1"/>
  <c r="Q4" i="1"/>
  <c r="R4" i="1"/>
  <c r="O5" i="1"/>
  <c r="Q5" i="1"/>
  <c r="R5" i="1"/>
  <c r="O6" i="1"/>
  <c r="Q6" i="1"/>
  <c r="R6" i="1"/>
  <c r="O7" i="1"/>
  <c r="Q7" i="1"/>
  <c r="R7" i="1"/>
  <c r="O8" i="1"/>
  <c r="Q8" i="1"/>
  <c r="R8" i="1"/>
  <c r="O9" i="1"/>
  <c r="Q9" i="1"/>
  <c r="R9" i="1"/>
  <c r="I3" i="1"/>
  <c r="I4" i="1"/>
  <c r="I5" i="1"/>
  <c r="I6" i="1"/>
  <c r="I7" i="1"/>
  <c r="I8" i="1"/>
  <c r="I9" i="1"/>
  <c r="I2" i="1"/>
  <c r="N9" i="1"/>
  <c r="F9" i="1"/>
  <c r="E9" i="1"/>
  <c r="N8" i="1"/>
  <c r="J8" i="1" s="1"/>
  <c r="F8" i="1"/>
  <c r="E8" i="1"/>
  <c r="F3" i="1"/>
  <c r="F4" i="1"/>
  <c r="F5" i="1"/>
  <c r="F6" i="1"/>
  <c r="F7" i="1"/>
  <c r="F2" i="1"/>
  <c r="E3" i="1"/>
  <c r="E4" i="1"/>
  <c r="E5" i="1"/>
  <c r="E6" i="1"/>
  <c r="E7" i="1"/>
  <c r="E2" i="1"/>
  <c r="N3" i="1"/>
  <c r="J3" i="1" s="1"/>
  <c r="N4" i="1"/>
  <c r="J4" i="1" s="1"/>
  <c r="N5" i="1"/>
  <c r="J5" i="1" s="1"/>
  <c r="N6" i="1"/>
  <c r="J6" i="1" s="1"/>
  <c r="N7" i="1"/>
  <c r="J7" i="1" s="1"/>
  <c r="N2" i="1"/>
  <c r="J2" i="1" s="1"/>
  <c r="P8" i="1" l="1"/>
  <c r="P2" i="1"/>
  <c r="P3" i="1"/>
  <c r="P5" i="1"/>
  <c r="P7" i="1"/>
  <c r="P9" i="1"/>
  <c r="P6" i="1"/>
  <c r="P4" i="1"/>
</calcChain>
</file>

<file path=xl/sharedStrings.xml><?xml version="1.0" encoding="utf-8"?>
<sst xmlns="http://schemas.openxmlformats.org/spreadsheetml/2006/main" count="210" uniqueCount="94">
  <si>
    <t>S NO</t>
  </si>
  <si>
    <t>NAME</t>
  </si>
  <si>
    <t>USN</t>
  </si>
  <si>
    <t>BRANCH</t>
  </si>
  <si>
    <t>SUB1</t>
  </si>
  <si>
    <t>SPOORTI</t>
  </si>
  <si>
    <t>AIML</t>
  </si>
  <si>
    <t>JOSHNA</t>
  </si>
  <si>
    <t>SHUBEKA</t>
  </si>
  <si>
    <t>AHIKLA</t>
  </si>
  <si>
    <t>NAINA</t>
  </si>
  <si>
    <t>APEXAA</t>
  </si>
  <si>
    <t>P</t>
  </si>
  <si>
    <t>A</t>
  </si>
  <si>
    <t>SUB2</t>
  </si>
  <si>
    <t>SUM</t>
  </si>
  <si>
    <t>AVG</t>
  </si>
  <si>
    <t>MIN</t>
  </si>
  <si>
    <t>MAX</t>
  </si>
  <si>
    <t>COUNTIF</t>
  </si>
  <si>
    <t>COUNTA</t>
  </si>
  <si>
    <t>SHETTY</t>
  </si>
  <si>
    <t>AISHU</t>
  </si>
  <si>
    <t>IFELSE</t>
  </si>
  <si>
    <t>ELSEIF</t>
  </si>
  <si>
    <t>ELSEIF2SUBS</t>
  </si>
  <si>
    <t>AND</t>
  </si>
  <si>
    <t>OR</t>
  </si>
  <si>
    <t>MARKS</t>
  </si>
  <si>
    <t>VLOOKUP</t>
  </si>
  <si>
    <t>SUB3</t>
  </si>
  <si>
    <t>SUB4</t>
  </si>
  <si>
    <t>SUB5</t>
  </si>
  <si>
    <t>HLOOKUP</t>
  </si>
  <si>
    <t xml:space="preserve">LEFT </t>
  </si>
  <si>
    <t>RIGHT</t>
  </si>
  <si>
    <t>MID</t>
  </si>
  <si>
    <t>XLOOKUP</t>
  </si>
  <si>
    <t>day&amp; time</t>
  </si>
  <si>
    <t>TRIM</t>
  </si>
  <si>
    <t xml:space="preserve">         NAME1</t>
  </si>
  <si>
    <t>NAME3</t>
  </si>
  <si>
    <t>TRIM&amp; CLEAN</t>
  </si>
  <si>
    <t xml:space="preserve">        name2</t>
  </si>
  <si>
    <t>Emp_ID</t>
  </si>
  <si>
    <t>DOJ</t>
  </si>
  <si>
    <t>ATTEND</t>
  </si>
  <si>
    <t>STATUS</t>
  </si>
  <si>
    <t>AKHILA</t>
  </si>
  <si>
    <t>APEKSHA</t>
  </si>
  <si>
    <t>SRII</t>
  </si>
  <si>
    <t>IT</t>
  </si>
  <si>
    <t>CORE</t>
  </si>
  <si>
    <t>FINANACE</t>
  </si>
  <si>
    <t>HR</t>
  </si>
  <si>
    <t>SAM</t>
  </si>
  <si>
    <t>ACTIVE</t>
  </si>
  <si>
    <t>INACTIVE</t>
  </si>
  <si>
    <t>CONTACT NO</t>
  </si>
  <si>
    <t>BONUS</t>
  </si>
  <si>
    <t>EMAIL</t>
  </si>
  <si>
    <t>JOSH@gmail.com</t>
  </si>
  <si>
    <t>akhi@gmail.com</t>
  </si>
  <si>
    <t>shetty@gamil.com</t>
  </si>
  <si>
    <t>naina@gmail.com</t>
  </si>
  <si>
    <t>apexa@gmail.com</t>
  </si>
  <si>
    <t>singh</t>
  </si>
  <si>
    <t>spoorti@gmailcom</t>
  </si>
  <si>
    <t>srii@gmailcom</t>
  </si>
  <si>
    <t>sam@gmailcom</t>
  </si>
  <si>
    <t>aishu@gmailcom</t>
  </si>
  <si>
    <t>singh@gmailcom</t>
  </si>
  <si>
    <t>shubeka</t>
  </si>
  <si>
    <t>shubeka@gmail.com</t>
  </si>
  <si>
    <t>DEPT</t>
  </si>
  <si>
    <t>SALARY</t>
  </si>
  <si>
    <t>LEACE_BALANCE</t>
  </si>
  <si>
    <t>EXPERIENCE</t>
  </si>
  <si>
    <t>FRESHER</t>
  </si>
  <si>
    <t>2+YEAR</t>
  </si>
  <si>
    <t>4+YEAR</t>
  </si>
  <si>
    <t>5+YEAR</t>
  </si>
  <si>
    <t>1+YEAR</t>
  </si>
  <si>
    <t>PERFORMANCE</t>
  </si>
  <si>
    <t>LOCATION</t>
  </si>
  <si>
    <t>ANDHRA PRADESH</t>
  </si>
  <si>
    <t>RAICHUR</t>
  </si>
  <si>
    <t>BALLARI</t>
  </si>
  <si>
    <t>BANGLORE</t>
  </si>
  <si>
    <t>HOSPETE</t>
  </si>
  <si>
    <t>MANGLORE</t>
  </si>
  <si>
    <t>EMP_TYPE</t>
  </si>
  <si>
    <t>INTERN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</si>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</sst>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548928212726"/>
          <c:y val="0.13511039310716211"/>
          <c:w val="0.86071482079539208"/>
          <c:h val="0.2064340503479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Sheet1!$A$2:$U$2</c:f>
              <c:strCache>
                <c:ptCount val="21"/>
                <c:pt idx="0">
                  <c:v>1</c:v>
                </c:pt>
                <c:pt idx="1">
                  <c:v>SPOORTI</c:v>
                </c:pt>
                <c:pt idx="2">
                  <c:v>100</c:v>
                </c:pt>
                <c:pt idx="3">
                  <c:v>AIML</c:v>
                </c:pt>
                <c:pt idx="4">
                  <c:v>2</c:v>
                </c:pt>
                <c:pt idx="5">
                  <c:v>2</c:v>
                </c:pt>
                <c:pt idx="6">
                  <c:v>85</c:v>
                </c:pt>
                <c:pt idx="7">
                  <c:v>98</c:v>
                </c:pt>
                <c:pt idx="8">
                  <c:v>P</c:v>
                </c:pt>
                <c:pt idx="9">
                  <c:v>E</c:v>
                </c:pt>
                <c:pt idx="10">
                  <c:v>G</c:v>
                </c:pt>
                <c:pt idx="11">
                  <c:v>TRUE</c:v>
                </c:pt>
                <c:pt idx="12">
                  <c:v>TRUE</c:v>
                </c:pt>
                <c:pt idx="13">
                  <c:v>183</c:v>
                </c:pt>
                <c:pt idx="14">
                  <c:v>91.5</c:v>
                </c:pt>
                <c:pt idx="15">
                  <c:v>15</c:v>
                </c:pt>
                <c:pt idx="16">
                  <c:v>98</c:v>
                </c:pt>
                <c:pt idx="17">
                  <c:v>85</c:v>
                </c:pt>
                <c:pt idx="18">
                  <c:v>P</c:v>
                </c:pt>
                <c:pt idx="19">
                  <c:v>P</c:v>
                </c:pt>
                <c:pt idx="2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Sheet1!$G$2:$R$2</c:f>
              <c:numCache>
                <c:formatCode>General</c:formatCode>
                <c:ptCount val="12"/>
                <c:pt idx="0">
                  <c:v>85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183</c:v>
                </c:pt>
                <c:pt idx="8">
                  <c:v>91.5</c:v>
                </c:pt>
                <c:pt idx="9">
                  <c:v>15</c:v>
                </c:pt>
                <c:pt idx="10">
                  <c:v>98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501-B7AE-7A828542D53A}"/>
            </c:ext>
          </c:extLst>
        </c:ser>
        <c:ser>
          <c:idx val="1"/>
          <c:order val="1"/>
          <c:tx>
            <c:strRef>
              <c:f>Sheet1!$A$3:$U$3</c:f>
              <c:strCache>
                <c:ptCount val="21"/>
                <c:pt idx="0">
                  <c:v>2</c:v>
                </c:pt>
                <c:pt idx="1">
                  <c:v>JOSHNA</c:v>
                </c:pt>
                <c:pt idx="2">
                  <c:v>101</c:v>
                </c:pt>
                <c:pt idx="3">
                  <c:v>AIML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130</c:v>
                </c:pt>
                <c:pt idx="14">
                  <c:v>65</c:v>
                </c:pt>
                <c:pt idx="15">
                  <c:v>15</c:v>
                </c:pt>
                <c:pt idx="16">
                  <c:v>90</c:v>
                </c:pt>
                <c:pt idx="17">
                  <c:v>40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Sheet1!$G$3:$R$3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130</c:v>
                </c:pt>
                <c:pt idx="8">
                  <c:v>65</c:v>
                </c:pt>
                <c:pt idx="9">
                  <c:v>15</c:v>
                </c:pt>
                <c:pt idx="10">
                  <c:v>90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C-4501-B7AE-7A828542D53A}"/>
            </c:ext>
          </c:extLst>
        </c:ser>
        <c:ser>
          <c:idx val="2"/>
          <c:order val="2"/>
          <c:tx>
            <c:strRef>
              <c:f>Sheet1!$A$4:$U$4</c:f>
              <c:strCache>
                <c:ptCount val="21"/>
                <c:pt idx="0">
                  <c:v>3</c:v>
                </c:pt>
                <c:pt idx="1">
                  <c:v>SHUBEKA</c:v>
                </c:pt>
                <c:pt idx="2">
                  <c:v>102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77</c:v>
                </c:pt>
                <c:pt idx="7">
                  <c:v>60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137</c:v>
                </c:pt>
                <c:pt idx="14">
                  <c:v>68.5</c:v>
                </c:pt>
                <c:pt idx="15">
                  <c:v>15</c:v>
                </c:pt>
                <c:pt idx="16">
                  <c:v>77</c:v>
                </c:pt>
                <c:pt idx="17">
                  <c:v>60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Sheet1!$G$4:$R$4</c:f>
              <c:numCache>
                <c:formatCode>General</c:formatCode>
                <c:ptCount val="12"/>
                <c:pt idx="0">
                  <c:v>77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137</c:v>
                </c:pt>
                <c:pt idx="8">
                  <c:v>68.5</c:v>
                </c:pt>
                <c:pt idx="9">
                  <c:v>15</c:v>
                </c:pt>
                <c:pt idx="10">
                  <c:v>77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C-4501-B7AE-7A828542D53A}"/>
            </c:ext>
          </c:extLst>
        </c:ser>
        <c:ser>
          <c:idx val="3"/>
          <c:order val="3"/>
          <c:tx>
            <c:strRef>
              <c:f>Sheet1!$A$5:$U$5</c:f>
              <c:strCache>
                <c:ptCount val="21"/>
                <c:pt idx="0">
                  <c:v>4</c:v>
                </c:pt>
                <c:pt idx="1">
                  <c:v>AHIKLA</c:v>
                </c:pt>
                <c:pt idx="2">
                  <c:v>103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80</c:v>
                </c:pt>
                <c:pt idx="7">
                  <c:v>65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145</c:v>
                </c:pt>
                <c:pt idx="14">
                  <c:v>72.5</c:v>
                </c:pt>
                <c:pt idx="15">
                  <c:v>15</c:v>
                </c:pt>
                <c:pt idx="16">
                  <c:v>80</c:v>
                </c:pt>
                <c:pt idx="17">
                  <c:v>65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Sheet1!$G$5:$R$5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145</c:v>
                </c:pt>
                <c:pt idx="8">
                  <c:v>72.5</c:v>
                </c:pt>
                <c:pt idx="9">
                  <c:v>15</c:v>
                </c:pt>
                <c:pt idx="10">
                  <c:v>80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C-4501-B7AE-7A828542D53A}"/>
            </c:ext>
          </c:extLst>
        </c:ser>
        <c:ser>
          <c:idx val="4"/>
          <c:order val="4"/>
          <c:tx>
            <c:strRef>
              <c:f>Sheet1!$A$6:$U$6</c:f>
              <c:strCache>
                <c:ptCount val="21"/>
                <c:pt idx="0">
                  <c:v>5</c:v>
                </c:pt>
                <c:pt idx="1">
                  <c:v>NAINA</c:v>
                </c:pt>
                <c:pt idx="2">
                  <c:v>104</c:v>
                </c:pt>
                <c:pt idx="3">
                  <c:v>AIML</c:v>
                </c:pt>
                <c:pt idx="4">
                  <c:v>0</c:v>
                </c:pt>
                <c:pt idx="5">
                  <c:v>1</c:v>
                </c:pt>
                <c:pt idx="6">
                  <c:v>88</c:v>
                </c:pt>
                <c:pt idx="7">
                  <c:v>75</c:v>
                </c:pt>
                <c:pt idx="8">
                  <c:v>P</c:v>
                </c:pt>
                <c:pt idx="9">
                  <c:v>G</c:v>
                </c:pt>
                <c:pt idx="10">
                  <c:v>P</c:v>
                </c:pt>
                <c:pt idx="11">
                  <c:v>TRUE</c:v>
                </c:pt>
                <c:pt idx="12">
                  <c:v>TRUE</c:v>
                </c:pt>
                <c:pt idx="13">
                  <c:v>163</c:v>
                </c:pt>
                <c:pt idx="14">
                  <c:v>81.5</c:v>
                </c:pt>
                <c:pt idx="15">
                  <c:v>15</c:v>
                </c:pt>
                <c:pt idx="16">
                  <c:v>88</c:v>
                </c:pt>
                <c:pt idx="17">
                  <c:v>75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Sheet1!$G$6:$R$6</c:f>
              <c:numCache>
                <c:formatCode>General</c:formatCode>
                <c:ptCount val="12"/>
                <c:pt idx="0">
                  <c:v>88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163</c:v>
                </c:pt>
                <c:pt idx="8">
                  <c:v>81.5</c:v>
                </c:pt>
                <c:pt idx="9">
                  <c:v>15</c:v>
                </c:pt>
                <c:pt idx="10">
                  <c:v>88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C-4501-B7AE-7A828542D53A}"/>
            </c:ext>
          </c:extLst>
        </c:ser>
        <c:ser>
          <c:idx val="5"/>
          <c:order val="5"/>
          <c:tx>
            <c:strRef>
              <c:f>Sheet1!$A$7:$U$7</c:f>
              <c:strCache>
                <c:ptCount val="21"/>
                <c:pt idx="0">
                  <c:v>6</c:v>
                </c:pt>
                <c:pt idx="1">
                  <c:v>APEXAA</c:v>
                </c:pt>
                <c:pt idx="2">
                  <c:v>105</c:v>
                </c:pt>
                <c:pt idx="3">
                  <c:v>AIML</c:v>
                </c:pt>
                <c:pt idx="4">
                  <c:v>3</c:v>
                </c:pt>
                <c:pt idx="5">
                  <c:v>1</c:v>
                </c:pt>
                <c:pt idx="6">
                  <c:v>60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150</c:v>
                </c:pt>
                <c:pt idx="14">
                  <c:v>75</c:v>
                </c:pt>
                <c:pt idx="15">
                  <c:v>15</c:v>
                </c:pt>
                <c:pt idx="16">
                  <c:v>90</c:v>
                </c:pt>
                <c:pt idx="17">
                  <c:v>60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Sheet1!$G$7:$R$7</c:f>
              <c:numCache>
                <c:formatCode>General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150</c:v>
                </c:pt>
                <c:pt idx="8">
                  <c:v>75</c:v>
                </c:pt>
                <c:pt idx="9">
                  <c:v>15</c:v>
                </c:pt>
                <c:pt idx="10">
                  <c:v>90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C-4501-B7AE-7A828542D53A}"/>
            </c:ext>
          </c:extLst>
        </c:ser>
        <c:ser>
          <c:idx val="6"/>
          <c:order val="6"/>
          <c:tx>
            <c:strRef>
              <c:f>Sheet1!$A$8:$U$8</c:f>
              <c:strCache>
                <c:ptCount val="21"/>
                <c:pt idx="0">
                  <c:v>7</c:v>
                </c:pt>
                <c:pt idx="1">
                  <c:v>SHETTY</c:v>
                </c:pt>
                <c:pt idx="2">
                  <c:v>106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56</c:v>
                </c:pt>
                <c:pt idx="7">
                  <c:v>62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118</c:v>
                </c:pt>
                <c:pt idx="14">
                  <c:v>59</c:v>
                </c:pt>
                <c:pt idx="15">
                  <c:v>15</c:v>
                </c:pt>
                <c:pt idx="16">
                  <c:v>62</c:v>
                </c:pt>
                <c:pt idx="17">
                  <c:v>56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Sheet1!$G$8:$R$8</c:f>
              <c:numCache>
                <c:formatCode>General</c:formatCode>
                <c:ptCount val="12"/>
                <c:pt idx="0">
                  <c:v>56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118</c:v>
                </c:pt>
                <c:pt idx="8">
                  <c:v>59</c:v>
                </c:pt>
                <c:pt idx="9">
                  <c:v>15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C-4501-B7AE-7A828542D53A}"/>
            </c:ext>
          </c:extLst>
        </c:ser>
        <c:ser>
          <c:idx val="7"/>
          <c:order val="7"/>
          <c:tx>
            <c:strRef>
              <c:f>Sheet1!$A$9:$U$9</c:f>
              <c:strCache>
                <c:ptCount val="21"/>
                <c:pt idx="0">
                  <c:v>8</c:v>
                </c:pt>
                <c:pt idx="1">
                  <c:v>AISHU</c:v>
                </c:pt>
                <c:pt idx="2">
                  <c:v>108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60</c:v>
                </c:pt>
                <c:pt idx="7">
                  <c:v>80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140</c:v>
                </c:pt>
                <c:pt idx="14">
                  <c:v>70</c:v>
                </c:pt>
                <c:pt idx="15">
                  <c:v>15</c:v>
                </c:pt>
                <c:pt idx="16">
                  <c:v>80</c:v>
                </c:pt>
                <c:pt idx="17">
                  <c:v>60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Sheet1!$G$9:$R$9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140</c:v>
                </c:pt>
                <c:pt idx="8">
                  <c:v>70</c:v>
                </c:pt>
                <c:pt idx="9">
                  <c:v>15</c:v>
                </c:pt>
                <c:pt idx="10">
                  <c:v>80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C-4501-B7AE-7A828542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79408"/>
        <c:axId val="580277008"/>
      </c:barChart>
      <c:catAx>
        <c:axId val="5802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7008"/>
        <c:crosses val="autoZero"/>
        <c:auto val="1"/>
        <c:lblAlgn val="ctr"/>
        <c:lblOffset val="100"/>
        <c:noMultiLvlLbl val="0"/>
      </c:catAx>
      <c:valAx>
        <c:axId val="580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8689384228664E-2"/>
          <c:y val="0.57121256450375046"/>
          <c:w val="0.89074262123154269"/>
          <c:h val="0.3964772577902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255451713395638"/>
          <c:w val="1"/>
          <c:h val="0.31018176466259473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0D1-A90E-EA37D8A24E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0D1-A90E-EA37D8A24E2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SUB1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77</c:v>
                </c:pt>
                <c:pt idx="3">
                  <c:v>80</c:v>
                </c:pt>
                <c:pt idx="4">
                  <c:v>88</c:v>
                </c:pt>
                <c:pt idx="5">
                  <c:v>60</c:v>
                </c:pt>
                <c:pt idx="6">
                  <c:v>56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0D1-A90E-EA37D8A24E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SUB2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98</c:v>
                </c:pt>
                <c:pt idx="1">
                  <c:v>90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3-40D1-A90E-EA37D8A24E21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183</c:v>
                </c:pt>
                <c:pt idx="1">
                  <c:v>130</c:v>
                </c:pt>
                <c:pt idx="2">
                  <c:v>137</c:v>
                </c:pt>
                <c:pt idx="3">
                  <c:v>145</c:v>
                </c:pt>
                <c:pt idx="4">
                  <c:v>163</c:v>
                </c:pt>
                <c:pt idx="5">
                  <c:v>150</c:v>
                </c:pt>
                <c:pt idx="6">
                  <c:v>118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3-40D1-A90E-EA37D8A24E21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91.5</c:v>
                </c:pt>
                <c:pt idx="1">
                  <c:v>65</c:v>
                </c:pt>
                <c:pt idx="2">
                  <c:v>68.5</c:v>
                </c:pt>
                <c:pt idx="3">
                  <c:v>72.5</c:v>
                </c:pt>
                <c:pt idx="4">
                  <c:v>81.5</c:v>
                </c:pt>
                <c:pt idx="5">
                  <c:v>75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3-40D1-A90E-EA37D8A2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97298775153109E-2"/>
          <c:y val="0.63473005126695603"/>
          <c:w val="0.88198873578302717"/>
          <c:h val="0.3278867711629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5057864602364E-2"/>
          <c:y val="7.8222216394474409E-2"/>
          <c:w val="0.90434466606071129"/>
          <c:h val="0.28693302387992509"/>
        </c:manualLayout>
      </c:layout>
      <c:lineChart>
        <c:grouping val="standard"/>
        <c:varyColors val="0"/>
        <c:ser>
          <c:idx val="0"/>
          <c:order val="0"/>
          <c:tx>
            <c:strRef>
              <c:f>Sheet2!$H$12</c:f>
              <c:strCache>
                <c:ptCount val="1"/>
                <c:pt idx="0">
                  <c:v>CONTACT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Sheet2!$H$13:$H$23</c:f>
              <c:numCache>
                <c:formatCode>General</c:formatCode>
                <c:ptCount val="11"/>
                <c:pt idx="0">
                  <c:v>587965453</c:v>
                </c:pt>
                <c:pt idx="1">
                  <c:v>5647892565</c:v>
                </c:pt>
                <c:pt idx="2">
                  <c:v>5893987456</c:v>
                </c:pt>
                <c:pt idx="3">
                  <c:v>2115999426</c:v>
                </c:pt>
                <c:pt idx="4">
                  <c:v>9875468213</c:v>
                </c:pt>
                <c:pt idx="5">
                  <c:v>7975599253</c:v>
                </c:pt>
                <c:pt idx="6">
                  <c:v>6363990516</c:v>
                </c:pt>
                <c:pt idx="7">
                  <c:v>2223565223</c:v>
                </c:pt>
                <c:pt idx="8">
                  <c:v>9987468526</c:v>
                </c:pt>
                <c:pt idx="9">
                  <c:v>5489322435</c:v>
                </c:pt>
                <c:pt idx="10">
                  <c:v>9857468956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8AD-80C6-0B28709C6962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Sheet2!$I$13:$I$23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45000</c:v>
                </c:pt>
                <c:pt idx="7">
                  <c:v>50000</c:v>
                </c:pt>
                <c:pt idx="8">
                  <c:v>20000</c:v>
                </c:pt>
                <c:pt idx="9">
                  <c:v>28000</c:v>
                </c:pt>
                <c:pt idx="1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48AD-80C6-0B28709C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8783"/>
        <c:axId val="43427343"/>
      </c:lineChart>
      <c:catAx>
        <c:axId val="43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343"/>
        <c:crosses val="autoZero"/>
        <c:auto val="1"/>
        <c:lblAlgn val="ctr"/>
        <c:lblOffset val="100"/>
        <c:noMultiLvlLbl val="0"/>
      </c:catAx>
      <c:valAx>
        <c:axId val="43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6"/>
          <c:w val="0.92155796150481195"/>
          <c:h val="0.1876862787984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Sheet3!$G$1:$G$12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3.8</c:v>
                </c:pt>
                <c:pt idx="3">
                  <c:v>4.2</c:v>
                </c:pt>
                <c:pt idx="4">
                  <c:v>3</c:v>
                </c:pt>
                <c:pt idx="5">
                  <c:v>2.8</c:v>
                </c:pt>
                <c:pt idx="6">
                  <c:v>4.5</c:v>
                </c:pt>
                <c:pt idx="7">
                  <c:v>4</c:v>
                </c:pt>
                <c:pt idx="8">
                  <c:v>3.8</c:v>
                </c:pt>
                <c:pt idx="9">
                  <c:v>3</c:v>
                </c:pt>
                <c:pt idx="10">
                  <c:v>3.7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C5-B7BB-D636A97B66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Sheet3!$H$1:$H$12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0FB-45C5-B7BB-D636A97B6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4163855"/>
        <c:axId val="1624164815"/>
      </c:barChart>
      <c:catAx>
        <c:axId val="16241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4815"/>
        <c:crosses val="autoZero"/>
        <c:auto val="1"/>
        <c:lblAlgn val="ctr"/>
        <c:lblOffset val="100"/>
        <c:noMultiLvlLbl val="0"/>
      </c:catAx>
      <c:valAx>
        <c:axId val="1624164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1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9D8AABC0-0EE3-4112-B231-E2D33EB83D4A}" formatIdx="0">
          <cx:tx>
            <cx:txData>
              <cx:f>_xlchart.v1.1</cx:f>
              <cx:v>COUNTIF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8F09AE-3F26-4683-9F86-78182DDD6475}" formatIdx="1">
          <cx:axisId val="2"/>
        </cx:series>
        <cx:series layoutId="clusteredColumn" hidden="1" uniqueId="{D1A7C075-809F-458F-80CA-F311E8836EEC}" formatIdx="2">
          <cx:tx>
            <cx:txData>
              <cx:f>_xlchart.v1.3</cx:f>
              <cx:v>COUNTIF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C9F6B05-1C66-4D9A-B042-799434894E68}" formatIdx="3">
          <cx:axisId val="2"/>
        </cx:series>
        <cx:series layoutId="clusteredColumn" hidden="1" uniqueId="{EA18325D-F48A-45AF-9CA3-97120CB031E7}" formatIdx="4">
          <cx:tx>
            <cx:txData>
              <cx:f>_xlchart.v1.5</cx:f>
              <cx:v>SUB1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54BEA3F-952E-44F0-A90A-B397F86A6AAD}" formatIdx="5">
          <cx:axisId val="2"/>
        </cx:series>
        <cx:series layoutId="clusteredColumn" hidden="1" uniqueId="{3E8BFFAB-3A4E-41B2-BEBC-595980C4375B}" formatIdx="6">
          <cx:tx>
            <cx:txData>
              <cx:f>_xlchart.v1.7</cx:f>
              <cx:v>SUB2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CF89268-638F-4C11-8CD5-EE57B882392B}" formatIdx="7">
          <cx:axisId val="2"/>
        </cx:series>
        <cx:series layoutId="clusteredColumn" hidden="1" uniqueId="{E078B30C-09AC-4579-BF4A-A48CF24AB5D7}" formatIdx="8">
          <cx:tx>
            <cx:txData>
              <cx:f>_xlchart.v1.9</cx:f>
              <cx:v>SUM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9093CD5-984C-4081-A6ED-4518664BEBBA}" formatIdx="9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68580</xdr:rowOff>
    </xdr:from>
    <xdr:to>
      <xdr:col>7</xdr:col>
      <xdr:colOff>228600</xdr:colOff>
      <xdr:row>35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21514-F44D-AB05-E87F-1E1A40CD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10</xdr:row>
      <xdr:rowOff>7620</xdr:rowOff>
    </xdr:from>
    <xdr:to>
      <xdr:col>13</xdr:col>
      <xdr:colOff>693420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13A7BC9-8762-0589-AE37-DC88BEDA2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851660"/>
              <a:ext cx="42443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876300</xdr:colOff>
      <xdr:row>10</xdr:row>
      <xdr:rowOff>45720</xdr:rowOff>
    </xdr:from>
    <xdr:to>
      <xdr:col>20</xdr:col>
      <xdr:colOff>495300</xdr:colOff>
      <xdr:row>29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D724B-BD0B-31A4-BEF8-36C1413C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25</xdr:row>
      <xdr:rowOff>140970</xdr:rowOff>
    </xdr:from>
    <xdr:to>
      <xdr:col>9</xdr:col>
      <xdr:colOff>457200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E10F-D138-BE58-806C-7E9FDB54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3</xdr:row>
      <xdr:rowOff>49530</xdr:rowOff>
    </xdr:from>
    <xdr:to>
      <xdr:col>14</xdr:col>
      <xdr:colOff>441960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673FB-D275-C0FA-2C7F-3DC331D2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@gmailcom" TargetMode="External"/><Relationship Id="rId3" Type="http://schemas.openxmlformats.org/officeDocument/2006/relationships/hyperlink" Target="mailto:shetty@gamil.com" TargetMode="External"/><Relationship Id="rId7" Type="http://schemas.openxmlformats.org/officeDocument/2006/relationships/hyperlink" Target="mailto:srii@gmail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akhi@gmail.com" TargetMode="External"/><Relationship Id="rId1" Type="http://schemas.openxmlformats.org/officeDocument/2006/relationships/hyperlink" Target="mailto:JOSH@gmail.com" TargetMode="External"/><Relationship Id="rId6" Type="http://schemas.openxmlformats.org/officeDocument/2006/relationships/hyperlink" Target="mailto:spoorti@gmailcom" TargetMode="External"/><Relationship Id="rId11" Type="http://schemas.openxmlformats.org/officeDocument/2006/relationships/hyperlink" Target="mailto:shubeka@gmail.com" TargetMode="External"/><Relationship Id="rId5" Type="http://schemas.openxmlformats.org/officeDocument/2006/relationships/hyperlink" Target="mailto:apexa@gmail.com" TargetMode="External"/><Relationship Id="rId10" Type="http://schemas.openxmlformats.org/officeDocument/2006/relationships/hyperlink" Target="mailto:singh@gmailcom" TargetMode="External"/><Relationship Id="rId4" Type="http://schemas.openxmlformats.org/officeDocument/2006/relationships/hyperlink" Target="mailto:naina@gmail.com" TargetMode="External"/><Relationship Id="rId9" Type="http://schemas.openxmlformats.org/officeDocument/2006/relationships/hyperlink" Target="mailto:aishu@gmail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50CC-D7EB-4BA0-94A6-DC96922A5A43}">
  <dimension ref="A1:AE11"/>
  <sheetViews>
    <sheetView workbookViewId="0">
      <selection activeCell="I4" sqref="I4"/>
    </sheetView>
  </sheetViews>
  <sheetFormatPr defaultRowHeight="14.4" x14ac:dyDescent="0.3"/>
  <cols>
    <col min="5" max="5" width="10.88671875" customWidth="1"/>
    <col min="6" max="6" width="8.77734375" customWidth="1"/>
    <col min="7" max="7" width="8.44140625" customWidth="1"/>
    <col min="8" max="8" width="8.88671875" customWidth="1"/>
    <col min="9" max="9" width="7.77734375" customWidth="1"/>
    <col min="10" max="10" width="8" customWidth="1"/>
    <col min="11" max="11" width="8.21875" customWidth="1"/>
    <col min="12" max="13" width="12.5546875" customWidth="1"/>
    <col min="14" max="14" width="13.33203125" customWidth="1"/>
    <col min="15" max="15" width="9.109375" customWidth="1"/>
    <col min="16" max="16" width="13.33203125" customWidth="1"/>
    <col min="28" max="28" width="15.44140625" bestFit="1" customWidth="1"/>
    <col min="31" max="31" width="13.6640625" customWidth="1"/>
  </cols>
  <sheetData>
    <row r="1" spans="1:3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19</v>
      </c>
      <c r="G1" s="2" t="s">
        <v>4</v>
      </c>
      <c r="H1" s="2" t="s">
        <v>14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15</v>
      </c>
      <c r="O1" s="2" t="s">
        <v>16</v>
      </c>
      <c r="P1" s="2" t="s">
        <v>20</v>
      </c>
      <c r="Q1" s="2" t="s">
        <v>18</v>
      </c>
      <c r="R1" s="2" t="s">
        <v>17</v>
      </c>
      <c r="S1" s="3">
        <v>45773</v>
      </c>
      <c r="T1" s="3">
        <v>45774</v>
      </c>
      <c r="U1" s="3">
        <v>45775</v>
      </c>
      <c r="V1" t="s">
        <v>29</v>
      </c>
      <c r="W1" t="s">
        <v>33</v>
      </c>
      <c r="X1" t="s">
        <v>37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E1" t="s">
        <v>42</v>
      </c>
    </row>
    <row r="2" spans="1:31" x14ac:dyDescent="0.3">
      <c r="A2" s="1">
        <v>1</v>
      </c>
      <c r="B2" s="1" t="s">
        <v>5</v>
      </c>
      <c r="C2" s="1">
        <v>100</v>
      </c>
      <c r="D2" s="1" t="s">
        <v>6</v>
      </c>
      <c r="E2" s="1">
        <f t="shared" ref="E2:E9" si="0">COUNTIF(S2:U2,"P")</f>
        <v>2</v>
      </c>
      <c r="F2" s="1">
        <f t="shared" ref="F2:F9" si="1">COUNTIF(G2:H2,"&gt;80")</f>
        <v>2</v>
      </c>
      <c r="G2" s="1">
        <v>85</v>
      </c>
      <c r="H2" s="1">
        <v>98</v>
      </c>
      <c r="I2" s="1" t="str">
        <f t="shared" ref="I2:I9" si="2">IF(A2&gt;99,"A","P")</f>
        <v>P</v>
      </c>
      <c r="J2" s="1" t="str">
        <f>IF(N2&gt;180,"E",IF(N2&gt;150,"G",IF(N2&gt;100,"A","F")))</f>
        <v>E</v>
      </c>
      <c r="K2" s="1" t="str">
        <f>IF(AND(G2&gt;=90,H2&gt;=90),"E",IF(AND(G2&gt;=80,H2&gt;=80),"G",IF(AND(G2&gt;=70,H2&gt;=70),"P","F")))</f>
        <v>G</v>
      </c>
      <c r="L2" s="1" t="b">
        <f>AND(G2&gt;80,H2&lt;100)</f>
        <v>1</v>
      </c>
      <c r="M2" s="1" t="b">
        <f>OR(G2&gt;=50,H2&lt;=100)</f>
        <v>1</v>
      </c>
      <c r="N2" s="1">
        <f t="shared" ref="N2:N9" si="3">SUM(G2,H2)</f>
        <v>183</v>
      </c>
      <c r="O2" s="1">
        <f t="shared" ref="O2:O9" si="4">AVERAGE(G2,H2)</f>
        <v>91.5</v>
      </c>
      <c r="P2" s="1">
        <f t="shared" ref="P2:P9" si="5">COUNTA(A2:O2)</f>
        <v>15</v>
      </c>
      <c r="Q2" s="1">
        <f t="shared" ref="Q2:Q9" si="6">MAX(G2,H2)</f>
        <v>98</v>
      </c>
      <c r="R2" s="1">
        <f t="shared" ref="R2:R9" si="7">MIN(G2:H2)</f>
        <v>85</v>
      </c>
      <c r="S2" s="1" t="s">
        <v>12</v>
      </c>
      <c r="T2" s="1" t="s">
        <v>12</v>
      </c>
      <c r="U2" s="1" t="s">
        <v>13</v>
      </c>
      <c r="V2" s="1">
        <f>VLOOKUP(C2,Sheet2!A1:C8,2,FALSE)</f>
        <v>0</v>
      </c>
      <c r="Y2" s="4" t="str">
        <f>LEFT("Spoorti",3)</f>
        <v>Spo</v>
      </c>
      <c r="Z2" t="str">
        <f>RIGHT("spoorti",3)</f>
        <v>rti</v>
      </c>
      <c r="AA2" t="str">
        <f>MID("spoorti",1,3)</f>
        <v>spo</v>
      </c>
      <c r="AB2" s="5">
        <f ca="1">TODAY()</f>
        <v>45777</v>
      </c>
      <c r="AC2" t="s">
        <v>40</v>
      </c>
      <c r="AE2" t="str">
        <f>TRIM(AC2)</f>
        <v>NAME1</v>
      </c>
    </row>
    <row r="3" spans="1:31" x14ac:dyDescent="0.3">
      <c r="A3" s="1">
        <v>2</v>
      </c>
      <c r="B3" s="1" t="s">
        <v>7</v>
      </c>
      <c r="C3" s="1">
        <v>101</v>
      </c>
      <c r="D3" s="1" t="s">
        <v>6</v>
      </c>
      <c r="E3" s="1">
        <f t="shared" si="0"/>
        <v>1</v>
      </c>
      <c r="F3" s="1">
        <f t="shared" si="1"/>
        <v>1</v>
      </c>
      <c r="G3" s="1">
        <v>40</v>
      </c>
      <c r="H3" s="1">
        <v>90</v>
      </c>
      <c r="I3" s="1" t="str">
        <f t="shared" si="2"/>
        <v>P</v>
      </c>
      <c r="J3" s="1" t="str">
        <f t="shared" ref="J3:J9" si="8">IF(N3&gt;180,"E",IF(N3&gt;150,"G",IF(N3&gt;100,"A","F")))</f>
        <v>A</v>
      </c>
      <c r="K3" s="1" t="str">
        <f t="shared" ref="K3:K9" si="9">IF(AND(G3&gt;=90,H3&gt;=90),"E",IF(AND(G3&gt;=80,H3&gt;=80),"G",IF(AND(G3&gt;=70,H3&gt;=70),"P","F")))</f>
        <v>F</v>
      </c>
      <c r="L3" s="1" t="b">
        <f t="shared" ref="L3:L9" si="10">AND(G3&gt;80,H3&lt;100)</f>
        <v>0</v>
      </c>
      <c r="M3" s="1" t="b">
        <f t="shared" ref="M3:M9" si="11">OR(G3&gt;=50,H3&lt;=100)</f>
        <v>1</v>
      </c>
      <c r="N3" s="1">
        <f t="shared" si="3"/>
        <v>130</v>
      </c>
      <c r="O3" s="1">
        <f t="shared" si="4"/>
        <v>65</v>
      </c>
      <c r="P3" s="1">
        <f t="shared" si="5"/>
        <v>15</v>
      </c>
      <c r="Q3" s="1">
        <f t="shared" si="6"/>
        <v>90</v>
      </c>
      <c r="R3" s="1">
        <f t="shared" si="7"/>
        <v>40</v>
      </c>
      <c r="S3" s="1" t="s">
        <v>12</v>
      </c>
      <c r="T3" s="1" t="s">
        <v>13</v>
      </c>
      <c r="U3" s="1" t="s">
        <v>13</v>
      </c>
      <c r="V3" s="1">
        <f>VLOOKUP(C3,Sheet2!A2:C9,2,FALSE)</f>
        <v>0</v>
      </c>
      <c r="AB3" s="6">
        <f ca="1">NOW()</f>
        <v>45777.472095023149</v>
      </c>
      <c r="AC3" t="s">
        <v>43</v>
      </c>
      <c r="AE3" t="str">
        <f>TRIM(AC3)</f>
        <v>name2</v>
      </c>
    </row>
    <row r="4" spans="1:31" x14ac:dyDescent="0.3">
      <c r="A4" s="1">
        <v>3</v>
      </c>
      <c r="B4" s="1" t="s">
        <v>8</v>
      </c>
      <c r="C4" s="1">
        <v>102</v>
      </c>
      <c r="D4" s="1" t="s">
        <v>6</v>
      </c>
      <c r="E4" s="1">
        <f t="shared" si="0"/>
        <v>2</v>
      </c>
      <c r="F4" s="1">
        <f t="shared" si="1"/>
        <v>0</v>
      </c>
      <c r="G4" s="1">
        <v>77</v>
      </c>
      <c r="H4" s="1">
        <v>60</v>
      </c>
      <c r="I4" s="1" t="str">
        <f t="shared" si="2"/>
        <v>P</v>
      </c>
      <c r="J4" s="1" t="str">
        <f t="shared" si="8"/>
        <v>A</v>
      </c>
      <c r="K4" s="1" t="str">
        <f t="shared" si="9"/>
        <v>F</v>
      </c>
      <c r="L4" s="1" t="b">
        <f t="shared" si="10"/>
        <v>0</v>
      </c>
      <c r="M4" s="1" t="b">
        <f t="shared" si="11"/>
        <v>1</v>
      </c>
      <c r="N4" s="1">
        <f t="shared" si="3"/>
        <v>137</v>
      </c>
      <c r="O4" s="1">
        <f t="shared" si="4"/>
        <v>68.5</v>
      </c>
      <c r="P4" s="1">
        <f t="shared" si="5"/>
        <v>15</v>
      </c>
      <c r="Q4" s="1">
        <f t="shared" si="6"/>
        <v>77</v>
      </c>
      <c r="R4" s="1">
        <f t="shared" si="7"/>
        <v>60</v>
      </c>
      <c r="S4" s="1" t="s">
        <v>13</v>
      </c>
      <c r="T4" s="1" t="s">
        <v>12</v>
      </c>
      <c r="U4" s="1" t="s">
        <v>12</v>
      </c>
      <c r="V4" s="1">
        <f>VLOOKUP(C4,Sheet2!A3:C10,2,FALSE)</f>
        <v>0</v>
      </c>
      <c r="AB4">
        <f>MONTH("2025-04-29")</f>
        <v>4</v>
      </c>
      <c r="AC4" t="s">
        <v>41</v>
      </c>
      <c r="AE4" t="str">
        <f>CLEAN(AC4)</f>
        <v>NAME3</v>
      </c>
    </row>
    <row r="5" spans="1:31" x14ac:dyDescent="0.3">
      <c r="A5" s="1">
        <v>4</v>
      </c>
      <c r="B5" s="1" t="s">
        <v>9</v>
      </c>
      <c r="C5" s="1">
        <v>103</v>
      </c>
      <c r="D5" s="1" t="s">
        <v>6</v>
      </c>
      <c r="E5" s="1">
        <f t="shared" si="0"/>
        <v>1</v>
      </c>
      <c r="F5" s="1">
        <f t="shared" si="1"/>
        <v>0</v>
      </c>
      <c r="G5" s="1">
        <v>80</v>
      </c>
      <c r="H5" s="1">
        <v>65</v>
      </c>
      <c r="I5" s="1" t="str">
        <f t="shared" si="2"/>
        <v>P</v>
      </c>
      <c r="J5" s="1" t="str">
        <f t="shared" si="8"/>
        <v>A</v>
      </c>
      <c r="K5" s="1" t="str">
        <f t="shared" si="9"/>
        <v>F</v>
      </c>
      <c r="L5" s="1" t="b">
        <f t="shared" si="10"/>
        <v>0</v>
      </c>
      <c r="M5" s="1" t="b">
        <f t="shared" si="11"/>
        <v>1</v>
      </c>
      <c r="N5" s="1">
        <f t="shared" si="3"/>
        <v>145</v>
      </c>
      <c r="O5" s="1">
        <f t="shared" si="4"/>
        <v>72.5</v>
      </c>
      <c r="P5" s="1">
        <f t="shared" si="5"/>
        <v>15</v>
      </c>
      <c r="Q5" s="1">
        <f t="shared" si="6"/>
        <v>80</v>
      </c>
      <c r="R5" s="1">
        <f t="shared" si="7"/>
        <v>65</v>
      </c>
      <c r="S5" s="1" t="s">
        <v>12</v>
      </c>
      <c r="T5" s="1" t="s">
        <v>13</v>
      </c>
      <c r="U5" s="1" t="s">
        <v>13</v>
      </c>
      <c r="V5" s="1">
        <f>VLOOKUP(C5,Sheet2!A4:C11,2,FALSE)</f>
        <v>0</v>
      </c>
      <c r="AB5">
        <f>DAY("2025-04-29")</f>
        <v>29</v>
      </c>
    </row>
    <row r="6" spans="1:31" x14ac:dyDescent="0.3">
      <c r="A6" s="1">
        <v>5</v>
      </c>
      <c r="B6" s="1" t="s">
        <v>10</v>
      </c>
      <c r="C6" s="1">
        <v>104</v>
      </c>
      <c r="D6" s="1" t="s">
        <v>6</v>
      </c>
      <c r="E6" s="1">
        <f t="shared" si="0"/>
        <v>0</v>
      </c>
      <c r="F6" s="1">
        <f t="shared" si="1"/>
        <v>1</v>
      </c>
      <c r="G6" s="1">
        <v>88</v>
      </c>
      <c r="H6" s="1">
        <v>75</v>
      </c>
      <c r="I6" s="1" t="str">
        <f t="shared" si="2"/>
        <v>P</v>
      </c>
      <c r="J6" s="1" t="str">
        <f t="shared" si="8"/>
        <v>G</v>
      </c>
      <c r="K6" s="1" t="str">
        <f t="shared" si="9"/>
        <v>P</v>
      </c>
      <c r="L6" s="1" t="b">
        <f t="shared" si="10"/>
        <v>1</v>
      </c>
      <c r="M6" s="1" t="b">
        <f t="shared" si="11"/>
        <v>1</v>
      </c>
      <c r="N6" s="1">
        <f t="shared" si="3"/>
        <v>163</v>
      </c>
      <c r="O6" s="1">
        <f t="shared" si="4"/>
        <v>81.5</v>
      </c>
      <c r="P6" s="1">
        <f t="shared" si="5"/>
        <v>15</v>
      </c>
      <c r="Q6" s="1">
        <f t="shared" si="6"/>
        <v>88</v>
      </c>
      <c r="R6" s="1">
        <f t="shared" si="7"/>
        <v>75</v>
      </c>
      <c r="S6" s="1" t="s">
        <v>13</v>
      </c>
      <c r="T6" s="1" t="s">
        <v>13</v>
      </c>
      <c r="U6" s="1" t="s">
        <v>13</v>
      </c>
      <c r="V6" s="1">
        <f>VLOOKUP(C6,Sheet2!A5:C12,2,FALSE)</f>
        <v>0</v>
      </c>
      <c r="AB6" s="5">
        <v>45776</v>
      </c>
    </row>
    <row r="7" spans="1:31" x14ac:dyDescent="0.3">
      <c r="A7" s="1">
        <v>6</v>
      </c>
      <c r="B7" s="1" t="s">
        <v>11</v>
      </c>
      <c r="C7" s="1">
        <v>105</v>
      </c>
      <c r="D7" s="1" t="s">
        <v>6</v>
      </c>
      <c r="E7" s="1">
        <f t="shared" si="0"/>
        <v>3</v>
      </c>
      <c r="F7" s="1">
        <f t="shared" si="1"/>
        <v>1</v>
      </c>
      <c r="G7" s="1">
        <v>60</v>
      </c>
      <c r="H7" s="1">
        <v>90</v>
      </c>
      <c r="I7" s="1" t="str">
        <f t="shared" si="2"/>
        <v>P</v>
      </c>
      <c r="J7" s="1" t="str">
        <f t="shared" si="8"/>
        <v>A</v>
      </c>
      <c r="K7" s="1" t="str">
        <f t="shared" si="9"/>
        <v>F</v>
      </c>
      <c r="L7" s="1" t="b">
        <f t="shared" si="10"/>
        <v>0</v>
      </c>
      <c r="M7" s="1" t="b">
        <f t="shared" si="11"/>
        <v>1</v>
      </c>
      <c r="N7" s="1">
        <f t="shared" si="3"/>
        <v>150</v>
      </c>
      <c r="O7" s="1">
        <f t="shared" si="4"/>
        <v>75</v>
      </c>
      <c r="P7" s="1">
        <f t="shared" si="5"/>
        <v>15</v>
      </c>
      <c r="Q7" s="1">
        <f t="shared" si="6"/>
        <v>90</v>
      </c>
      <c r="R7" s="1">
        <f t="shared" si="7"/>
        <v>60</v>
      </c>
      <c r="S7" s="1" t="s">
        <v>12</v>
      </c>
      <c r="T7" s="1" t="s">
        <v>12</v>
      </c>
      <c r="U7" s="1" t="s">
        <v>12</v>
      </c>
      <c r="V7" s="1">
        <f>VLOOKUP(C7,Sheet2!A6:C13,2,FALSE)</f>
        <v>0</v>
      </c>
      <c r="AB7" s="5">
        <v>45778</v>
      </c>
    </row>
    <row r="8" spans="1:31" x14ac:dyDescent="0.3">
      <c r="A8" s="1">
        <v>7</v>
      </c>
      <c r="B8" s="1" t="s">
        <v>21</v>
      </c>
      <c r="C8" s="1">
        <v>106</v>
      </c>
      <c r="D8" s="1" t="s">
        <v>6</v>
      </c>
      <c r="E8" s="1">
        <f t="shared" si="0"/>
        <v>2</v>
      </c>
      <c r="F8" s="1">
        <f t="shared" si="1"/>
        <v>0</v>
      </c>
      <c r="G8" s="1">
        <v>56</v>
      </c>
      <c r="H8" s="1">
        <v>62</v>
      </c>
      <c r="I8" s="1" t="str">
        <f t="shared" si="2"/>
        <v>P</v>
      </c>
      <c r="J8" s="1" t="str">
        <f t="shared" si="8"/>
        <v>A</v>
      </c>
      <c r="K8" s="1" t="str">
        <f t="shared" si="9"/>
        <v>F</v>
      </c>
      <c r="L8" s="1" t="b">
        <f t="shared" si="10"/>
        <v>0</v>
      </c>
      <c r="M8" s="1" t="b">
        <f t="shared" si="11"/>
        <v>1</v>
      </c>
      <c r="N8" s="1">
        <f t="shared" si="3"/>
        <v>118</v>
      </c>
      <c r="O8" s="1">
        <f t="shared" si="4"/>
        <v>59</v>
      </c>
      <c r="P8" s="1">
        <f t="shared" si="5"/>
        <v>15</v>
      </c>
      <c r="Q8" s="1">
        <f t="shared" si="6"/>
        <v>62</v>
      </c>
      <c r="R8" s="1">
        <f t="shared" si="7"/>
        <v>56</v>
      </c>
      <c r="S8" s="1" t="s">
        <v>13</v>
      </c>
      <c r="T8" s="1" t="s">
        <v>12</v>
      </c>
      <c r="U8" s="1" t="s">
        <v>12</v>
      </c>
      <c r="V8" s="1">
        <f>VLOOKUP(C8,Sheet2!A7:C14,2,FALSE)</f>
        <v>0</v>
      </c>
      <c r="AB8">
        <f>DATEDIF(AB6,AB7,"d")</f>
        <v>2</v>
      </c>
    </row>
    <row r="9" spans="1:31" x14ac:dyDescent="0.3">
      <c r="A9" s="1">
        <v>8</v>
      </c>
      <c r="B9" s="1" t="s">
        <v>22</v>
      </c>
      <c r="C9" s="1">
        <v>108</v>
      </c>
      <c r="D9" s="1" t="s">
        <v>6</v>
      </c>
      <c r="E9" s="1">
        <f t="shared" si="0"/>
        <v>1</v>
      </c>
      <c r="F9" s="1">
        <f t="shared" si="1"/>
        <v>0</v>
      </c>
      <c r="G9" s="1">
        <v>60</v>
      </c>
      <c r="H9" s="1">
        <v>80</v>
      </c>
      <c r="I9" s="1" t="str">
        <f t="shared" si="2"/>
        <v>P</v>
      </c>
      <c r="J9" s="1" t="str">
        <f t="shared" si="8"/>
        <v>A</v>
      </c>
      <c r="K9" s="1" t="str">
        <f t="shared" si="9"/>
        <v>F</v>
      </c>
      <c r="L9" s="1" t="b">
        <f t="shared" si="10"/>
        <v>0</v>
      </c>
      <c r="M9" s="1" t="b">
        <f t="shared" si="11"/>
        <v>1</v>
      </c>
      <c r="N9" s="1">
        <f t="shared" si="3"/>
        <v>140</v>
      </c>
      <c r="O9" s="1">
        <f t="shared" si="4"/>
        <v>70</v>
      </c>
      <c r="P9" s="1">
        <f t="shared" si="5"/>
        <v>15</v>
      </c>
      <c r="Q9" s="1">
        <f t="shared" si="6"/>
        <v>80</v>
      </c>
      <c r="R9" s="1">
        <f t="shared" si="7"/>
        <v>60</v>
      </c>
      <c r="S9" s="1" t="s">
        <v>12</v>
      </c>
      <c r="T9" s="1" t="s">
        <v>13</v>
      </c>
      <c r="U9" s="1" t="s">
        <v>13</v>
      </c>
      <c r="V9" s="1">
        <f>VLOOKUP(C9,Sheet2!A8:C15,2,FALSE)</f>
        <v>0</v>
      </c>
    </row>
    <row r="10" spans="1:31" x14ac:dyDescent="0.3">
      <c r="A10" s="1"/>
      <c r="B10" s="1"/>
      <c r="I10" s="1"/>
      <c r="J10" s="1"/>
      <c r="K10" s="1"/>
      <c r="L10" s="1"/>
      <c r="M10" s="1"/>
    </row>
    <row r="11" spans="1:31" x14ac:dyDescent="0.3">
      <c r="A11" s="1"/>
      <c r="B11" s="1"/>
      <c r="I11" s="1" t="str">
        <f>IF(A11&gt;99,"A","P")</f>
        <v>P</v>
      </c>
    </row>
  </sheetData>
  <conditionalFormatting sqref="E1:F9 S1:U9 V2:V9">
    <cfRule type="cellIs" dxfId="9" priority="4" operator="equal">
      <formula>"A"</formula>
    </cfRule>
  </conditionalFormatting>
  <conditionalFormatting sqref="J1:J9">
    <cfRule type="cellIs" dxfId="8" priority="1" operator="equal">
      <formula>"A"</formula>
    </cfRule>
  </conditionalFormatting>
  <conditionalFormatting sqref="O2:O9">
    <cfRule type="cellIs" dxfId="7" priority="2" operator="lessThan">
      <formula>80</formula>
    </cfRule>
    <cfRule type="cellIs" dxfId="6" priority="3" operator="greaterThan">
      <formula>60</formula>
    </cfRule>
  </conditionalFormatting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D9-9B79-4D3A-9164-D3EDF36F29F5}">
  <dimension ref="A1:R23"/>
  <sheetViews>
    <sheetView tabSelected="1" workbookViewId="0">
      <selection activeCell="F8" sqref="F8"/>
    </sheetView>
  </sheetViews>
  <sheetFormatPr defaultRowHeight="14.4" x14ac:dyDescent="0.3"/>
  <cols>
    <col min="3" max="3" width="11.21875" customWidth="1"/>
    <col min="5" max="5" width="10.33203125" bestFit="1" customWidth="1"/>
    <col min="8" max="8" width="12" bestFit="1" customWidth="1"/>
    <col min="10" max="10" width="17.33203125" customWidth="1"/>
    <col min="11" max="11" width="14.6640625" customWidth="1"/>
    <col min="12" max="12" width="12.21875" customWidth="1"/>
    <col min="13" max="13" width="14.44140625" customWidth="1"/>
    <col min="14" max="14" width="15.5546875" customWidth="1"/>
    <col min="15" max="15" width="11.109375" customWidth="1"/>
  </cols>
  <sheetData>
    <row r="1" spans="1:18" x14ac:dyDescent="0.3">
      <c r="A1" t="s">
        <v>2</v>
      </c>
      <c r="C1" t="s">
        <v>28</v>
      </c>
      <c r="D1" t="s">
        <v>2</v>
      </c>
      <c r="E1" t="s">
        <v>30</v>
      </c>
      <c r="F1" t="s">
        <v>31</v>
      </c>
      <c r="G1" t="s">
        <v>32</v>
      </c>
    </row>
    <row r="2" spans="1:18" x14ac:dyDescent="0.3">
      <c r="A2">
        <v>100</v>
      </c>
      <c r="C2">
        <v>80</v>
      </c>
      <c r="D2">
        <v>100</v>
      </c>
      <c r="E2">
        <v>50</v>
      </c>
      <c r="F2">
        <v>60</v>
      </c>
      <c r="G2">
        <v>80</v>
      </c>
    </row>
    <row r="3" spans="1:18" x14ac:dyDescent="0.3">
      <c r="A3">
        <v>101</v>
      </c>
      <c r="C3">
        <v>90</v>
      </c>
      <c r="D3">
        <v>101</v>
      </c>
      <c r="E3">
        <v>58</v>
      </c>
      <c r="F3">
        <v>90</v>
      </c>
      <c r="G3">
        <v>50</v>
      </c>
    </row>
    <row r="4" spans="1:18" x14ac:dyDescent="0.3">
      <c r="A4">
        <v>102</v>
      </c>
      <c r="C4">
        <v>100</v>
      </c>
    </row>
    <row r="5" spans="1:18" x14ac:dyDescent="0.3">
      <c r="A5">
        <v>103</v>
      </c>
      <c r="C5">
        <v>110</v>
      </c>
    </row>
    <row r="6" spans="1:18" x14ac:dyDescent="0.3">
      <c r="A6">
        <v>104</v>
      </c>
      <c r="C6">
        <v>120</v>
      </c>
    </row>
    <row r="7" spans="1:18" x14ac:dyDescent="0.3">
      <c r="A7">
        <v>105</v>
      </c>
      <c r="C7">
        <v>130</v>
      </c>
    </row>
    <row r="8" spans="1:18" x14ac:dyDescent="0.3">
      <c r="A8">
        <v>106</v>
      </c>
      <c r="C8">
        <v>140</v>
      </c>
    </row>
    <row r="9" spans="1:18" x14ac:dyDescent="0.3">
      <c r="A9">
        <v>108</v>
      </c>
      <c r="C9">
        <v>150</v>
      </c>
    </row>
    <row r="12" spans="1:18" x14ac:dyDescent="0.3">
      <c r="A12" s="9" t="s">
        <v>44</v>
      </c>
      <c r="B12" s="9" t="s">
        <v>1</v>
      </c>
      <c r="C12" s="9" t="s">
        <v>74</v>
      </c>
      <c r="D12" s="9" t="s">
        <v>75</v>
      </c>
      <c r="E12" s="9" t="s">
        <v>45</v>
      </c>
      <c r="F12" s="9" t="s">
        <v>46</v>
      </c>
      <c r="G12" s="9" t="s">
        <v>47</v>
      </c>
      <c r="H12" s="9" t="s">
        <v>58</v>
      </c>
      <c r="I12" s="9" t="s">
        <v>59</v>
      </c>
      <c r="J12" s="9" t="s">
        <v>60</v>
      </c>
      <c r="K12" s="9" t="s">
        <v>76</v>
      </c>
      <c r="L12" s="9" t="s">
        <v>77</v>
      </c>
      <c r="M12" s="9" t="s">
        <v>83</v>
      </c>
      <c r="N12" s="9" t="s">
        <v>84</v>
      </c>
      <c r="O12" s="9" t="s">
        <v>91</v>
      </c>
      <c r="P12" s="9" t="s">
        <v>20</v>
      </c>
      <c r="Q12" s="9" t="s">
        <v>23</v>
      </c>
      <c r="R12" s="8"/>
    </row>
    <row r="13" spans="1:18" x14ac:dyDescent="0.3">
      <c r="A13" s="1">
        <v>1</v>
      </c>
      <c r="B13" s="1" t="s">
        <v>7</v>
      </c>
      <c r="C13" s="1" t="s">
        <v>51</v>
      </c>
      <c r="D13" s="1">
        <v>50000</v>
      </c>
      <c r="E13" s="7">
        <f ca="1">TODAY()</f>
        <v>45777</v>
      </c>
      <c r="F13" s="1">
        <v>20</v>
      </c>
      <c r="G13" s="1" t="s">
        <v>56</v>
      </c>
      <c r="H13" s="1">
        <v>587965453</v>
      </c>
      <c r="I13" s="1">
        <v>30000</v>
      </c>
      <c r="J13" s="10" t="s">
        <v>61</v>
      </c>
      <c r="K13" s="1">
        <v>5</v>
      </c>
      <c r="L13" s="1" t="s">
        <v>78</v>
      </c>
      <c r="M13" s="1">
        <v>4</v>
      </c>
      <c r="N13" s="1" t="s">
        <v>85</v>
      </c>
      <c r="O13" s="1" t="s">
        <v>92</v>
      </c>
      <c r="P13" s="1">
        <f ca="1">COUNTA(A13:O13)</f>
        <v>15</v>
      </c>
      <c r="Q13" s="1" t="str">
        <f>IF(F2&gt;29,"P","A")</f>
        <v>P</v>
      </c>
    </row>
    <row r="14" spans="1:18" x14ac:dyDescent="0.3">
      <c r="A14" s="1">
        <v>2</v>
      </c>
      <c r="B14" s="1" t="s">
        <v>48</v>
      </c>
      <c r="C14" s="1" t="s">
        <v>52</v>
      </c>
      <c r="D14" s="1">
        <v>28000</v>
      </c>
      <c r="E14" s="7">
        <f>DATE(2025,4,1)</f>
        <v>45748</v>
      </c>
      <c r="F14" s="1">
        <v>30</v>
      </c>
      <c r="G14" s="1" t="s">
        <v>57</v>
      </c>
      <c r="H14" s="1">
        <v>5647892565</v>
      </c>
      <c r="I14" s="1">
        <v>30000</v>
      </c>
      <c r="J14" s="10" t="s">
        <v>62</v>
      </c>
      <c r="K14" s="1">
        <v>4</v>
      </c>
      <c r="L14" s="1" t="s">
        <v>79</v>
      </c>
      <c r="M14" s="1">
        <v>3.8</v>
      </c>
      <c r="N14" s="1" t="s">
        <v>85</v>
      </c>
      <c r="O14" s="1" t="s">
        <v>93</v>
      </c>
      <c r="P14" s="1">
        <f t="shared" ref="P14:P23" si="0">COUNTA(A14:O14)</f>
        <v>15</v>
      </c>
      <c r="Q14" s="1" t="str">
        <f t="shared" ref="Q14:Q23" si="1">IF(F3&gt;29,"P","A")</f>
        <v>P</v>
      </c>
    </row>
    <row r="15" spans="1:18" x14ac:dyDescent="0.3">
      <c r="A15" s="1">
        <v>3</v>
      </c>
      <c r="B15" s="1" t="s">
        <v>21</v>
      </c>
      <c r="C15" s="1" t="s">
        <v>53</v>
      </c>
      <c r="D15" s="1">
        <v>35000</v>
      </c>
      <c r="E15" s="7">
        <f t="shared" ref="E15:E21" ca="1" si="2">TODAY()</f>
        <v>45777</v>
      </c>
      <c r="F15" s="1">
        <v>30</v>
      </c>
      <c r="G15" s="1" t="s">
        <v>56</v>
      </c>
      <c r="H15" s="1">
        <v>5893987456</v>
      </c>
      <c r="I15" s="1">
        <v>25000</v>
      </c>
      <c r="J15" s="10" t="s">
        <v>63</v>
      </c>
      <c r="K15" s="1">
        <v>8</v>
      </c>
      <c r="L15" s="1" t="s">
        <v>80</v>
      </c>
      <c r="M15" s="1">
        <v>4.2</v>
      </c>
      <c r="N15" s="1" t="s">
        <v>86</v>
      </c>
      <c r="O15" s="1" t="s">
        <v>93</v>
      </c>
      <c r="P15" s="1">
        <f t="shared" ca="1" si="0"/>
        <v>15</v>
      </c>
      <c r="Q15" s="1" t="str">
        <f t="shared" si="1"/>
        <v>A</v>
      </c>
    </row>
    <row r="16" spans="1:18" x14ac:dyDescent="0.3">
      <c r="A16" s="1">
        <v>4</v>
      </c>
      <c r="B16" s="1" t="s">
        <v>10</v>
      </c>
      <c r="C16" s="1" t="s">
        <v>54</v>
      </c>
      <c r="D16" s="1">
        <v>30000</v>
      </c>
      <c r="E16" s="7">
        <f>DATE(2025,4,1)</f>
        <v>45748</v>
      </c>
      <c r="F16" s="1">
        <v>28</v>
      </c>
      <c r="G16" s="1" t="s">
        <v>57</v>
      </c>
      <c r="H16" s="1">
        <v>2115999426</v>
      </c>
      <c r="I16" s="1">
        <v>20000</v>
      </c>
      <c r="J16" s="10" t="s">
        <v>64</v>
      </c>
      <c r="K16" s="1">
        <v>4</v>
      </c>
      <c r="L16" s="1" t="s">
        <v>78</v>
      </c>
      <c r="M16" s="1">
        <v>3</v>
      </c>
      <c r="N16" s="1" t="s">
        <v>90</v>
      </c>
      <c r="O16" s="1" t="s">
        <v>92</v>
      </c>
      <c r="P16" s="1">
        <f t="shared" si="0"/>
        <v>15</v>
      </c>
      <c r="Q16" s="1" t="str">
        <f t="shared" si="1"/>
        <v>A</v>
      </c>
    </row>
    <row r="17" spans="1:17" x14ac:dyDescent="0.3">
      <c r="A17" s="1">
        <v>5</v>
      </c>
      <c r="B17" s="1" t="s">
        <v>49</v>
      </c>
      <c r="C17" s="1" t="s">
        <v>51</v>
      </c>
      <c r="D17" s="1">
        <v>40000</v>
      </c>
      <c r="E17" s="7">
        <f t="shared" ca="1" si="2"/>
        <v>45777</v>
      </c>
      <c r="F17" s="1">
        <v>19</v>
      </c>
      <c r="G17" s="1" t="s">
        <v>56</v>
      </c>
      <c r="H17" s="1">
        <v>9875468213</v>
      </c>
      <c r="I17" s="1">
        <v>40000</v>
      </c>
      <c r="J17" s="10" t="s">
        <v>65</v>
      </c>
      <c r="K17" s="1">
        <v>8</v>
      </c>
      <c r="L17" s="1" t="s">
        <v>78</v>
      </c>
      <c r="M17" s="1">
        <v>2.8</v>
      </c>
      <c r="N17" s="1" t="s">
        <v>87</v>
      </c>
      <c r="O17" s="1" t="s">
        <v>92</v>
      </c>
      <c r="P17" s="1">
        <f t="shared" ca="1" si="0"/>
        <v>15</v>
      </c>
      <c r="Q17" s="1" t="str">
        <f t="shared" si="1"/>
        <v>A</v>
      </c>
    </row>
    <row r="18" spans="1:17" x14ac:dyDescent="0.3">
      <c r="A18" s="1">
        <v>6</v>
      </c>
      <c r="B18" s="1" t="s">
        <v>5</v>
      </c>
      <c r="C18" s="1" t="s">
        <v>51</v>
      </c>
      <c r="D18" s="1">
        <v>60000</v>
      </c>
      <c r="E18" s="7">
        <f>DATE(2025,3,3)</f>
        <v>45719</v>
      </c>
      <c r="F18" s="1">
        <v>22</v>
      </c>
      <c r="G18" s="1" t="s">
        <v>57</v>
      </c>
      <c r="H18" s="1">
        <v>7975599253</v>
      </c>
      <c r="I18" s="1">
        <v>20000</v>
      </c>
      <c r="J18" s="10" t="s">
        <v>67</v>
      </c>
      <c r="K18" s="1">
        <v>5</v>
      </c>
      <c r="L18" s="1" t="s">
        <v>81</v>
      </c>
      <c r="M18" s="1">
        <v>4.5</v>
      </c>
      <c r="N18" s="1" t="s">
        <v>87</v>
      </c>
      <c r="O18" s="1" t="s">
        <v>93</v>
      </c>
      <c r="P18" s="1">
        <f t="shared" si="0"/>
        <v>15</v>
      </c>
      <c r="Q18" s="1" t="str">
        <f t="shared" si="1"/>
        <v>A</v>
      </c>
    </row>
    <row r="19" spans="1:17" x14ac:dyDescent="0.3">
      <c r="A19" s="1">
        <v>7</v>
      </c>
      <c r="B19" s="1" t="s">
        <v>50</v>
      </c>
      <c r="C19" s="1" t="s">
        <v>51</v>
      </c>
      <c r="D19" s="1">
        <v>70000</v>
      </c>
      <c r="E19" s="7">
        <f t="shared" ca="1" si="2"/>
        <v>45777</v>
      </c>
      <c r="F19" s="1">
        <v>28</v>
      </c>
      <c r="G19" s="1" t="s">
        <v>56</v>
      </c>
      <c r="H19" s="1">
        <v>6363990516</v>
      </c>
      <c r="I19" s="1">
        <v>45000</v>
      </c>
      <c r="J19" s="10" t="s">
        <v>68</v>
      </c>
      <c r="K19" s="1">
        <v>9</v>
      </c>
      <c r="L19" s="1" t="s">
        <v>80</v>
      </c>
      <c r="M19" s="1">
        <v>4</v>
      </c>
      <c r="N19" s="1" t="s">
        <v>86</v>
      </c>
      <c r="O19" s="1" t="s">
        <v>93</v>
      </c>
      <c r="P19" s="1">
        <f t="shared" ca="1" si="0"/>
        <v>15</v>
      </c>
      <c r="Q19" s="1" t="str">
        <f t="shared" si="1"/>
        <v>A</v>
      </c>
    </row>
    <row r="20" spans="1:17" x14ac:dyDescent="0.3">
      <c r="A20" s="1">
        <v>8</v>
      </c>
      <c r="B20" s="1" t="s">
        <v>55</v>
      </c>
      <c r="C20" s="1" t="s">
        <v>54</v>
      </c>
      <c r="D20" s="1">
        <v>50000</v>
      </c>
      <c r="E20" s="7">
        <f>DATE(2025,3,3)</f>
        <v>45719</v>
      </c>
      <c r="F20" s="1">
        <v>27</v>
      </c>
      <c r="G20" s="1" t="s">
        <v>57</v>
      </c>
      <c r="H20" s="1">
        <v>2223565223</v>
      </c>
      <c r="I20" s="1">
        <v>50000</v>
      </c>
      <c r="J20" s="10" t="s">
        <v>69</v>
      </c>
      <c r="K20" s="1">
        <v>6</v>
      </c>
      <c r="L20" s="1" t="s">
        <v>79</v>
      </c>
      <c r="M20" s="1">
        <v>3.8</v>
      </c>
      <c r="N20" s="1" t="s">
        <v>85</v>
      </c>
      <c r="O20" s="1" t="s">
        <v>92</v>
      </c>
      <c r="P20" s="1">
        <f t="shared" si="0"/>
        <v>15</v>
      </c>
      <c r="Q20" s="1" t="str">
        <f t="shared" si="1"/>
        <v>A</v>
      </c>
    </row>
    <row r="21" spans="1:17" x14ac:dyDescent="0.3">
      <c r="A21" s="1">
        <v>9</v>
      </c>
      <c r="B21" s="1" t="s">
        <v>22</v>
      </c>
      <c r="C21" s="1" t="s">
        <v>54</v>
      </c>
      <c r="D21" s="1">
        <v>40000</v>
      </c>
      <c r="E21" s="7">
        <f t="shared" ca="1" si="2"/>
        <v>45777</v>
      </c>
      <c r="F21" s="1">
        <v>29</v>
      </c>
      <c r="G21" s="1" t="s">
        <v>56</v>
      </c>
      <c r="H21" s="1">
        <v>9987468526</v>
      </c>
      <c r="I21" s="1">
        <v>20000</v>
      </c>
      <c r="J21" s="10" t="s">
        <v>70</v>
      </c>
      <c r="K21" s="1">
        <v>4</v>
      </c>
      <c r="L21" s="1" t="s">
        <v>78</v>
      </c>
      <c r="M21" s="1">
        <v>3</v>
      </c>
      <c r="N21" s="1" t="s">
        <v>88</v>
      </c>
      <c r="O21" s="1" t="s">
        <v>93</v>
      </c>
      <c r="P21" s="1">
        <f t="shared" ca="1" si="0"/>
        <v>15</v>
      </c>
      <c r="Q21" s="1" t="str">
        <f t="shared" si="1"/>
        <v>A</v>
      </c>
    </row>
    <row r="22" spans="1:17" x14ac:dyDescent="0.3">
      <c r="A22" s="1">
        <v>10</v>
      </c>
      <c r="B22" s="1" t="s">
        <v>66</v>
      </c>
      <c r="C22" s="1" t="s">
        <v>54</v>
      </c>
      <c r="D22" s="1">
        <v>50000</v>
      </c>
      <c r="E22" s="7">
        <f>DATE(2024,9,20)</f>
        <v>45555</v>
      </c>
      <c r="F22" s="1">
        <v>28</v>
      </c>
      <c r="G22" s="1" t="s">
        <v>56</v>
      </c>
      <c r="H22" s="1">
        <v>5489322435</v>
      </c>
      <c r="I22" s="1">
        <v>28000</v>
      </c>
      <c r="J22" s="10" t="s">
        <v>71</v>
      </c>
      <c r="K22" s="1">
        <v>10</v>
      </c>
      <c r="L22" s="1" t="s">
        <v>82</v>
      </c>
      <c r="M22" s="1">
        <v>3.7</v>
      </c>
      <c r="N22" s="1" t="s">
        <v>88</v>
      </c>
      <c r="O22" s="1" t="s">
        <v>92</v>
      </c>
      <c r="P22" s="1">
        <f t="shared" si="0"/>
        <v>15</v>
      </c>
      <c r="Q22" s="1" t="str">
        <f t="shared" si="1"/>
        <v>A</v>
      </c>
    </row>
    <row r="23" spans="1:17" x14ac:dyDescent="0.3">
      <c r="A23" s="1">
        <v>11</v>
      </c>
      <c r="B23" s="1" t="s">
        <v>72</v>
      </c>
      <c r="C23" s="1" t="s">
        <v>51</v>
      </c>
      <c r="D23" s="1">
        <v>50000</v>
      </c>
      <c r="E23" s="7">
        <f>DATE(2025,1,1)</f>
        <v>45658</v>
      </c>
      <c r="F23" s="1">
        <v>25</v>
      </c>
      <c r="G23" s="1" t="s">
        <v>56</v>
      </c>
      <c r="H23" s="1">
        <v>9857468956</v>
      </c>
      <c r="I23" s="1">
        <v>25000</v>
      </c>
      <c r="J23" s="10" t="s">
        <v>73</v>
      </c>
      <c r="K23" s="1">
        <v>8</v>
      </c>
      <c r="L23" s="1" t="s">
        <v>79</v>
      </c>
      <c r="M23" s="1">
        <v>4</v>
      </c>
      <c r="N23" s="1" t="s">
        <v>89</v>
      </c>
      <c r="O23" s="1" t="s">
        <v>92</v>
      </c>
      <c r="P23" s="1">
        <f t="shared" si="0"/>
        <v>15</v>
      </c>
      <c r="Q23" s="1" t="str">
        <f t="shared" si="1"/>
        <v>P</v>
      </c>
    </row>
  </sheetData>
  <conditionalFormatting sqref="G12:G23">
    <cfRule type="cellIs" dxfId="5" priority="1" operator="equal">
      <formula>"INACTIVE"</formula>
    </cfRule>
  </conditionalFormatting>
  <conditionalFormatting sqref="L12:L23">
    <cfRule type="cellIs" dxfId="4" priority="4" operator="equal">
      <formula>"FRESHER"</formula>
    </cfRule>
  </conditionalFormatting>
  <conditionalFormatting sqref="M13:M23">
    <cfRule type="cellIs" dxfId="3" priority="3" operator="greaterThan">
      <formula>4</formula>
    </cfRule>
  </conditionalFormatting>
  <conditionalFormatting sqref="O12:O23">
    <cfRule type="cellIs" dxfId="2" priority="2" operator="equal">
      <formula>"FULL TIME"</formula>
    </cfRule>
  </conditionalFormatting>
  <hyperlinks>
    <hyperlink ref="J13" r:id="rId1" xr:uid="{95AD3125-7AE1-475F-920C-A9EBADBC00A8}"/>
    <hyperlink ref="J14" r:id="rId2" xr:uid="{9E3D939A-E79D-4828-BF3F-054A8D6CE2E3}"/>
    <hyperlink ref="J15" r:id="rId3" xr:uid="{EFBFFC5B-07C0-41CC-911F-9318EEE0749A}"/>
    <hyperlink ref="J16" r:id="rId4" xr:uid="{DA45C116-E9B0-4042-A585-4FFC3C9E4CA8}"/>
    <hyperlink ref="J17" r:id="rId5" xr:uid="{2BF027B5-731F-4E31-821A-9D85B941F230}"/>
    <hyperlink ref="J18" r:id="rId6" xr:uid="{FA11B0C2-B90C-46CE-B47B-D3CB631BF233}"/>
    <hyperlink ref="J19" r:id="rId7" xr:uid="{DAD0A9FA-0088-4BF9-BEBE-6B9BAC378A81}"/>
    <hyperlink ref="J20" r:id="rId8" xr:uid="{DF307C76-7A23-43D4-B225-CECFAB546FE1}"/>
    <hyperlink ref="J21" r:id="rId9" xr:uid="{5D48F0EA-9E84-496D-BB08-2F628B9E9BB2}"/>
    <hyperlink ref="J22" r:id="rId10" xr:uid="{E3AA6D32-771A-4591-86AA-6D328B19C3AF}"/>
    <hyperlink ref="J23" r:id="rId11" xr:uid="{281988FA-16BA-467F-A113-77FBDCE58E64}"/>
  </hyperlink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6E0-1902-4D12-B629-024CBC3BA489}">
  <dimension ref="A1:G12"/>
  <sheetViews>
    <sheetView topLeftCell="A2" workbookViewId="0">
      <selection activeCell="F21" sqref="F21"/>
    </sheetView>
  </sheetViews>
  <sheetFormatPr defaultRowHeight="14.4" x14ac:dyDescent="0.3"/>
  <cols>
    <col min="8" max="8" width="20.6640625" customWidth="1"/>
  </cols>
  <sheetData>
    <row r="1" spans="1:7" x14ac:dyDescent="0.3">
      <c r="A1" s="9" t="s">
        <v>44</v>
      </c>
      <c r="B1" s="9" t="s">
        <v>1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83</v>
      </c>
    </row>
    <row r="2" spans="1:7" x14ac:dyDescent="0.3">
      <c r="A2" s="1">
        <v>1</v>
      </c>
      <c r="B2" s="1" t="s">
        <v>7</v>
      </c>
      <c r="C2" s="1" t="s">
        <v>51</v>
      </c>
      <c r="D2" s="1">
        <v>50000</v>
      </c>
      <c r="E2" s="1">
        <v>5</v>
      </c>
      <c r="F2" s="1" t="s">
        <v>78</v>
      </c>
      <c r="G2" s="1">
        <v>4</v>
      </c>
    </row>
    <row r="3" spans="1:7" x14ac:dyDescent="0.3">
      <c r="A3" s="1">
        <v>2</v>
      </c>
      <c r="B3" s="1" t="s">
        <v>48</v>
      </c>
      <c r="C3" s="1" t="s">
        <v>52</v>
      </c>
      <c r="D3" s="1">
        <v>28000</v>
      </c>
      <c r="E3" s="1">
        <v>4</v>
      </c>
      <c r="F3" s="1" t="s">
        <v>79</v>
      </c>
      <c r="G3" s="1">
        <v>3.8</v>
      </c>
    </row>
    <row r="4" spans="1:7" x14ac:dyDescent="0.3">
      <c r="A4" s="1">
        <v>3</v>
      </c>
      <c r="B4" s="1" t="s">
        <v>21</v>
      </c>
      <c r="C4" s="1" t="s">
        <v>53</v>
      </c>
      <c r="D4" s="1">
        <v>35000</v>
      </c>
      <c r="E4" s="1">
        <v>8</v>
      </c>
      <c r="F4" s="1" t="s">
        <v>80</v>
      </c>
      <c r="G4" s="1">
        <v>4.2</v>
      </c>
    </row>
    <row r="5" spans="1:7" x14ac:dyDescent="0.3">
      <c r="A5" s="1">
        <v>4</v>
      </c>
      <c r="B5" s="1" t="s">
        <v>10</v>
      </c>
      <c r="C5" s="1" t="s">
        <v>54</v>
      </c>
      <c r="D5" s="1">
        <v>30000</v>
      </c>
      <c r="E5" s="1">
        <v>4</v>
      </c>
      <c r="F5" s="1" t="s">
        <v>78</v>
      </c>
      <c r="G5" s="1">
        <v>3</v>
      </c>
    </row>
    <row r="6" spans="1:7" x14ac:dyDescent="0.3">
      <c r="A6" s="1">
        <v>5</v>
      </c>
      <c r="B6" s="1" t="s">
        <v>49</v>
      </c>
      <c r="C6" s="1" t="s">
        <v>51</v>
      </c>
      <c r="D6" s="1">
        <v>40000</v>
      </c>
      <c r="E6" s="1">
        <v>8</v>
      </c>
      <c r="F6" s="1" t="s">
        <v>78</v>
      </c>
      <c r="G6" s="1">
        <v>2.8</v>
      </c>
    </row>
    <row r="7" spans="1:7" x14ac:dyDescent="0.3">
      <c r="A7" s="1">
        <v>6</v>
      </c>
      <c r="B7" s="1" t="s">
        <v>5</v>
      </c>
      <c r="C7" s="1" t="s">
        <v>51</v>
      </c>
      <c r="D7" s="1">
        <v>60000</v>
      </c>
      <c r="E7" s="1">
        <v>5</v>
      </c>
      <c r="F7" s="1" t="s">
        <v>81</v>
      </c>
      <c r="G7" s="1">
        <v>4.5</v>
      </c>
    </row>
    <row r="8" spans="1:7" x14ac:dyDescent="0.3">
      <c r="A8" s="1">
        <v>7</v>
      </c>
      <c r="B8" s="1" t="s">
        <v>50</v>
      </c>
      <c r="C8" s="1" t="s">
        <v>51</v>
      </c>
      <c r="D8" s="1">
        <v>70000</v>
      </c>
      <c r="E8" s="1">
        <v>9</v>
      </c>
      <c r="F8" s="1" t="s">
        <v>80</v>
      </c>
      <c r="G8" s="1">
        <v>4</v>
      </c>
    </row>
    <row r="9" spans="1:7" x14ac:dyDescent="0.3">
      <c r="A9" s="1">
        <v>8</v>
      </c>
      <c r="B9" s="1" t="s">
        <v>55</v>
      </c>
      <c r="C9" s="1" t="s">
        <v>54</v>
      </c>
      <c r="D9" s="1">
        <v>50000</v>
      </c>
      <c r="E9" s="1">
        <v>6</v>
      </c>
      <c r="F9" s="1" t="s">
        <v>79</v>
      </c>
      <c r="G9" s="1">
        <v>3.8</v>
      </c>
    </row>
    <row r="10" spans="1:7" x14ac:dyDescent="0.3">
      <c r="A10" s="1">
        <v>9</v>
      </c>
      <c r="B10" s="1" t="s">
        <v>22</v>
      </c>
      <c r="C10" s="1" t="s">
        <v>54</v>
      </c>
      <c r="D10" s="1">
        <v>40000</v>
      </c>
      <c r="E10" s="1">
        <v>4</v>
      </c>
      <c r="F10" s="1" t="s">
        <v>78</v>
      </c>
      <c r="G10" s="1">
        <v>3</v>
      </c>
    </row>
    <row r="11" spans="1:7" x14ac:dyDescent="0.3">
      <c r="A11" s="1">
        <v>10</v>
      </c>
      <c r="B11" s="1" t="s">
        <v>66</v>
      </c>
      <c r="C11" s="1" t="s">
        <v>54</v>
      </c>
      <c r="D11" s="1">
        <v>50000</v>
      </c>
      <c r="E11" s="1">
        <v>10</v>
      </c>
      <c r="F11" s="1" t="s">
        <v>82</v>
      </c>
      <c r="G11" s="1">
        <v>3.7</v>
      </c>
    </row>
    <row r="12" spans="1:7" x14ac:dyDescent="0.3">
      <c r="A12" s="1">
        <v>11</v>
      </c>
      <c r="B12" s="1" t="s">
        <v>72</v>
      </c>
      <c r="C12" s="1" t="s">
        <v>51</v>
      </c>
      <c r="D12" s="1">
        <v>50000</v>
      </c>
      <c r="E12" s="1">
        <v>8</v>
      </c>
      <c r="F12" s="1" t="s">
        <v>79</v>
      </c>
      <c r="G12" s="1">
        <v>4</v>
      </c>
    </row>
  </sheetData>
  <conditionalFormatting sqref="F1:F12">
    <cfRule type="cellIs" dxfId="1" priority="2" operator="equal">
      <formula>"FRESHER"</formula>
    </cfRule>
  </conditionalFormatting>
  <conditionalFormatting sqref="G2:G12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halapeti</dc:creator>
  <cp:lastModifiedBy>spoorti halapeti</cp:lastModifiedBy>
  <dcterms:created xsi:type="dcterms:W3CDTF">2025-04-28T08:49:23Z</dcterms:created>
  <dcterms:modified xsi:type="dcterms:W3CDTF">2025-04-30T05:49:49Z</dcterms:modified>
</cp:coreProperties>
</file>