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inhardt/Desktop/"/>
    </mc:Choice>
  </mc:AlternateContent>
  <xr:revisionPtr revIDLastSave="0" documentId="13_ncr:1_{3AA0ECC2-6819-8244-8D68-6C24904859E0}" xr6:coauthVersionLast="47" xr6:coauthVersionMax="47" xr10:uidLastSave="{00000000-0000-0000-0000-000000000000}"/>
  <bookViews>
    <workbookView xWindow="18080" yWindow="660" windowWidth="17780" windowHeight="20560" activeTab="1" xr2:uid="{4FED5529-4756-471D-BA0E-0C7DE5075E95}"/>
  </bookViews>
  <sheets>
    <sheet name="Pies" sheetId="1" r:id="rId1"/>
    <sheet name="ManHours Pies" sheetId="6" r:id="rId2"/>
    <sheet name="Pie Ingredi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G30" i="1"/>
  <c r="CB42" i="1"/>
  <c r="CA40" i="1"/>
  <c r="CC40" i="1" s="1"/>
  <c r="BW40" i="1"/>
  <c r="BV40" i="1"/>
  <c r="CA7" i="1"/>
  <c r="BW7" i="1"/>
  <c r="CA5" i="1"/>
  <c r="CA4" i="1"/>
  <c r="BY4" i="1"/>
  <c r="BP9" i="1"/>
  <c r="BP8" i="1"/>
  <c r="BY34" i="1"/>
  <c r="BW34" i="1"/>
  <c r="CA34" i="1" s="1"/>
  <c r="BY33" i="1"/>
  <c r="BW33" i="1"/>
  <c r="CA33" i="1" s="1"/>
  <c r="BY32" i="1"/>
  <c r="BW32" i="1"/>
  <c r="CA32" i="1" s="1"/>
  <c r="BY31" i="1"/>
  <c r="BW31" i="1"/>
  <c r="CA31" i="1" s="1"/>
  <c r="BY30" i="1"/>
  <c r="BW30" i="1"/>
  <c r="CA30" i="1" s="1"/>
  <c r="CA35" i="1" s="1"/>
  <c r="U19" i="1"/>
  <c r="E16" i="1"/>
  <c r="G16" i="1" s="1"/>
  <c r="J11" i="2"/>
  <c r="L10" i="2"/>
  <c r="N10" i="2" s="1"/>
  <c r="L9" i="2"/>
  <c r="N9" i="2" s="1"/>
  <c r="L7" i="2"/>
  <c r="N7" i="2" s="1"/>
  <c r="L6" i="2"/>
  <c r="N6" i="2" s="1"/>
  <c r="L41" i="1"/>
  <c r="C9" i="2"/>
  <c r="C29" i="2"/>
  <c r="L8" i="2" s="1"/>
  <c r="N8" i="2" s="1"/>
  <c r="N11" i="2" s="1"/>
  <c r="P11" i="2" s="1"/>
  <c r="BY5" i="1" s="1"/>
  <c r="AM17" i="1"/>
  <c r="AK40" i="1" s="1"/>
  <c r="BN17" i="1"/>
  <c r="BL40" i="1" s="1"/>
  <c r="BE17" i="1"/>
  <c r="AV17" i="1"/>
  <c r="AD17" i="1"/>
  <c r="L17" i="1"/>
  <c r="C19" i="1"/>
  <c r="N10" i="1" l="1"/>
  <c r="P10" i="1" s="1"/>
  <c r="AX10" i="1"/>
  <c r="AZ10" i="1" s="1"/>
  <c r="BG16" i="1"/>
  <c r="BI16" i="1" s="1"/>
  <c r="AF12" i="1"/>
  <c r="AH12" i="1" s="1"/>
  <c r="W18" i="1"/>
  <c r="Y18" i="1" s="1"/>
  <c r="E17" i="1"/>
  <c r="G17" i="1" s="1"/>
  <c r="AO13" i="1"/>
  <c r="AQ13" i="1" s="1"/>
  <c r="C54" i="2"/>
  <c r="AO9" i="1" s="1"/>
  <c r="AQ9" i="1" s="1"/>
  <c r="C55" i="2"/>
  <c r="C34" i="2"/>
  <c r="AF10" i="1" s="1"/>
  <c r="AH10" i="1" s="1"/>
  <c r="BG15" i="1"/>
  <c r="BI15" i="1" s="1"/>
  <c r="E13" i="1"/>
  <c r="G13" i="1" s="1"/>
  <c r="AO4" i="1"/>
  <c r="AQ4" i="1" s="1"/>
  <c r="N9" i="1"/>
  <c r="P9" i="1" s="1"/>
  <c r="AF11" i="1"/>
  <c r="AH11" i="1" s="1"/>
  <c r="W17" i="1"/>
  <c r="Y17" i="1" s="1"/>
  <c r="W16" i="1"/>
  <c r="Y16" i="1" s="1"/>
  <c r="W15" i="1"/>
  <c r="Y15" i="1" s="1"/>
  <c r="C42" i="2"/>
  <c r="N6" i="1" s="1"/>
  <c r="P6" i="1" s="1"/>
  <c r="E5" i="1"/>
  <c r="G5" i="1" s="1"/>
  <c r="E12" i="1"/>
  <c r="G12" i="1" s="1"/>
  <c r="E9" i="1"/>
  <c r="G9" i="1" s="1"/>
  <c r="E8" i="1"/>
  <c r="G8" i="1" s="1"/>
  <c r="E6" i="1"/>
  <c r="G6" i="1" s="1"/>
  <c r="E7" i="1"/>
  <c r="G7" i="1" s="1"/>
  <c r="E11" i="1"/>
  <c r="G11" i="1" s="1"/>
  <c r="E14" i="1"/>
  <c r="G14" i="1" s="1"/>
  <c r="E15" i="1"/>
  <c r="G15" i="1" s="1"/>
  <c r="E4" i="1"/>
  <c r="G4" i="1" s="1"/>
  <c r="N4" i="1"/>
  <c r="P4" i="1" s="1"/>
  <c r="BR8" i="1"/>
  <c r="BP12" i="1"/>
  <c r="BR12" i="1" s="1"/>
  <c r="BG9" i="1"/>
  <c r="BI9" i="1" s="1"/>
  <c r="AX9" i="1"/>
  <c r="AZ9" i="1" s="1"/>
  <c r="AX7" i="1"/>
  <c r="AZ7" i="1" s="1"/>
  <c r="AO8" i="1"/>
  <c r="AQ8" i="1" s="1"/>
  <c r="W11" i="1"/>
  <c r="Y11" i="1" s="1"/>
  <c r="W10" i="1"/>
  <c r="Y10" i="1" s="1"/>
  <c r="W9" i="1"/>
  <c r="Y9" i="1" s="1"/>
  <c r="BP5" i="1"/>
  <c r="BR5" i="1" s="1"/>
  <c r="BP7" i="1"/>
  <c r="BR7" i="1" s="1"/>
  <c r="BR9" i="1"/>
  <c r="BP10" i="1"/>
  <c r="BR10" i="1" s="1"/>
  <c r="BP11" i="1"/>
  <c r="BR11" i="1" s="1"/>
  <c r="BP4" i="1"/>
  <c r="BR4" i="1" s="1"/>
  <c r="BG5" i="1"/>
  <c r="BI5" i="1" s="1"/>
  <c r="BG7" i="1"/>
  <c r="BI7" i="1" s="1"/>
  <c r="BG10" i="1"/>
  <c r="BI10" i="1" s="1"/>
  <c r="BG11" i="1"/>
  <c r="BI11" i="1" s="1"/>
  <c r="BG12" i="1"/>
  <c r="BI12" i="1" s="1"/>
  <c r="BG13" i="1"/>
  <c r="BI13" i="1" s="1"/>
  <c r="BG14" i="1"/>
  <c r="BI14" i="1" s="1"/>
  <c r="BG4" i="1"/>
  <c r="BI4" i="1" s="1"/>
  <c r="AX6" i="1"/>
  <c r="AZ6" i="1" s="1"/>
  <c r="AX8" i="1"/>
  <c r="AZ8" i="1" s="1"/>
  <c r="AX4" i="1"/>
  <c r="AZ4" i="1" s="1"/>
  <c r="AO5" i="1"/>
  <c r="AQ5" i="1" s="1"/>
  <c r="AO7" i="1"/>
  <c r="AQ7" i="1" s="1"/>
  <c r="AO10" i="1"/>
  <c r="AQ10" i="1" s="1"/>
  <c r="AO11" i="1"/>
  <c r="AQ11" i="1" s="1"/>
  <c r="AO12" i="1"/>
  <c r="AQ12" i="1" s="1"/>
  <c r="AF5" i="1"/>
  <c r="AH5" i="1" s="1"/>
  <c r="AF6" i="1"/>
  <c r="AH6" i="1" s="1"/>
  <c r="AF8" i="1"/>
  <c r="AH8" i="1" s="1"/>
  <c r="AF9" i="1"/>
  <c r="AH9" i="1" s="1"/>
  <c r="AF4" i="1"/>
  <c r="AH4" i="1" s="1"/>
  <c r="W4" i="1"/>
  <c r="Y4" i="1" s="1"/>
  <c r="N5" i="1"/>
  <c r="P5" i="1" s="1"/>
  <c r="N7" i="1"/>
  <c r="P7" i="1" s="1"/>
  <c r="N8" i="1"/>
  <c r="P8" i="1" s="1"/>
  <c r="W5" i="1"/>
  <c r="Y5" i="1" s="1"/>
  <c r="W6" i="1"/>
  <c r="Y6" i="1" s="1"/>
  <c r="W8" i="1"/>
  <c r="Y8" i="1" s="1"/>
  <c r="W12" i="1"/>
  <c r="Y12" i="1" s="1"/>
  <c r="W13" i="1"/>
  <c r="Y13" i="1" s="1"/>
  <c r="W14" i="1"/>
  <c r="Y14" i="1" s="1"/>
  <c r="L32" i="1"/>
  <c r="L30" i="1"/>
  <c r="L31" i="1"/>
  <c r="E34" i="1"/>
  <c r="N34" i="1"/>
  <c r="W34" i="1"/>
  <c r="AF34" i="1"/>
  <c r="AO34" i="1"/>
  <c r="AX34" i="1"/>
  <c r="BP34" i="1"/>
  <c r="BG34" i="1"/>
  <c r="BN34" i="1"/>
  <c r="BN33" i="1"/>
  <c r="BE34" i="1"/>
  <c r="BE33" i="1"/>
  <c r="AV34" i="1"/>
  <c r="AV33" i="1"/>
  <c r="AM34" i="1"/>
  <c r="AM33" i="1"/>
  <c r="AD34" i="1"/>
  <c r="AD33" i="1"/>
  <c r="U34" i="1"/>
  <c r="U33" i="1"/>
  <c r="L34" i="1"/>
  <c r="L33" i="1"/>
  <c r="C33" i="1"/>
  <c r="C34" i="1"/>
  <c r="BP33" i="1"/>
  <c r="BG33" i="1"/>
  <c r="AX33" i="1"/>
  <c r="AO33" i="1"/>
  <c r="AF33" i="1"/>
  <c r="W33" i="1"/>
  <c r="N33" i="1"/>
  <c r="E33" i="1"/>
  <c r="BN32" i="1"/>
  <c r="BN31" i="1"/>
  <c r="BN30" i="1"/>
  <c r="BE32" i="1"/>
  <c r="BE31" i="1"/>
  <c r="BE30" i="1"/>
  <c r="AV32" i="1"/>
  <c r="AV31" i="1"/>
  <c r="AV30" i="1"/>
  <c r="AM32" i="1"/>
  <c r="AM31" i="1"/>
  <c r="AM30" i="1"/>
  <c r="AD32" i="1"/>
  <c r="AD31" i="1"/>
  <c r="AD30" i="1"/>
  <c r="U32" i="1"/>
  <c r="U31" i="1"/>
  <c r="U30" i="1"/>
  <c r="C32" i="1"/>
  <c r="C31" i="1"/>
  <c r="C30" i="1"/>
  <c r="BP32" i="1"/>
  <c r="BP31" i="1"/>
  <c r="BP30" i="1"/>
  <c r="BG32" i="1"/>
  <c r="BG31" i="1"/>
  <c r="BG30" i="1"/>
  <c r="AX32" i="1"/>
  <c r="AX31" i="1"/>
  <c r="AX30" i="1"/>
  <c r="AO32" i="1"/>
  <c r="AO31" i="1"/>
  <c r="AO30" i="1"/>
  <c r="AF32" i="1"/>
  <c r="AF31" i="1"/>
  <c r="AF30" i="1"/>
  <c r="W32" i="1"/>
  <c r="W31" i="1"/>
  <c r="W30" i="1"/>
  <c r="N32" i="1"/>
  <c r="N31" i="1"/>
  <c r="N30" i="1"/>
  <c r="E31" i="1"/>
  <c r="E32" i="1"/>
  <c r="E30" i="1"/>
  <c r="P17" i="1" l="1"/>
  <c r="BP6" i="1"/>
  <c r="BR6" i="1" s="1"/>
  <c r="AQ33" i="1"/>
  <c r="W7" i="1"/>
  <c r="Y7" i="1" s="1"/>
  <c r="Y19" i="1" s="1"/>
  <c r="T40" i="1" s="1"/>
  <c r="AO6" i="1"/>
  <c r="AQ6" i="1" s="1"/>
  <c r="AQ17" i="1" s="1"/>
  <c r="AL40" i="1" s="1"/>
  <c r="BG8" i="1"/>
  <c r="BI8" i="1" s="1"/>
  <c r="BG6" i="1"/>
  <c r="BI6" i="1" s="1"/>
  <c r="BI17" i="1" s="1"/>
  <c r="BD40" i="1" s="1"/>
  <c r="E10" i="1"/>
  <c r="G10" i="1" s="1"/>
  <c r="G19" i="1" s="1"/>
  <c r="B40" i="1" s="1"/>
  <c r="C40" i="1" s="1"/>
  <c r="AF7" i="1"/>
  <c r="AH7" i="1" s="1"/>
  <c r="AH17" i="1" s="1"/>
  <c r="AC40" i="1" s="1"/>
  <c r="AX5" i="1"/>
  <c r="AZ5" i="1" s="1"/>
  <c r="AZ17" i="1" s="1"/>
  <c r="AU40" i="1" s="1"/>
  <c r="P32" i="1"/>
  <c r="BR34" i="1"/>
  <c r="P31" i="1"/>
  <c r="P34" i="1"/>
  <c r="BI34" i="1"/>
  <c r="G34" i="1"/>
  <c r="Y34" i="1"/>
  <c r="AH34" i="1"/>
  <c r="P30" i="1"/>
  <c r="P35" i="1" s="1"/>
  <c r="AH33" i="1"/>
  <c r="AQ34" i="1"/>
  <c r="Y33" i="1"/>
  <c r="AZ34" i="1"/>
  <c r="Y32" i="1"/>
  <c r="BI33" i="1"/>
  <c r="G33" i="1"/>
  <c r="AH31" i="1"/>
  <c r="BR31" i="1"/>
  <c r="P33" i="1"/>
  <c r="BR33" i="1"/>
  <c r="AZ33" i="1"/>
  <c r="G32" i="1"/>
  <c r="AZ32" i="1"/>
  <c r="BI30" i="1"/>
  <c r="AH32" i="1"/>
  <c r="BR32" i="1"/>
  <c r="Y31" i="1"/>
  <c r="AQ32" i="1"/>
  <c r="AZ31" i="1"/>
  <c r="BI31" i="1"/>
  <c r="AH30" i="1"/>
  <c r="BR30" i="1"/>
  <c r="AZ30" i="1"/>
  <c r="BI32" i="1"/>
  <c r="AQ31" i="1"/>
  <c r="AQ30" i="1"/>
  <c r="Y30" i="1"/>
  <c r="G31" i="1"/>
  <c r="K40" i="1" l="1"/>
  <c r="K45" i="1"/>
  <c r="G35" i="1"/>
  <c r="Y35" i="1"/>
  <c r="BR35" i="1"/>
  <c r="BM45" i="1" s="1"/>
  <c r="AH35" i="1"/>
  <c r="BI35" i="1"/>
  <c r="AQ35" i="1"/>
  <c r="AZ35" i="1"/>
  <c r="L40" i="1" l="1"/>
  <c r="P40" i="1" s="1"/>
  <c r="Q42" i="1" s="1"/>
  <c r="AL45" i="1"/>
  <c r="AM45" i="1" s="1"/>
  <c r="AQ45" i="1" s="1"/>
  <c r="AR46" i="1" s="1"/>
  <c r="BD45" i="1"/>
  <c r="BE45" i="1" s="1"/>
  <c r="BI45" i="1" s="1"/>
  <c r="BJ46" i="1" s="1"/>
  <c r="T45" i="1"/>
  <c r="AC45" i="1"/>
  <c r="BM40" i="1"/>
  <c r="AU45" i="1"/>
  <c r="AV45" i="1" s="1"/>
  <c r="AZ45" i="1" s="1"/>
  <c r="BA46" i="1" s="1"/>
  <c r="B45" i="1"/>
  <c r="U40" i="1"/>
  <c r="Y40" i="1" s="1"/>
  <c r="Z42" i="1" s="1"/>
  <c r="AV40" i="1"/>
  <c r="AZ40" i="1" s="1"/>
  <c r="BA42" i="1" s="1"/>
  <c r="BN45" i="1"/>
  <c r="BR45" i="1" s="1"/>
  <c r="BS46" i="1" s="1"/>
  <c r="L45" i="1"/>
  <c r="P45" i="1" s="1"/>
  <c r="Q46" i="1" s="1"/>
  <c r="BE40" i="1" l="1"/>
  <c r="BI40" i="1" s="1"/>
  <c r="BJ42" i="1" s="1"/>
  <c r="AM40" i="1"/>
  <c r="AQ40" i="1" s="1"/>
  <c r="AR42" i="1" s="1"/>
  <c r="AD40" i="1"/>
  <c r="AH40" i="1" s="1"/>
  <c r="AI42" i="1" s="1"/>
  <c r="C45" i="1"/>
  <c r="G45" i="1" s="1"/>
  <c r="H46" i="1" s="1"/>
  <c r="BN40" i="1"/>
  <c r="BR40" i="1" s="1"/>
  <c r="BS42" i="1" s="1"/>
  <c r="G40" i="1"/>
  <c r="H42" i="1" s="1"/>
  <c r="R45" i="1"/>
  <c r="R40" i="1"/>
  <c r="BB45" i="1"/>
  <c r="BK45" i="1"/>
  <c r="BT45" i="1"/>
  <c r="AS45" i="1"/>
  <c r="BB40" i="1"/>
  <c r="U45" i="1"/>
  <c r="Y45" i="1" s="1"/>
  <c r="Z46" i="1" s="1"/>
  <c r="AD45" i="1"/>
  <c r="AH45" i="1" s="1"/>
  <c r="AI46" i="1" s="1"/>
  <c r="AA40" i="1"/>
  <c r="AS40" i="1" l="1"/>
  <c r="BK40" i="1"/>
  <c r="BT40" i="1"/>
  <c r="I45" i="1"/>
  <c r="AJ40" i="1"/>
  <c r="I40" i="1"/>
  <c r="AA45" i="1"/>
  <c r="AJ45" i="1"/>
</calcChain>
</file>

<file path=xl/sharedStrings.xml><?xml version="1.0" encoding="utf-8"?>
<sst xmlns="http://schemas.openxmlformats.org/spreadsheetml/2006/main" count="438" uniqueCount="126">
  <si>
    <t>Chicken Mayonnaise</t>
  </si>
  <si>
    <t xml:space="preserve">Ingredients </t>
  </si>
  <si>
    <t>Price</t>
  </si>
  <si>
    <t>Total</t>
  </si>
  <si>
    <t>Onions</t>
  </si>
  <si>
    <t>Butter</t>
  </si>
  <si>
    <t>Chicken stock</t>
  </si>
  <si>
    <t>Water</t>
  </si>
  <si>
    <t>Milk</t>
  </si>
  <si>
    <t>Oil</t>
  </si>
  <si>
    <t>Flour</t>
  </si>
  <si>
    <t>Mayo</t>
  </si>
  <si>
    <t>Mustard Powder</t>
  </si>
  <si>
    <t>Chicken Fillet</t>
  </si>
  <si>
    <t>Quantity(KG)</t>
  </si>
  <si>
    <t>Man Hours</t>
  </si>
  <si>
    <t>No. Workers</t>
  </si>
  <si>
    <t>Hours Worked</t>
  </si>
  <si>
    <t>Cost</t>
  </si>
  <si>
    <t>Total:</t>
  </si>
  <si>
    <t>Ingredients</t>
  </si>
  <si>
    <t>Name</t>
  </si>
  <si>
    <t>P/Pack</t>
  </si>
  <si>
    <t>P/KG</t>
  </si>
  <si>
    <t>P/L</t>
  </si>
  <si>
    <t>Karringmelk</t>
  </si>
  <si>
    <t>Bacon</t>
  </si>
  <si>
    <t>Lemon Juice</t>
  </si>
  <si>
    <t>Woestersous</t>
  </si>
  <si>
    <t>Cloves</t>
  </si>
  <si>
    <t>Ginger</t>
  </si>
  <si>
    <t>Garlic</t>
  </si>
  <si>
    <t>Corn Flower</t>
  </si>
  <si>
    <t>Kidneys</t>
  </si>
  <si>
    <t>Beef Stock</t>
  </si>
  <si>
    <t>Cheese puff Powder</t>
  </si>
  <si>
    <t>Nutmeg</t>
  </si>
  <si>
    <t>Feta</t>
  </si>
  <si>
    <t>Curry Spice</t>
  </si>
  <si>
    <t>Carrots</t>
  </si>
  <si>
    <t>Rosemary</t>
  </si>
  <si>
    <t>Red Pepper</t>
  </si>
  <si>
    <t>Mushrooms</t>
  </si>
  <si>
    <t>Beef Pattys</t>
  </si>
  <si>
    <t>Cheese</t>
  </si>
  <si>
    <r>
      <rPr>
        <b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>Take note that all the values here have been converted to Price per Kilogram and Price per Litre.</t>
    </r>
    <r>
      <rPr>
        <b/>
        <sz val="11"/>
        <color theme="1"/>
        <rFont val="Calibri"/>
        <family val="2"/>
        <scheme val="minor"/>
      </rPr>
      <t>***</t>
    </r>
  </si>
  <si>
    <t>Recipe: Cost of Production(Per Batch)</t>
  </si>
  <si>
    <t>Basic Mince Pies</t>
  </si>
  <si>
    <t>Venison Pies</t>
  </si>
  <si>
    <t>Steak and Kidney Pies</t>
  </si>
  <si>
    <t>Spinach and Feta Pies</t>
  </si>
  <si>
    <t xml:space="preserve">Spinach </t>
  </si>
  <si>
    <t>Cheese Puff Powder</t>
  </si>
  <si>
    <t>Thyme</t>
  </si>
  <si>
    <t>Black Pepper</t>
  </si>
  <si>
    <t>Pepper Steak Pies</t>
  </si>
  <si>
    <t>Lamb Curry Pies</t>
  </si>
  <si>
    <t>Cornish Pies</t>
  </si>
  <si>
    <t>Maizena</t>
  </si>
  <si>
    <t>Salt</t>
  </si>
  <si>
    <t>Prep</t>
  </si>
  <si>
    <t>Cook</t>
  </si>
  <si>
    <t>Mark-up</t>
  </si>
  <si>
    <t>Qyt</t>
  </si>
  <si>
    <t>Exc Vat</t>
  </si>
  <si>
    <t>Inc Vat</t>
  </si>
  <si>
    <t xml:space="preserve">Final Calculations </t>
  </si>
  <si>
    <t>Final Calculations  Mini</t>
  </si>
  <si>
    <t>Make</t>
  </si>
  <si>
    <t>Snoepies</t>
  </si>
  <si>
    <t>65kg</t>
  </si>
  <si>
    <t>Kaas Grillers</t>
  </si>
  <si>
    <t>Spinasie en Feta</t>
  </si>
  <si>
    <t>Worsrolle</t>
  </si>
  <si>
    <t>Beefstuk en Niertjies</t>
  </si>
  <si>
    <t>Cornish</t>
  </si>
  <si>
    <t>Hoender en Sampione</t>
  </si>
  <si>
    <t>Hoender en Mayo</t>
  </si>
  <si>
    <t>Kerrie Lam</t>
  </si>
  <si>
    <t>Pepper Steak</t>
  </si>
  <si>
    <t>Burger Pastei</t>
  </si>
  <si>
    <t>Wild Pastei</t>
  </si>
  <si>
    <t>600 wors</t>
  </si>
  <si>
    <t>20kg</t>
  </si>
  <si>
    <t>70kg</t>
  </si>
  <si>
    <t>40kg</t>
  </si>
  <si>
    <t>30kg</t>
  </si>
  <si>
    <t>26kg</t>
  </si>
  <si>
    <t>22kg</t>
  </si>
  <si>
    <t>38kg</t>
  </si>
  <si>
    <t>45kg</t>
  </si>
  <si>
    <t>300 patties</t>
  </si>
  <si>
    <t>29kg</t>
  </si>
  <si>
    <t>per hour</t>
  </si>
  <si>
    <t>Qty</t>
  </si>
  <si>
    <t>Deeg</t>
  </si>
  <si>
    <t>Master Puff</t>
  </si>
  <si>
    <t>Potatos</t>
  </si>
  <si>
    <t>Garlic Flakes</t>
  </si>
  <si>
    <t>Black Pepper Coarse</t>
  </si>
  <si>
    <t>Meat Silverside</t>
  </si>
  <si>
    <t>Meat Sauce</t>
  </si>
  <si>
    <t>Thyme Dried</t>
  </si>
  <si>
    <t>Onion Soup Brown</t>
  </si>
  <si>
    <t>Meat Lamb</t>
  </si>
  <si>
    <t>Meat Beef</t>
  </si>
  <si>
    <t>Meat Mince</t>
  </si>
  <si>
    <t>Spice Peppersteak</t>
  </si>
  <si>
    <t>Spice Cornish</t>
  </si>
  <si>
    <t>Potatos cubes</t>
  </si>
  <si>
    <t>Meat Venison</t>
  </si>
  <si>
    <t>Meat Steak Mix</t>
  </si>
  <si>
    <t>Oxtail Powder</t>
  </si>
  <si>
    <t>Potatos Cubes</t>
  </si>
  <si>
    <t>Fenugreek</t>
  </si>
  <si>
    <t>Suggested Retail Price</t>
  </si>
  <si>
    <t>Mark up</t>
  </si>
  <si>
    <t>Total KG:</t>
  </si>
  <si>
    <t>R/kg</t>
  </si>
  <si>
    <t>Total cost</t>
  </si>
  <si>
    <t>cost</t>
  </si>
  <si>
    <t>Totaal</t>
  </si>
  <si>
    <t>Cheese griller</t>
  </si>
  <si>
    <t>cheese griller</t>
  </si>
  <si>
    <t>Cheese Griller</t>
  </si>
  <si>
    <t>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</si>
</sst>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#,##0.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2" xfId="0" applyBorder="1"/>
    <xf numFmtId="0" fontId="0" fillId="0" borderId="10" xfId="0" applyBorder="1"/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3" xfId="0" applyBorder="1"/>
    <xf numFmtId="0" fontId="4" fillId="0" borderId="11" xfId="0" applyFont="1" applyBorder="1"/>
    <xf numFmtId="0" fontId="4" fillId="0" borderId="0" xfId="0" applyFont="1"/>
    <xf numFmtId="0" fontId="1" fillId="0" borderId="5" xfId="0" applyFont="1" applyBorder="1"/>
    <xf numFmtId="0" fontId="1" fillId="0" borderId="6" xfId="0" applyFont="1" applyBorder="1"/>
    <xf numFmtId="164" fontId="0" fillId="0" borderId="0" xfId="0" applyNumberFormat="1"/>
    <xf numFmtId="0" fontId="6" fillId="0" borderId="7" xfId="0" applyFont="1" applyBorder="1"/>
    <xf numFmtId="0" fontId="5" fillId="4" borderId="13" xfId="0" applyFont="1" applyFill="1" applyBorder="1"/>
    <xf numFmtId="0" fontId="4" fillId="4" borderId="13" xfId="0" applyFont="1" applyFill="1" applyBorder="1"/>
    <xf numFmtId="164" fontId="0" fillId="0" borderId="12" xfId="0" applyNumberFormat="1" applyBorder="1" applyAlignment="1">
      <alignment horizontal="center"/>
    </xf>
    <xf numFmtId="164" fontId="0" fillId="0" borderId="12" xfId="0" applyNumberFormat="1" applyBorder="1"/>
    <xf numFmtId="0" fontId="0" fillId="0" borderId="16" xfId="0" applyBorder="1"/>
    <xf numFmtId="0" fontId="0" fillId="0" borderId="4" xfId="0" applyBorder="1"/>
    <xf numFmtId="0" fontId="0" fillId="0" borderId="11" xfId="0" applyBorder="1"/>
    <xf numFmtId="0" fontId="0" fillId="0" borderId="8" xfId="0" applyBorder="1"/>
    <xf numFmtId="0" fontId="7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64" fontId="0" fillId="0" borderId="13" xfId="0" applyNumberFormat="1" applyBorder="1"/>
    <xf numFmtId="164" fontId="0" fillId="0" borderId="10" xfId="0" applyNumberFormat="1" applyBorder="1"/>
    <xf numFmtId="0" fontId="0" fillId="0" borderId="17" xfId="0" applyBorder="1"/>
    <xf numFmtId="164" fontId="0" fillId="0" borderId="18" xfId="0" applyNumberFormat="1" applyBorder="1"/>
    <xf numFmtId="164" fontId="0" fillId="0" borderId="19" xfId="0" applyNumberFormat="1" applyBorder="1"/>
    <xf numFmtId="0" fontId="0" fillId="3" borderId="0" xfId="0" applyFill="1"/>
    <xf numFmtId="9" fontId="0" fillId="0" borderId="0" xfId="0" applyNumberFormat="1" applyAlignment="1">
      <alignment horizontal="center"/>
    </xf>
    <xf numFmtId="164" fontId="0" fillId="3" borderId="1" xfId="0" applyNumberFormat="1" applyFill="1" applyBorder="1"/>
    <xf numFmtId="164" fontId="0" fillId="3" borderId="3" xfId="0" applyNumberFormat="1" applyFill="1" applyBorder="1"/>
    <xf numFmtId="165" fontId="0" fillId="3" borderId="2" xfId="0" applyNumberFormat="1" applyFill="1" applyBorder="1"/>
    <xf numFmtId="0" fontId="7" fillId="0" borderId="1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164" fontId="0" fillId="0" borderId="4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92B2-21B6-405C-AD22-74A40248C913}">
  <sheetPr codeName="Sheet5"/>
  <dimension ref="A1:CC53"/>
  <sheetViews>
    <sheetView showWhiteSpace="0" view="pageLayout" topLeftCell="BO1" zoomScale="90" zoomScaleNormal="100" zoomScalePageLayoutView="90" workbookViewId="0">
      <selection activeCell="BY20" sqref="BY20"/>
    </sheetView>
  </sheetViews>
  <sheetFormatPr baseColWidth="10" defaultColWidth="8.83203125" defaultRowHeight="15" x14ac:dyDescent="0.2"/>
  <cols>
    <col min="1" max="1" width="10.5" bestFit="1" customWidth="1"/>
    <col min="2" max="2" width="10" bestFit="1" customWidth="1"/>
    <col min="3" max="3" width="8.5" bestFit="1" customWidth="1"/>
    <col min="4" max="4" width="9.1640625" customWidth="1"/>
    <col min="5" max="5" width="10.5" customWidth="1"/>
    <col min="8" max="8" width="10.6640625" bestFit="1" customWidth="1"/>
    <col min="11" max="11" width="10" bestFit="1" customWidth="1"/>
    <col min="19" max="19" width="11.33203125" customWidth="1"/>
    <col min="20" max="20" width="9.83203125" bestFit="1" customWidth="1"/>
    <col min="29" max="29" width="10" bestFit="1" customWidth="1"/>
    <col min="36" max="36" width="18" customWidth="1"/>
    <col min="38" max="38" width="10" bestFit="1" customWidth="1"/>
    <col min="43" max="43" width="17.5" customWidth="1"/>
    <col min="45" max="45" width="9.5" customWidth="1"/>
    <col min="47" max="47" width="10" bestFit="1" customWidth="1"/>
    <col min="54" max="54" width="17.1640625" customWidth="1"/>
    <col min="56" max="56" width="10" bestFit="1" customWidth="1"/>
    <col min="59" max="59" width="16.6640625" customWidth="1"/>
    <col min="64" max="64" width="4.5" bestFit="1" customWidth="1"/>
    <col min="65" max="65" width="9.83203125" bestFit="1" customWidth="1"/>
    <col min="66" max="66" width="20" customWidth="1"/>
    <col min="67" max="67" width="18.6640625" customWidth="1"/>
    <col min="74" max="74" width="11.6640625" customWidth="1"/>
  </cols>
  <sheetData>
    <row r="1" spans="1:81" ht="27" thickBot="1" x14ac:dyDescent="0.35">
      <c r="A1" s="69" t="s">
        <v>0</v>
      </c>
      <c r="B1" s="70"/>
      <c r="C1" s="70"/>
      <c r="D1" s="70"/>
      <c r="E1" s="70"/>
      <c r="F1" s="70"/>
      <c r="G1" s="70"/>
      <c r="H1" s="70"/>
      <c r="I1" s="71"/>
      <c r="J1" s="69" t="s">
        <v>47</v>
      </c>
      <c r="K1" s="70"/>
      <c r="L1" s="70"/>
      <c r="M1" s="70"/>
      <c r="N1" s="70"/>
      <c r="O1" s="70"/>
      <c r="P1" s="70"/>
      <c r="Q1" s="70"/>
      <c r="R1" s="71"/>
      <c r="S1" s="69" t="s">
        <v>48</v>
      </c>
      <c r="T1" s="70"/>
      <c r="U1" s="70"/>
      <c r="V1" s="70"/>
      <c r="W1" s="70"/>
      <c r="X1" s="70"/>
      <c r="Y1" s="70"/>
      <c r="Z1" s="70"/>
      <c r="AA1" s="71"/>
      <c r="AB1" s="69" t="s">
        <v>49</v>
      </c>
      <c r="AC1" s="70"/>
      <c r="AD1" s="70"/>
      <c r="AE1" s="70"/>
      <c r="AF1" s="70"/>
      <c r="AG1" s="70"/>
      <c r="AH1" s="70"/>
      <c r="AI1" s="70"/>
      <c r="AJ1" s="71"/>
      <c r="AK1" s="69" t="s">
        <v>50</v>
      </c>
      <c r="AL1" s="70"/>
      <c r="AM1" s="70"/>
      <c r="AN1" s="70"/>
      <c r="AO1" s="70"/>
      <c r="AP1" s="70"/>
      <c r="AQ1" s="70"/>
      <c r="AR1" s="70"/>
      <c r="AS1" s="71"/>
      <c r="AT1" s="69" t="s">
        <v>55</v>
      </c>
      <c r="AU1" s="70"/>
      <c r="AV1" s="70"/>
      <c r="AW1" s="70"/>
      <c r="AX1" s="70"/>
      <c r="AY1" s="70"/>
      <c r="AZ1" s="70"/>
      <c r="BA1" s="70"/>
      <c r="BB1" s="71"/>
      <c r="BC1" s="69" t="s">
        <v>56</v>
      </c>
      <c r="BD1" s="70"/>
      <c r="BE1" s="70"/>
      <c r="BF1" s="70"/>
      <c r="BG1" s="70"/>
      <c r="BH1" s="70"/>
      <c r="BI1" s="70"/>
      <c r="BJ1" s="70"/>
      <c r="BK1" s="71"/>
      <c r="BL1" s="43" t="s">
        <v>57</v>
      </c>
      <c r="BM1" s="44"/>
      <c r="BN1" s="44"/>
      <c r="BO1" s="44"/>
      <c r="BP1" s="44"/>
      <c r="BQ1" s="44"/>
      <c r="BR1" s="44"/>
      <c r="BS1" s="44"/>
      <c r="BT1" s="45"/>
      <c r="BU1" s="43" t="s">
        <v>122</v>
      </c>
      <c r="BV1" s="44"/>
      <c r="BW1" s="44"/>
      <c r="BX1" s="44"/>
      <c r="BY1" s="44"/>
      <c r="BZ1" s="44"/>
      <c r="CA1" s="44"/>
      <c r="CB1" s="44"/>
      <c r="CC1" s="45"/>
    </row>
    <row r="2" spans="1:81" ht="25" thickBot="1" x14ac:dyDescent="0.35">
      <c r="A2" s="49" t="s">
        <v>46</v>
      </c>
      <c r="B2" s="50"/>
      <c r="C2" s="50"/>
      <c r="D2" s="50"/>
      <c r="E2" s="50"/>
      <c r="F2" s="50"/>
      <c r="G2" s="50"/>
      <c r="H2" s="50"/>
      <c r="I2" s="51"/>
      <c r="J2" s="49" t="s">
        <v>46</v>
      </c>
      <c r="K2" s="50"/>
      <c r="L2" s="50"/>
      <c r="M2" s="50"/>
      <c r="N2" s="50"/>
      <c r="O2" s="50"/>
      <c r="P2" s="50"/>
      <c r="Q2" s="50"/>
      <c r="R2" s="51"/>
      <c r="S2" s="49" t="s">
        <v>46</v>
      </c>
      <c r="T2" s="50"/>
      <c r="U2" s="50"/>
      <c r="V2" s="50"/>
      <c r="W2" s="50"/>
      <c r="X2" s="50"/>
      <c r="Y2" s="50"/>
      <c r="Z2" s="50"/>
      <c r="AA2" s="51"/>
      <c r="AB2" s="49" t="s">
        <v>46</v>
      </c>
      <c r="AC2" s="50"/>
      <c r="AD2" s="50"/>
      <c r="AE2" s="50"/>
      <c r="AF2" s="50"/>
      <c r="AG2" s="50"/>
      <c r="AH2" s="50"/>
      <c r="AI2" s="50"/>
      <c r="AJ2" s="51"/>
      <c r="AK2" s="49" t="s">
        <v>46</v>
      </c>
      <c r="AL2" s="50"/>
      <c r="AM2" s="50"/>
      <c r="AN2" s="50"/>
      <c r="AO2" s="50"/>
      <c r="AP2" s="50"/>
      <c r="AQ2" s="50"/>
      <c r="AR2" s="50"/>
      <c r="AS2" s="51"/>
      <c r="AT2" s="49" t="s">
        <v>46</v>
      </c>
      <c r="AU2" s="50"/>
      <c r="AV2" s="50"/>
      <c r="AW2" s="50"/>
      <c r="AX2" s="50"/>
      <c r="AY2" s="50"/>
      <c r="AZ2" s="50"/>
      <c r="BA2" s="50"/>
      <c r="BB2" s="51"/>
      <c r="BC2" s="49" t="s">
        <v>46</v>
      </c>
      <c r="BD2" s="50"/>
      <c r="BE2" s="50"/>
      <c r="BF2" s="50"/>
      <c r="BG2" s="50"/>
      <c r="BH2" s="50"/>
      <c r="BI2" s="50"/>
      <c r="BJ2" s="50"/>
      <c r="BK2" s="51"/>
      <c r="BL2" s="49" t="s">
        <v>46</v>
      </c>
      <c r="BM2" s="50"/>
      <c r="BN2" s="50"/>
      <c r="BO2" s="50"/>
      <c r="BP2" s="50"/>
      <c r="BQ2" s="50"/>
      <c r="BR2" s="50"/>
      <c r="BS2" s="50"/>
      <c r="BT2" s="51"/>
      <c r="BU2" s="49" t="s">
        <v>46</v>
      </c>
      <c r="BV2" s="50"/>
      <c r="BW2" s="50"/>
      <c r="BX2" s="50"/>
      <c r="BY2" s="50"/>
      <c r="BZ2" s="50"/>
      <c r="CA2" s="50"/>
      <c r="CB2" s="50"/>
      <c r="CC2" s="51"/>
    </row>
    <row r="3" spans="1:81" x14ac:dyDescent="0.2">
      <c r="A3" s="52" t="s">
        <v>1</v>
      </c>
      <c r="B3" s="53"/>
      <c r="C3" s="53" t="s">
        <v>14</v>
      </c>
      <c r="D3" s="53"/>
      <c r="E3" s="53" t="s">
        <v>2</v>
      </c>
      <c r="F3" s="53"/>
      <c r="G3" s="53" t="s">
        <v>3</v>
      </c>
      <c r="H3" s="53"/>
      <c r="I3" s="3"/>
      <c r="J3" s="52" t="s">
        <v>1</v>
      </c>
      <c r="K3" s="53"/>
      <c r="L3" s="53" t="s">
        <v>14</v>
      </c>
      <c r="M3" s="53"/>
      <c r="N3" s="53" t="s">
        <v>2</v>
      </c>
      <c r="O3" s="53"/>
      <c r="P3" s="53" t="s">
        <v>3</v>
      </c>
      <c r="Q3" s="53"/>
      <c r="R3" s="3"/>
      <c r="S3" s="52" t="s">
        <v>1</v>
      </c>
      <c r="T3" s="53"/>
      <c r="U3" s="53" t="s">
        <v>14</v>
      </c>
      <c r="V3" s="53"/>
      <c r="W3" s="53" t="s">
        <v>2</v>
      </c>
      <c r="X3" s="53"/>
      <c r="Y3" s="53" t="s">
        <v>3</v>
      </c>
      <c r="Z3" s="53"/>
      <c r="AA3" s="3"/>
      <c r="AB3" s="52" t="s">
        <v>1</v>
      </c>
      <c r="AC3" s="53"/>
      <c r="AD3" s="53" t="s">
        <v>14</v>
      </c>
      <c r="AE3" s="53"/>
      <c r="AF3" s="53" t="s">
        <v>2</v>
      </c>
      <c r="AG3" s="53"/>
      <c r="AH3" s="53" t="s">
        <v>3</v>
      </c>
      <c r="AI3" s="53"/>
      <c r="AJ3" s="3"/>
      <c r="AK3" s="52" t="s">
        <v>1</v>
      </c>
      <c r="AL3" s="53"/>
      <c r="AM3" s="53" t="s">
        <v>14</v>
      </c>
      <c r="AN3" s="53"/>
      <c r="AO3" s="53" t="s">
        <v>2</v>
      </c>
      <c r="AP3" s="53"/>
      <c r="AQ3" s="53" t="s">
        <v>3</v>
      </c>
      <c r="AR3" s="53"/>
      <c r="AS3" s="3"/>
      <c r="AT3" s="52" t="s">
        <v>1</v>
      </c>
      <c r="AU3" s="53"/>
      <c r="AV3" s="53" t="s">
        <v>14</v>
      </c>
      <c r="AW3" s="53"/>
      <c r="AX3" s="53" t="s">
        <v>2</v>
      </c>
      <c r="AY3" s="53"/>
      <c r="AZ3" s="53" t="s">
        <v>3</v>
      </c>
      <c r="BA3" s="53"/>
      <c r="BB3" s="3"/>
      <c r="BC3" s="52" t="s">
        <v>1</v>
      </c>
      <c r="BD3" s="53"/>
      <c r="BE3" s="53" t="s">
        <v>14</v>
      </c>
      <c r="BF3" s="53"/>
      <c r="BG3" s="53" t="s">
        <v>2</v>
      </c>
      <c r="BH3" s="53"/>
      <c r="BI3" s="53" t="s">
        <v>3</v>
      </c>
      <c r="BJ3" s="53"/>
      <c r="BK3" s="3"/>
      <c r="BL3" s="52" t="s">
        <v>1</v>
      </c>
      <c r="BM3" s="53"/>
      <c r="BN3" s="53" t="s">
        <v>14</v>
      </c>
      <c r="BO3" s="53"/>
      <c r="BP3" s="53" t="s">
        <v>2</v>
      </c>
      <c r="BQ3" s="53"/>
      <c r="BR3" s="53" t="s">
        <v>3</v>
      </c>
      <c r="BS3" s="53"/>
      <c r="BT3" s="3"/>
      <c r="BU3" s="52" t="s">
        <v>1</v>
      </c>
      <c r="BV3" s="53"/>
      <c r="BW3" s="53" t="s">
        <v>14</v>
      </c>
      <c r="BX3" s="53"/>
      <c r="BY3" s="53" t="s">
        <v>2</v>
      </c>
      <c r="BZ3" s="53"/>
      <c r="CA3" s="53" t="s">
        <v>3</v>
      </c>
      <c r="CB3" s="53"/>
      <c r="CC3" s="3"/>
    </row>
    <row r="4" spans="1:81" x14ac:dyDescent="0.2">
      <c r="A4" s="46" t="s">
        <v>4</v>
      </c>
      <c r="B4" s="47"/>
      <c r="C4" s="47">
        <v>1</v>
      </c>
      <c r="D4" s="47"/>
      <c r="E4" s="48">
        <f>VLOOKUP(A4,'Pie Ingredients'!$A$4:$D$229,3,FALSE)</f>
        <v>13</v>
      </c>
      <c r="F4" s="48"/>
      <c r="G4" s="48">
        <f>C4*E4</f>
        <v>13</v>
      </c>
      <c r="H4" s="48"/>
      <c r="I4" s="1"/>
      <c r="J4" s="46" t="s">
        <v>106</v>
      </c>
      <c r="K4" s="47"/>
      <c r="L4" s="47">
        <v>65</v>
      </c>
      <c r="M4" s="47"/>
      <c r="N4" s="48">
        <f>VLOOKUP(J4,'Pie Ingredients'!$A$4:$D$229,3,FALSE)</f>
        <v>61.58</v>
      </c>
      <c r="O4" s="48"/>
      <c r="P4" s="48">
        <f t="shared" ref="P4" si="0">L4*N4</f>
        <v>4002.7</v>
      </c>
      <c r="Q4" s="48"/>
      <c r="R4" s="1"/>
      <c r="S4" s="46" t="s">
        <v>110</v>
      </c>
      <c r="T4" s="47"/>
      <c r="U4" s="47">
        <v>18</v>
      </c>
      <c r="V4" s="47"/>
      <c r="W4" s="48">
        <f>VLOOKUP(S4,'Pie Ingredients'!$A$1:$D$206,3,FALSE)</f>
        <v>70</v>
      </c>
      <c r="X4" s="48"/>
      <c r="Y4" s="48">
        <f t="shared" ref="Y4" si="1">U4*W4</f>
        <v>1260</v>
      </c>
      <c r="Z4" s="48"/>
      <c r="AA4" s="1"/>
      <c r="AB4" s="46" t="s">
        <v>100</v>
      </c>
      <c r="AC4" s="47"/>
      <c r="AD4" s="47">
        <v>20</v>
      </c>
      <c r="AE4" s="47"/>
      <c r="AF4" s="48">
        <f>VLOOKUP(AB4,'Pie Ingredients'!$A$1:$D$206,3,FALSE)</f>
        <v>62.56</v>
      </c>
      <c r="AG4" s="48"/>
      <c r="AH4" s="48">
        <f t="shared" ref="AH4" si="2">AD4*AF4</f>
        <v>1251.2</v>
      </c>
      <c r="AI4" s="48"/>
      <c r="AJ4" s="1"/>
      <c r="AK4" s="46" t="s">
        <v>51</v>
      </c>
      <c r="AL4" s="47"/>
      <c r="AM4" s="47">
        <v>12</v>
      </c>
      <c r="AN4" s="47"/>
      <c r="AO4" s="48">
        <f>VLOOKUP(AK4,'Pie Ingredients'!$A$1:$D$206,3,FALSE)</f>
        <v>9</v>
      </c>
      <c r="AP4" s="48"/>
      <c r="AQ4" s="48">
        <f t="shared" ref="AQ4" si="3">AM4*AO4</f>
        <v>108</v>
      </c>
      <c r="AR4" s="48"/>
      <c r="AS4" s="1"/>
      <c r="AT4" s="46" t="s">
        <v>4</v>
      </c>
      <c r="AU4" s="47"/>
      <c r="AV4" s="47">
        <v>2</v>
      </c>
      <c r="AW4" s="47"/>
      <c r="AX4" s="48">
        <f>VLOOKUP(AT4,'Pie Ingredients'!$A$1:$D$206,3,FALSE)</f>
        <v>13</v>
      </c>
      <c r="AY4" s="48"/>
      <c r="AZ4" s="48">
        <f>AV4*AX4</f>
        <v>26</v>
      </c>
      <c r="BA4" s="48"/>
      <c r="BB4" s="1"/>
      <c r="BC4" s="46" t="s">
        <v>104</v>
      </c>
      <c r="BD4" s="47"/>
      <c r="BE4" s="47">
        <v>24</v>
      </c>
      <c r="BF4" s="47"/>
      <c r="BG4" s="48">
        <f>VLOOKUP(BC4,'Pie Ingredients'!$A$1:$D$206,3,FALSE)</f>
        <v>82.89</v>
      </c>
      <c r="BH4" s="48"/>
      <c r="BI4" s="48">
        <f t="shared" ref="BI4" si="4">BE4*BG4</f>
        <v>1989.3600000000001</v>
      </c>
      <c r="BJ4" s="48"/>
      <c r="BK4" s="1"/>
      <c r="BL4" s="46" t="s">
        <v>105</v>
      </c>
      <c r="BM4" s="47"/>
      <c r="BN4" s="47">
        <v>20</v>
      </c>
      <c r="BO4" s="47"/>
      <c r="BP4" s="48">
        <f>VLOOKUP(BL4,'Pie Ingredients'!$A$1:$D$206,3,FALSE)</f>
        <v>62.56</v>
      </c>
      <c r="BQ4" s="48"/>
      <c r="BR4" s="48">
        <f t="shared" ref="BR4:BR10" si="5">BN4*BP4</f>
        <v>1251.2</v>
      </c>
      <c r="BS4" s="48"/>
      <c r="BT4" s="1"/>
      <c r="BU4" s="46" t="s">
        <v>123</v>
      </c>
      <c r="BV4" s="47"/>
      <c r="BW4" s="47">
        <v>43.2</v>
      </c>
      <c r="BX4" s="47"/>
      <c r="BY4" s="48">
        <f>VLOOKUP(BU4,'Pie Ingredients'!$A$1:$D$206,3,FALSE)</f>
        <v>78.17</v>
      </c>
      <c r="BZ4" s="48"/>
      <c r="CA4" s="48">
        <f>+BY4*BW4</f>
        <v>3376.9440000000004</v>
      </c>
      <c r="CB4" s="48"/>
    </row>
    <row r="5" spans="1:81" x14ac:dyDescent="0.2">
      <c r="A5" s="46" t="s">
        <v>5</v>
      </c>
      <c r="B5" s="47"/>
      <c r="C5" s="47">
        <v>0.25</v>
      </c>
      <c r="D5" s="47"/>
      <c r="E5" s="48">
        <f>VLOOKUP(A5,'Pie Ingredients'!$A$4:$D$229,3,FALSE)</f>
        <v>58.88</v>
      </c>
      <c r="F5" s="48"/>
      <c r="G5" s="48">
        <f t="shared" ref="G5:G15" si="6">C5*E5</f>
        <v>14.72</v>
      </c>
      <c r="H5" s="48"/>
      <c r="I5" s="1"/>
      <c r="J5" s="46" t="s">
        <v>4</v>
      </c>
      <c r="K5" s="47"/>
      <c r="L5" s="47">
        <v>5</v>
      </c>
      <c r="M5" s="47"/>
      <c r="N5" s="48">
        <f>VLOOKUP(J5,'Pie Ingredients'!$A$4:$D$229,3,FALSE)</f>
        <v>13</v>
      </c>
      <c r="O5" s="48"/>
      <c r="P5" s="48">
        <f t="shared" ref="P5:P9" si="7">L5*N5</f>
        <v>65</v>
      </c>
      <c r="Q5" s="48"/>
      <c r="R5" s="1"/>
      <c r="S5" s="46" t="s">
        <v>25</v>
      </c>
      <c r="T5" s="47"/>
      <c r="U5" s="47">
        <v>5</v>
      </c>
      <c r="V5" s="47"/>
      <c r="W5" s="48">
        <f>VLOOKUP(S5,'Pie Ingredients'!$A$1:$D$206,3,FALSE)</f>
        <v>26.95</v>
      </c>
      <c r="X5" s="48"/>
      <c r="Y5" s="48">
        <f t="shared" ref="Y5:Y14" si="8">U5*W5</f>
        <v>134.75</v>
      </c>
      <c r="Z5" s="48"/>
      <c r="AA5" s="1"/>
      <c r="AB5" s="46" t="s">
        <v>33</v>
      </c>
      <c r="AC5" s="47"/>
      <c r="AD5" s="47">
        <v>20</v>
      </c>
      <c r="AE5" s="47"/>
      <c r="AF5" s="48">
        <f>VLOOKUP(AB5,'Pie Ingredients'!$A$1:$D$206,3,FALSE)</f>
        <v>20.69</v>
      </c>
      <c r="AG5" s="48"/>
      <c r="AH5" s="48">
        <f t="shared" ref="AH5:AH11" si="9">AD5*AF5</f>
        <v>413.8</v>
      </c>
      <c r="AI5" s="48"/>
      <c r="AJ5" s="1"/>
      <c r="AK5" s="46" t="s">
        <v>4</v>
      </c>
      <c r="AL5" s="47"/>
      <c r="AM5" s="47">
        <v>5</v>
      </c>
      <c r="AN5" s="47"/>
      <c r="AO5" s="48">
        <f>VLOOKUP(AK5,'Pie Ingredients'!$A$1:$D$206,3,FALSE)</f>
        <v>13</v>
      </c>
      <c r="AP5" s="48"/>
      <c r="AQ5" s="48">
        <f t="shared" ref="AQ5:AQ12" si="10">AM5*AO5</f>
        <v>65</v>
      </c>
      <c r="AR5" s="48"/>
      <c r="AS5" s="1"/>
      <c r="AT5" s="46" t="s">
        <v>9</v>
      </c>
      <c r="AU5" s="47"/>
      <c r="AV5" s="47">
        <v>0.25</v>
      </c>
      <c r="AW5" s="47"/>
      <c r="AX5" s="48">
        <f>VLOOKUP(AT5,'Pie Ingredients'!$A$1:$D$206,3,FALSE)</f>
        <v>30.43</v>
      </c>
      <c r="AY5" s="48"/>
      <c r="AZ5" s="48">
        <f t="shared" ref="AZ5:AZ9" si="11">AV5*AX5</f>
        <v>7.6074999999999999</v>
      </c>
      <c r="BA5" s="48"/>
      <c r="BB5" s="1"/>
      <c r="BC5" s="46" t="s">
        <v>38</v>
      </c>
      <c r="BD5" s="47"/>
      <c r="BE5" s="47">
        <v>1</v>
      </c>
      <c r="BF5" s="47"/>
      <c r="BG5" s="48">
        <f>VLOOKUP(BC5,'Pie Ingredients'!$A$1:$D$206,3,FALSE)</f>
        <v>85.7</v>
      </c>
      <c r="BH5" s="48"/>
      <c r="BI5" s="48">
        <f t="shared" ref="BI5:BI14" si="12">BE5*BG5</f>
        <v>85.7</v>
      </c>
      <c r="BJ5" s="48"/>
      <c r="BK5" s="1"/>
      <c r="BL5" s="46" t="s">
        <v>4</v>
      </c>
      <c r="BM5" s="47"/>
      <c r="BN5" s="47">
        <v>3</v>
      </c>
      <c r="BO5" s="47"/>
      <c r="BP5" s="48">
        <f>VLOOKUP(BL5,'Pie Ingredients'!$A$1:$D$206,3,FALSE)</f>
        <v>13</v>
      </c>
      <c r="BQ5" s="48"/>
      <c r="BR5" s="48">
        <f t="shared" si="5"/>
        <v>39</v>
      </c>
      <c r="BS5" s="48"/>
      <c r="BT5" s="1"/>
      <c r="BU5" s="46" t="s">
        <v>95</v>
      </c>
      <c r="BV5" s="47"/>
      <c r="BW5" s="47">
        <v>64.8</v>
      </c>
      <c r="BX5" s="47"/>
      <c r="BY5" s="48">
        <f>+'Pie Ingredients'!P11</f>
        <v>21.439756916996046</v>
      </c>
      <c r="BZ5" s="48"/>
      <c r="CA5" s="48">
        <f>+BY5*BW5</f>
        <v>1389.2962482213438</v>
      </c>
      <c r="CB5" s="48"/>
    </row>
    <row r="6" spans="1:81" x14ac:dyDescent="0.2">
      <c r="A6" s="46" t="s">
        <v>13</v>
      </c>
      <c r="B6" s="47"/>
      <c r="C6" s="47">
        <v>10</v>
      </c>
      <c r="D6" s="47"/>
      <c r="E6" s="48">
        <f>VLOOKUP(A6,'Pie Ingredients'!$A$4:$D$229,3,FALSE)</f>
        <v>50</v>
      </c>
      <c r="F6" s="48"/>
      <c r="G6" s="48">
        <f t="shared" si="6"/>
        <v>500</v>
      </c>
      <c r="H6" s="48"/>
      <c r="I6" s="1"/>
      <c r="J6" s="46" t="s">
        <v>9</v>
      </c>
      <c r="K6" s="47"/>
      <c r="L6" s="47">
        <v>0.25</v>
      </c>
      <c r="M6" s="47"/>
      <c r="N6" s="48">
        <f>VLOOKUP(J6,'Pie Ingredients'!$A$4:$D$229,3,FALSE)</f>
        <v>30.43</v>
      </c>
      <c r="O6" s="48"/>
      <c r="P6" s="48">
        <f t="shared" si="7"/>
        <v>7.6074999999999999</v>
      </c>
      <c r="Q6" s="48"/>
      <c r="R6" s="1"/>
      <c r="S6" s="46" t="s">
        <v>4</v>
      </c>
      <c r="T6" s="47"/>
      <c r="U6" s="47">
        <v>1.5</v>
      </c>
      <c r="V6" s="47"/>
      <c r="W6" s="48">
        <f>VLOOKUP(S6,'Pie Ingredients'!$A$1:$D$206,3,FALSE)</f>
        <v>13</v>
      </c>
      <c r="X6" s="48"/>
      <c r="Y6" s="48">
        <f t="shared" si="8"/>
        <v>19.5</v>
      </c>
      <c r="Z6" s="48"/>
      <c r="AA6" s="1"/>
      <c r="AB6" s="46" t="s">
        <v>4</v>
      </c>
      <c r="AC6" s="47"/>
      <c r="AD6" s="47">
        <v>2</v>
      </c>
      <c r="AE6" s="47"/>
      <c r="AF6" s="48">
        <f>VLOOKUP(AB6,'Pie Ingredients'!$A$1:$D$206,3,FALSE)</f>
        <v>13</v>
      </c>
      <c r="AG6" s="48"/>
      <c r="AH6" s="48">
        <f t="shared" si="9"/>
        <v>26</v>
      </c>
      <c r="AI6" s="48"/>
      <c r="AJ6" s="1"/>
      <c r="AK6" s="46" t="s">
        <v>9</v>
      </c>
      <c r="AL6" s="47"/>
      <c r="AM6" s="47">
        <v>0.1</v>
      </c>
      <c r="AN6" s="47"/>
      <c r="AO6" s="48">
        <f>VLOOKUP(AK6,'Pie Ingredients'!$A$1:$D$206,3,FALSE)</f>
        <v>30.43</v>
      </c>
      <c r="AP6" s="48"/>
      <c r="AQ6" s="48">
        <f t="shared" si="10"/>
        <v>3.0430000000000001</v>
      </c>
      <c r="AR6" s="48"/>
      <c r="AS6" s="1"/>
      <c r="AT6" s="46" t="s">
        <v>100</v>
      </c>
      <c r="AU6" s="47"/>
      <c r="AV6" s="47">
        <v>40</v>
      </c>
      <c r="AW6" s="47"/>
      <c r="AX6" s="48">
        <f>VLOOKUP(AT6,'Pie Ingredients'!$A$1:$D$206,3,FALSE)</f>
        <v>62.56</v>
      </c>
      <c r="AY6" s="48"/>
      <c r="AZ6" s="48">
        <f t="shared" si="11"/>
        <v>2502.4</v>
      </c>
      <c r="BA6" s="48"/>
      <c r="BB6" s="1"/>
      <c r="BC6" s="46" t="s">
        <v>9</v>
      </c>
      <c r="BD6" s="47"/>
      <c r="BE6" s="47">
        <v>0</v>
      </c>
      <c r="BF6" s="47"/>
      <c r="BG6" s="48">
        <f>VLOOKUP(BC6,'Pie Ingredients'!$A$1:$D$206,3,FALSE)</f>
        <v>30.43</v>
      </c>
      <c r="BH6" s="48"/>
      <c r="BI6" s="48">
        <f t="shared" si="12"/>
        <v>0</v>
      </c>
      <c r="BJ6" s="48"/>
      <c r="BK6" s="1"/>
      <c r="BL6" s="46" t="s">
        <v>5</v>
      </c>
      <c r="BM6" s="47"/>
      <c r="BN6" s="47">
        <v>0.125</v>
      </c>
      <c r="BO6" s="47"/>
      <c r="BP6" s="48">
        <f>VLOOKUP(BL6,'Pie Ingredients'!$A$1:$D$206,3,FALSE)</f>
        <v>58.88</v>
      </c>
      <c r="BQ6" s="48"/>
      <c r="BR6" s="48">
        <f t="shared" si="5"/>
        <v>7.36</v>
      </c>
      <c r="BS6" s="48"/>
      <c r="BT6" s="1"/>
      <c r="BU6" s="46"/>
      <c r="BV6" s="47"/>
      <c r="BW6" s="47"/>
      <c r="BX6" s="47"/>
      <c r="BY6" s="48"/>
      <c r="BZ6" s="48"/>
      <c r="CA6" s="48"/>
      <c r="CB6" s="48"/>
    </row>
    <row r="7" spans="1:81" ht="16" thickBot="1" x14ac:dyDescent="0.25">
      <c r="A7" s="46" t="s">
        <v>6</v>
      </c>
      <c r="B7" s="47"/>
      <c r="C7" s="47">
        <v>0.05</v>
      </c>
      <c r="D7" s="47"/>
      <c r="E7" s="48">
        <f>VLOOKUP(A7,'Pie Ingredients'!$A$4:$D$229,3,FALSE)</f>
        <v>46</v>
      </c>
      <c r="F7" s="48"/>
      <c r="G7" s="48">
        <f t="shared" si="6"/>
        <v>2.3000000000000003</v>
      </c>
      <c r="H7" s="48"/>
      <c r="I7" s="1"/>
      <c r="J7" s="46" t="s">
        <v>108</v>
      </c>
      <c r="K7" s="47"/>
      <c r="L7" s="47">
        <v>1.5</v>
      </c>
      <c r="M7" s="47"/>
      <c r="N7" s="48">
        <f>VLOOKUP(J7,'Pie Ingredients'!$A$4:$D$229,3,FALSE)</f>
        <v>73.933333333333294</v>
      </c>
      <c r="O7" s="48"/>
      <c r="P7" s="48">
        <f t="shared" si="7"/>
        <v>110.89999999999995</v>
      </c>
      <c r="Q7" s="48"/>
      <c r="R7" s="1"/>
      <c r="S7" s="46" t="s">
        <v>9</v>
      </c>
      <c r="T7" s="47"/>
      <c r="U7" s="47">
        <v>0.25</v>
      </c>
      <c r="V7" s="47"/>
      <c r="W7" s="48">
        <f>VLOOKUP(S7,'Pie Ingredients'!$A$1:$D$206,3,FALSE)</f>
        <v>30.43</v>
      </c>
      <c r="X7" s="48"/>
      <c r="Y7" s="48">
        <f t="shared" si="8"/>
        <v>7.6074999999999999</v>
      </c>
      <c r="Z7" s="48"/>
      <c r="AA7" s="1"/>
      <c r="AB7" s="46" t="s">
        <v>9</v>
      </c>
      <c r="AC7" s="47"/>
      <c r="AD7" s="47">
        <v>0.05</v>
      </c>
      <c r="AE7" s="47"/>
      <c r="AF7" s="48">
        <f>VLOOKUP(AB7,'Pie Ingredients'!$A$1:$D$206,3,FALSE)</f>
        <v>30.43</v>
      </c>
      <c r="AG7" s="48"/>
      <c r="AH7" s="48">
        <f t="shared" si="9"/>
        <v>1.5215000000000001</v>
      </c>
      <c r="AI7" s="48"/>
      <c r="AJ7" s="1"/>
      <c r="AK7" s="46" t="s">
        <v>52</v>
      </c>
      <c r="AL7" s="47"/>
      <c r="AM7" s="47">
        <v>4</v>
      </c>
      <c r="AN7" s="47"/>
      <c r="AO7" s="48">
        <f>VLOOKUP(AK7,'Pie Ingredients'!$A$1:$D$206,3,FALSE)</f>
        <v>61.15</v>
      </c>
      <c r="AP7" s="48"/>
      <c r="AQ7" s="48">
        <f t="shared" si="10"/>
        <v>244.6</v>
      </c>
      <c r="AR7" s="48"/>
      <c r="AS7" s="1"/>
      <c r="AT7" s="46" t="s">
        <v>7</v>
      </c>
      <c r="AU7" s="47"/>
      <c r="AV7" s="47">
        <v>20</v>
      </c>
      <c r="AW7" s="47"/>
      <c r="AX7" s="48">
        <f>VLOOKUP(AT7,'Pie Ingredients'!$A$1:$D$206,4,FALSE)</f>
        <v>0.2</v>
      </c>
      <c r="AY7" s="48"/>
      <c r="AZ7" s="48">
        <f t="shared" si="11"/>
        <v>4</v>
      </c>
      <c r="BA7" s="48"/>
      <c r="BB7" s="1"/>
      <c r="BC7" s="46" t="s">
        <v>4</v>
      </c>
      <c r="BD7" s="47"/>
      <c r="BE7" s="47">
        <v>6</v>
      </c>
      <c r="BF7" s="47"/>
      <c r="BG7" s="48">
        <f>VLOOKUP(BC7,'Pie Ingredients'!$A$1:$D$206,3,FALSE)</f>
        <v>13</v>
      </c>
      <c r="BH7" s="48"/>
      <c r="BI7" s="48">
        <f t="shared" si="12"/>
        <v>78</v>
      </c>
      <c r="BJ7" s="48"/>
      <c r="BK7" s="1"/>
      <c r="BL7" s="46" t="s">
        <v>34</v>
      </c>
      <c r="BM7" s="47"/>
      <c r="BN7" s="47">
        <v>0.05</v>
      </c>
      <c r="BO7" s="47"/>
      <c r="BP7" s="48">
        <f>VLOOKUP(BL7,'Pie Ingredients'!$A$1:$D$206,3,FALSE)</f>
        <v>37.4</v>
      </c>
      <c r="BQ7" s="48"/>
      <c r="BR7" s="48">
        <f t="shared" si="5"/>
        <v>1.87</v>
      </c>
      <c r="BS7" s="48"/>
      <c r="BT7" s="1"/>
      <c r="BU7" s="46" t="s">
        <v>3</v>
      </c>
      <c r="BV7" s="47"/>
      <c r="BW7" s="56">
        <f>SUM(BW4:BX6)</f>
        <v>108</v>
      </c>
      <c r="BX7" s="56"/>
      <c r="BY7" s="48"/>
      <c r="BZ7" s="48"/>
      <c r="CA7" s="77">
        <f>SUM(CA4:CB6)</f>
        <v>4766.2402482213438</v>
      </c>
      <c r="CB7" s="77"/>
    </row>
    <row r="8" spans="1:81" ht="16" thickTop="1" x14ac:dyDescent="0.2">
      <c r="A8" s="46" t="s">
        <v>7</v>
      </c>
      <c r="B8" s="47"/>
      <c r="C8" s="47">
        <v>5</v>
      </c>
      <c r="D8" s="47"/>
      <c r="E8" s="48">
        <f>VLOOKUP(A8,'Pie Ingredients'!$A$4:$D$229,4,FALSE)</f>
        <v>0.2</v>
      </c>
      <c r="F8" s="48"/>
      <c r="G8" s="48">
        <f t="shared" si="6"/>
        <v>1</v>
      </c>
      <c r="H8" s="48"/>
      <c r="I8" s="1"/>
      <c r="J8" s="46" t="s">
        <v>103</v>
      </c>
      <c r="K8" s="55"/>
      <c r="L8" s="47">
        <v>1.6</v>
      </c>
      <c r="M8" s="47"/>
      <c r="N8" s="48">
        <f>VLOOKUP(J8,'Pie Ingredients'!$A$4:$D$229,3,FALSE)</f>
        <v>111</v>
      </c>
      <c r="O8" s="48"/>
      <c r="P8" s="48">
        <f t="shared" si="7"/>
        <v>177.60000000000002</v>
      </c>
      <c r="Q8" s="48"/>
      <c r="R8" s="1"/>
      <c r="S8" s="46" t="s">
        <v>26</v>
      </c>
      <c r="T8" s="47"/>
      <c r="U8" s="47">
        <v>5</v>
      </c>
      <c r="V8" s="47"/>
      <c r="W8" s="48">
        <f>VLOOKUP(S8,'Pie Ingredients'!$A$1:$D$206,3,FALSE)</f>
        <v>64.75</v>
      </c>
      <c r="X8" s="48"/>
      <c r="Y8" s="48">
        <f t="shared" si="8"/>
        <v>323.75</v>
      </c>
      <c r="Z8" s="48"/>
      <c r="AA8" s="1"/>
      <c r="AB8" s="46" t="s">
        <v>34</v>
      </c>
      <c r="AC8" s="47"/>
      <c r="AD8" s="47">
        <v>0.05</v>
      </c>
      <c r="AE8" s="47"/>
      <c r="AF8" s="48">
        <f>VLOOKUP(AB8,'Pie Ingredients'!$A$1:$D$206,3,FALSE)</f>
        <v>37.4</v>
      </c>
      <c r="AG8" s="48"/>
      <c r="AH8" s="48">
        <f t="shared" si="9"/>
        <v>1.87</v>
      </c>
      <c r="AI8" s="48"/>
      <c r="AJ8" s="1"/>
      <c r="AK8" s="46" t="s">
        <v>7</v>
      </c>
      <c r="AL8" s="55"/>
      <c r="AM8" s="47">
        <v>4</v>
      </c>
      <c r="AN8" s="47"/>
      <c r="AO8" s="48">
        <f>VLOOKUP(AK8,'Pie Ingredients'!$A$1:$D$206,4,FALSE)</f>
        <v>0.2</v>
      </c>
      <c r="AP8" s="48"/>
      <c r="AQ8" s="48">
        <f t="shared" si="10"/>
        <v>0.8</v>
      </c>
      <c r="AR8" s="48"/>
      <c r="AS8" s="1"/>
      <c r="AT8" s="46" t="s">
        <v>107</v>
      </c>
      <c r="AU8" s="47"/>
      <c r="AV8" s="47">
        <v>2</v>
      </c>
      <c r="AW8" s="47"/>
      <c r="AX8" s="48">
        <f>VLOOKUP(AT8,'Pie Ingredients'!$A$1:$D$206,3,FALSE)</f>
        <v>66.86</v>
      </c>
      <c r="AY8" s="48"/>
      <c r="AZ8" s="48">
        <f t="shared" si="11"/>
        <v>133.72</v>
      </c>
      <c r="BA8" s="48"/>
      <c r="BB8" s="1"/>
      <c r="BC8" s="46" t="s">
        <v>5</v>
      </c>
      <c r="BD8" s="47"/>
      <c r="BE8" s="47">
        <v>0.25</v>
      </c>
      <c r="BF8" s="47"/>
      <c r="BG8" s="48">
        <f>VLOOKUP(BC8,'Pie Ingredients'!$A$1:$D$206,3,FALSE)</f>
        <v>58.88</v>
      </c>
      <c r="BH8" s="48"/>
      <c r="BI8" s="48">
        <f t="shared" si="12"/>
        <v>14.72</v>
      </c>
      <c r="BJ8" s="48"/>
      <c r="BK8" s="1"/>
      <c r="BL8" s="46" t="s">
        <v>7</v>
      </c>
      <c r="BM8" s="47"/>
      <c r="BN8" s="47">
        <v>7</v>
      </c>
      <c r="BO8" s="47"/>
      <c r="BP8" s="48">
        <f>VLOOKUP(BL8,'Pie Ingredients'!$A$1:$D$206,4,FALSE)</f>
        <v>0.2</v>
      </c>
      <c r="BQ8" s="48"/>
      <c r="BR8" s="48">
        <f t="shared" si="5"/>
        <v>1.4000000000000001</v>
      </c>
      <c r="BS8" s="48"/>
      <c r="BT8" s="1"/>
      <c r="BU8" s="46"/>
      <c r="BV8" s="47"/>
      <c r="BW8" s="47"/>
      <c r="BX8" s="47"/>
      <c r="BY8" s="48"/>
      <c r="BZ8" s="48"/>
      <c r="CA8" s="48"/>
      <c r="CB8" s="48"/>
    </row>
    <row r="9" spans="1:81" x14ac:dyDescent="0.2">
      <c r="A9" s="46" t="s">
        <v>8</v>
      </c>
      <c r="B9" s="55"/>
      <c r="C9" s="47">
        <v>1</v>
      </c>
      <c r="D9" s="47"/>
      <c r="E9" s="48">
        <f>VLOOKUP(A9,'Pie Ingredients'!$A$4:$D$229,4,FALSE)</f>
        <v>13.02</v>
      </c>
      <c r="F9" s="48"/>
      <c r="G9" s="48">
        <f t="shared" si="6"/>
        <v>13.02</v>
      </c>
      <c r="H9" s="48"/>
      <c r="I9" s="1"/>
      <c r="J9" s="46" t="s">
        <v>7</v>
      </c>
      <c r="K9" s="47"/>
      <c r="L9" s="47">
        <v>9</v>
      </c>
      <c r="M9" s="47"/>
      <c r="N9" s="48">
        <f>VLOOKUP(J9,'Pie Ingredients'!$A$4:$D$229,4,FALSE)</f>
        <v>0.2</v>
      </c>
      <c r="O9" s="48"/>
      <c r="P9" s="48">
        <f t="shared" si="7"/>
        <v>1.8</v>
      </c>
      <c r="Q9" s="48"/>
      <c r="R9" s="1"/>
      <c r="S9" s="46" t="s">
        <v>7</v>
      </c>
      <c r="T9" s="55"/>
      <c r="U9" s="47">
        <v>4</v>
      </c>
      <c r="V9" s="47"/>
      <c r="W9" s="48">
        <f>VLOOKUP(S9,'Pie Ingredients'!$A$1:$D$206,4,FALSE)</f>
        <v>0.2</v>
      </c>
      <c r="X9" s="48"/>
      <c r="Y9" s="48">
        <f t="shared" si="8"/>
        <v>0.8</v>
      </c>
      <c r="Z9" s="48"/>
      <c r="AA9" s="1"/>
      <c r="AB9" s="46" t="s">
        <v>111</v>
      </c>
      <c r="AC9" s="55"/>
      <c r="AD9" s="47">
        <v>1.5</v>
      </c>
      <c r="AE9" s="47"/>
      <c r="AF9" s="48">
        <f>VLOOKUP(AB9,'Pie Ingredients'!$A$1:$D$206,3,FALSE)</f>
        <v>62.56</v>
      </c>
      <c r="AG9" s="48"/>
      <c r="AH9" s="48">
        <f t="shared" si="9"/>
        <v>93.84</v>
      </c>
      <c r="AI9" s="48"/>
      <c r="AJ9" s="1"/>
      <c r="AK9" s="46" t="s">
        <v>53</v>
      </c>
      <c r="AL9" s="47"/>
      <c r="AM9" s="47">
        <v>0.05</v>
      </c>
      <c r="AN9" s="47"/>
      <c r="AO9" s="48">
        <f>VLOOKUP(AK9,'Pie Ingredients'!$A$1:$D$206,3,FALSE)</f>
        <v>138</v>
      </c>
      <c r="AP9" s="48"/>
      <c r="AQ9" s="48">
        <f t="shared" si="10"/>
        <v>6.9</v>
      </c>
      <c r="AR9" s="48"/>
      <c r="AS9" s="1"/>
      <c r="AT9" s="46" t="s">
        <v>7</v>
      </c>
      <c r="AU9" s="55"/>
      <c r="AV9" s="47">
        <v>6</v>
      </c>
      <c r="AW9" s="47"/>
      <c r="AX9" s="48">
        <f>VLOOKUP(AT9,'Pie Ingredients'!$A$1:$D$206,4,FALSE)</f>
        <v>0.2</v>
      </c>
      <c r="AY9" s="48"/>
      <c r="AZ9" s="48">
        <f t="shared" si="11"/>
        <v>1.2000000000000002</v>
      </c>
      <c r="BA9" s="48"/>
      <c r="BB9" s="1"/>
      <c r="BC9" s="46" t="s">
        <v>7</v>
      </c>
      <c r="BD9" s="55"/>
      <c r="BE9" s="47">
        <v>10</v>
      </c>
      <c r="BF9" s="47"/>
      <c r="BG9" s="48">
        <f>VLOOKUP(BC9,'Pie Ingredients'!$A$1:$D$206,4,FALSE)</f>
        <v>0.2</v>
      </c>
      <c r="BH9" s="48"/>
      <c r="BI9" s="48">
        <f t="shared" si="12"/>
        <v>2</v>
      </c>
      <c r="BJ9" s="48"/>
      <c r="BK9" s="1"/>
      <c r="BL9" s="46" t="s">
        <v>97</v>
      </c>
      <c r="BM9" s="55"/>
      <c r="BN9" s="47">
        <v>5</v>
      </c>
      <c r="BO9" s="47"/>
      <c r="BP9" s="48">
        <f>VLOOKUP(BL9,'Pie Ingredients'!$A$1:$D$206,3,FALSE)</f>
        <v>6.5</v>
      </c>
      <c r="BQ9" s="48"/>
      <c r="BR9" s="48">
        <f t="shared" si="5"/>
        <v>32.5</v>
      </c>
      <c r="BS9" s="48"/>
      <c r="BT9" s="1"/>
      <c r="BU9" s="46"/>
      <c r="BV9" s="47"/>
      <c r="BW9" s="47"/>
      <c r="BX9" s="47"/>
      <c r="BY9" s="48"/>
      <c r="BZ9" s="48"/>
      <c r="CA9" s="48"/>
      <c r="CB9" s="48"/>
    </row>
    <row r="10" spans="1:81" x14ac:dyDescent="0.2">
      <c r="A10" s="46" t="s">
        <v>9</v>
      </c>
      <c r="B10" s="47"/>
      <c r="C10" s="47">
        <v>0.25</v>
      </c>
      <c r="D10" s="47"/>
      <c r="E10" s="48">
        <f>VLOOKUP(A10,'Pie Ingredients'!$A$4:$D$229,3,FALSE)</f>
        <v>30.43</v>
      </c>
      <c r="F10" s="48"/>
      <c r="G10" s="48">
        <f t="shared" si="6"/>
        <v>7.6074999999999999</v>
      </c>
      <c r="H10" s="48"/>
      <c r="I10" s="1"/>
      <c r="J10" s="46" t="s">
        <v>95</v>
      </c>
      <c r="K10" s="47"/>
      <c r="L10" s="47">
        <v>96</v>
      </c>
      <c r="M10" s="47"/>
      <c r="N10" s="48">
        <f>+'Pie Ingredients'!P11</f>
        <v>21.439756916996046</v>
      </c>
      <c r="O10" s="48"/>
      <c r="P10" s="48">
        <f>+L10*N10</f>
        <v>2058.2166640316204</v>
      </c>
      <c r="Q10" s="48"/>
      <c r="R10" s="1"/>
      <c r="S10" s="46" t="s">
        <v>27</v>
      </c>
      <c r="T10" s="47"/>
      <c r="U10" s="47">
        <v>0.25</v>
      </c>
      <c r="V10" s="47"/>
      <c r="W10" s="48">
        <f>VLOOKUP(S10,'Pie Ingredients'!$A$1:$D$206,4,FALSE)</f>
        <v>29.95</v>
      </c>
      <c r="X10" s="48"/>
      <c r="Y10" s="48">
        <f t="shared" si="8"/>
        <v>7.4874999999999998</v>
      </c>
      <c r="Z10" s="48"/>
      <c r="AA10" s="1"/>
      <c r="AB10" s="46" t="s">
        <v>101</v>
      </c>
      <c r="AC10" s="47"/>
      <c r="AD10" s="47">
        <v>0.5</v>
      </c>
      <c r="AE10" s="47"/>
      <c r="AF10" s="48">
        <f>VLOOKUP(AB10,'Pie Ingredients'!$A$1:$D$206,3,FALSE)</f>
        <v>13.99</v>
      </c>
      <c r="AG10" s="48"/>
      <c r="AH10" s="48">
        <f t="shared" si="9"/>
        <v>6.9950000000000001</v>
      </c>
      <c r="AI10" s="48"/>
      <c r="AJ10" s="1"/>
      <c r="AK10" s="46" t="s">
        <v>99</v>
      </c>
      <c r="AL10" s="47"/>
      <c r="AM10" s="47">
        <v>0.03</v>
      </c>
      <c r="AN10" s="47"/>
      <c r="AO10" s="48">
        <f>VLOOKUP(AK10,'Pie Ingredients'!$A$1:$D$206,3,FALSE)</f>
        <v>290.7</v>
      </c>
      <c r="AP10" s="48"/>
      <c r="AQ10" s="48">
        <f t="shared" si="10"/>
        <v>8.7210000000000001</v>
      </c>
      <c r="AR10" s="48"/>
      <c r="AS10" s="1"/>
      <c r="AT10" s="46" t="s">
        <v>95</v>
      </c>
      <c r="AU10" s="47"/>
      <c r="AV10" s="47">
        <v>82.5</v>
      </c>
      <c r="AW10" s="47"/>
      <c r="AX10" s="48">
        <f>+'Pie Ingredients'!P11</f>
        <v>21.439756916996046</v>
      </c>
      <c r="AY10" s="48"/>
      <c r="AZ10" s="48">
        <f t="shared" ref="AZ10" si="13">AV10*AX10</f>
        <v>1768.7799456521739</v>
      </c>
      <c r="BA10" s="48"/>
      <c r="BB10" s="1"/>
      <c r="BC10" s="46" t="s">
        <v>39</v>
      </c>
      <c r="BD10" s="47"/>
      <c r="BE10" s="47">
        <v>4</v>
      </c>
      <c r="BF10" s="47"/>
      <c r="BG10" s="48">
        <f>VLOOKUP(BC10,'Pie Ingredients'!$A$1:$D$206,3,FALSE)</f>
        <v>7.95</v>
      </c>
      <c r="BH10" s="48"/>
      <c r="BI10" s="48">
        <f t="shared" si="12"/>
        <v>31.8</v>
      </c>
      <c r="BJ10" s="48"/>
      <c r="BK10" s="1"/>
      <c r="BL10" s="46" t="s">
        <v>39</v>
      </c>
      <c r="BM10" s="47"/>
      <c r="BN10" s="47">
        <v>5</v>
      </c>
      <c r="BO10" s="47"/>
      <c r="BP10" s="48">
        <f>VLOOKUP(BL10,'Pie Ingredients'!$A$1:$D$206,3,FALSE)</f>
        <v>7.95</v>
      </c>
      <c r="BQ10" s="48"/>
      <c r="BR10" s="48">
        <f t="shared" si="5"/>
        <v>39.75</v>
      </c>
      <c r="BS10" s="48"/>
      <c r="BT10" s="1"/>
      <c r="BU10" s="46"/>
      <c r="BV10" s="47"/>
      <c r="BW10" s="47"/>
      <c r="BX10" s="47"/>
      <c r="BY10" s="48"/>
      <c r="BZ10" s="48"/>
      <c r="CA10" s="48"/>
      <c r="CB10" s="48"/>
    </row>
    <row r="11" spans="1:81" x14ac:dyDescent="0.2">
      <c r="A11" s="46" t="s">
        <v>10</v>
      </c>
      <c r="B11" s="47"/>
      <c r="C11" s="47">
        <v>0.75</v>
      </c>
      <c r="D11" s="47"/>
      <c r="E11" s="48">
        <f>VLOOKUP(A11,'Pie Ingredients'!$A$4:$D$229,3,FALSE)</f>
        <v>5.48</v>
      </c>
      <c r="F11" s="48"/>
      <c r="G11" s="48">
        <f t="shared" si="6"/>
        <v>4.1100000000000003</v>
      </c>
      <c r="H11" s="48"/>
      <c r="I11" s="1"/>
      <c r="J11" s="46"/>
      <c r="K11" s="47"/>
      <c r="L11" s="47"/>
      <c r="M11" s="47"/>
      <c r="N11" s="48"/>
      <c r="O11" s="48"/>
      <c r="P11" s="48"/>
      <c r="Q11" s="48"/>
      <c r="R11" s="1"/>
      <c r="S11" s="46" t="s">
        <v>28</v>
      </c>
      <c r="T11" s="47"/>
      <c r="U11" s="47">
        <v>1.75</v>
      </c>
      <c r="V11" s="47"/>
      <c r="W11" s="48">
        <f>VLOOKUP(S11,'Pie Ingredients'!$A$1:$D$206,4,FALSE)</f>
        <v>74</v>
      </c>
      <c r="X11" s="48"/>
      <c r="Y11" s="48">
        <f t="shared" si="8"/>
        <v>129.5</v>
      </c>
      <c r="Z11" s="48"/>
      <c r="AA11" s="1"/>
      <c r="AB11" s="46" t="s">
        <v>7</v>
      </c>
      <c r="AC11" s="47"/>
      <c r="AD11" s="47">
        <v>5</v>
      </c>
      <c r="AE11" s="47"/>
      <c r="AF11" s="48">
        <f>VLOOKUP(AB11,'Pie Ingredients'!$A$1:$D$206,4,FALSE)</f>
        <v>0.2</v>
      </c>
      <c r="AG11" s="48"/>
      <c r="AH11" s="48">
        <f t="shared" si="9"/>
        <v>1</v>
      </c>
      <c r="AI11" s="48"/>
      <c r="AJ11" s="1"/>
      <c r="AK11" s="46" t="s">
        <v>36</v>
      </c>
      <c r="AL11" s="47"/>
      <c r="AM11" s="47">
        <v>0.01</v>
      </c>
      <c r="AN11" s="47"/>
      <c r="AO11" s="48">
        <f>VLOOKUP(AK11,'Pie Ingredients'!$A$1:$D$206,3,FALSE)</f>
        <v>143.19999999999999</v>
      </c>
      <c r="AP11" s="48"/>
      <c r="AQ11" s="48">
        <f t="shared" si="10"/>
        <v>1.4319999999999999</v>
      </c>
      <c r="AR11" s="48"/>
      <c r="AS11" s="1"/>
      <c r="AT11" s="46"/>
      <c r="AU11" s="47"/>
      <c r="AV11" s="47"/>
      <c r="AW11" s="47"/>
      <c r="AX11" s="48"/>
      <c r="AY11" s="48"/>
      <c r="AZ11" s="48"/>
      <c r="BA11" s="48"/>
      <c r="BB11" s="1"/>
      <c r="BC11" s="46" t="s">
        <v>97</v>
      </c>
      <c r="BD11" s="47"/>
      <c r="BE11" s="47">
        <v>4</v>
      </c>
      <c r="BF11" s="47"/>
      <c r="BG11" s="48">
        <f>VLOOKUP(BC11,'Pie Ingredients'!$A$1:$D$206,3,FALSE)</f>
        <v>6.5</v>
      </c>
      <c r="BH11" s="48"/>
      <c r="BI11" s="48">
        <f t="shared" si="12"/>
        <v>26</v>
      </c>
      <c r="BJ11" s="48"/>
      <c r="BK11" s="1"/>
      <c r="BL11" s="46" t="s">
        <v>108</v>
      </c>
      <c r="BM11" s="47"/>
      <c r="BN11" s="47">
        <v>1</v>
      </c>
      <c r="BO11" s="47"/>
      <c r="BP11" s="48">
        <f>VLOOKUP(BL11,'Pie Ingredients'!$A$1:$D$206,3,FALSE)</f>
        <v>73.933333333333294</v>
      </c>
      <c r="BQ11" s="48"/>
      <c r="BR11" s="48">
        <f t="shared" ref="BR11" si="14">BN11*BP11</f>
        <v>73.933333333333294</v>
      </c>
      <c r="BS11" s="48"/>
      <c r="BT11" s="1"/>
      <c r="BU11" s="46"/>
      <c r="BV11" s="47"/>
      <c r="BW11" s="47"/>
      <c r="BX11" s="47"/>
      <c r="BY11" s="48"/>
      <c r="BZ11" s="48"/>
      <c r="CA11" s="48"/>
      <c r="CB11" s="48"/>
    </row>
    <row r="12" spans="1:81" x14ac:dyDescent="0.2">
      <c r="A12" s="46" t="s">
        <v>11</v>
      </c>
      <c r="B12" s="47"/>
      <c r="C12" s="47">
        <v>10</v>
      </c>
      <c r="D12" s="47"/>
      <c r="E12" s="48">
        <f>VLOOKUP(A12,'Pie Ingredients'!$A$4:$D$229,4,FALSE)</f>
        <v>24.33</v>
      </c>
      <c r="F12" s="48"/>
      <c r="G12" s="48">
        <f t="shared" si="6"/>
        <v>243.29999999999998</v>
      </c>
      <c r="H12" s="48"/>
      <c r="I12" s="1"/>
      <c r="J12" s="46"/>
      <c r="K12" s="47"/>
      <c r="L12" s="47"/>
      <c r="M12" s="47"/>
      <c r="N12" s="48"/>
      <c r="O12" s="48"/>
      <c r="P12" s="48"/>
      <c r="Q12" s="48"/>
      <c r="R12" s="1"/>
      <c r="S12" s="46" t="s">
        <v>112</v>
      </c>
      <c r="T12" s="47"/>
      <c r="U12" s="47">
        <v>0.05</v>
      </c>
      <c r="V12" s="47"/>
      <c r="W12" s="48">
        <f>VLOOKUP(S12,'Pie Ingredients'!$A$1:$D$206,3,FALSE)</f>
        <v>71.3</v>
      </c>
      <c r="X12" s="48"/>
      <c r="Y12" s="48">
        <f t="shared" si="8"/>
        <v>3.5649999999999999</v>
      </c>
      <c r="Z12" s="48"/>
      <c r="AA12" s="1"/>
      <c r="AB12" s="46" t="s">
        <v>95</v>
      </c>
      <c r="AC12" s="47"/>
      <c r="AD12" s="47">
        <v>71.099999999999994</v>
      </c>
      <c r="AE12" s="47"/>
      <c r="AF12" s="48">
        <f>+'Pie Ingredients'!P11</f>
        <v>21.439756916996046</v>
      </c>
      <c r="AG12" s="48"/>
      <c r="AH12" s="48">
        <f t="shared" ref="AH12" si="15">AD12*AF12</f>
        <v>1524.3667167984188</v>
      </c>
      <c r="AI12" s="48"/>
      <c r="AJ12" s="1"/>
      <c r="AK12" s="46" t="s">
        <v>37</v>
      </c>
      <c r="AL12" s="47"/>
      <c r="AM12" s="47">
        <v>6</v>
      </c>
      <c r="AN12" s="47"/>
      <c r="AO12" s="48">
        <f>VLOOKUP(AK12,'Pie Ingredients'!$A$1:$D$206,3,FALSE)</f>
        <v>75.887096774193495</v>
      </c>
      <c r="AP12" s="48"/>
      <c r="AQ12" s="48">
        <f t="shared" si="10"/>
        <v>455.322580645161</v>
      </c>
      <c r="AR12" s="48"/>
      <c r="AS12" s="1"/>
      <c r="AT12" s="46"/>
      <c r="AU12" s="47"/>
      <c r="AV12" s="47"/>
      <c r="AW12" s="47"/>
      <c r="AX12" s="48"/>
      <c r="AY12" s="48"/>
      <c r="AZ12" s="48"/>
      <c r="BA12" s="48"/>
      <c r="BB12" s="1"/>
      <c r="BC12" s="46" t="s">
        <v>40</v>
      </c>
      <c r="BD12" s="47"/>
      <c r="BE12" s="47">
        <v>0.01</v>
      </c>
      <c r="BF12" s="47"/>
      <c r="BG12" s="48">
        <f>VLOOKUP(BC12,'Pie Ingredients'!$A$1:$D$206,3,FALSE)</f>
        <v>166.8</v>
      </c>
      <c r="BH12" s="48"/>
      <c r="BI12" s="48">
        <f t="shared" si="12"/>
        <v>1.6680000000000001</v>
      </c>
      <c r="BJ12" s="48"/>
      <c r="BK12" s="1"/>
      <c r="BL12" s="46" t="s">
        <v>7</v>
      </c>
      <c r="BM12" s="47"/>
      <c r="BN12" s="47">
        <v>1</v>
      </c>
      <c r="BO12" s="47"/>
      <c r="BP12" s="48">
        <f>VLOOKUP(BL12,'Pie Ingredients'!$A$1:$D$206,4,FALSE)</f>
        <v>0.2</v>
      </c>
      <c r="BQ12" s="48"/>
      <c r="BR12" s="48">
        <f t="shared" ref="BR12" si="16">BN12*BP12</f>
        <v>0.2</v>
      </c>
      <c r="BS12" s="48"/>
      <c r="BT12" s="1"/>
      <c r="BU12" s="46"/>
      <c r="BV12" s="47"/>
      <c r="BW12" s="47"/>
      <c r="BX12" s="47"/>
      <c r="BY12" s="48"/>
      <c r="BZ12" s="48"/>
      <c r="CA12" s="48"/>
      <c r="CB12" s="48"/>
    </row>
    <row r="13" spans="1:81" x14ac:dyDescent="0.2">
      <c r="A13" s="46" t="s">
        <v>102</v>
      </c>
      <c r="B13" s="47"/>
      <c r="C13" s="47">
        <v>0.1</v>
      </c>
      <c r="D13" s="47"/>
      <c r="E13" s="48">
        <f>VLOOKUP(A13,'Pie Ingredients'!$A$4:$D$229,4,FALSE)</f>
        <v>0</v>
      </c>
      <c r="F13" s="48"/>
      <c r="G13" s="48">
        <f t="shared" si="6"/>
        <v>0</v>
      </c>
      <c r="H13" s="48"/>
      <c r="I13" s="1"/>
      <c r="J13" s="46"/>
      <c r="K13" s="47"/>
      <c r="L13" s="47"/>
      <c r="M13" s="47"/>
      <c r="N13" s="48"/>
      <c r="O13" s="48"/>
      <c r="P13" s="48"/>
      <c r="Q13" s="48"/>
      <c r="R13" s="1"/>
      <c r="S13" s="46" t="s">
        <v>29</v>
      </c>
      <c r="T13" s="47"/>
      <c r="U13" s="47">
        <v>0.05</v>
      </c>
      <c r="V13" s="47"/>
      <c r="W13" s="48">
        <f>VLOOKUP(S13,'Pie Ingredients'!$A$1:$D$206,3,FALSE)</f>
        <v>161.5</v>
      </c>
      <c r="X13" s="48"/>
      <c r="Y13" s="48">
        <f t="shared" si="8"/>
        <v>8.0750000000000011</v>
      </c>
      <c r="Z13" s="48"/>
      <c r="AA13" s="1"/>
      <c r="AB13" s="46"/>
      <c r="AC13" s="47"/>
      <c r="AD13" s="47"/>
      <c r="AE13" s="47"/>
      <c r="AF13" s="48"/>
      <c r="AG13" s="48"/>
      <c r="AH13" s="48"/>
      <c r="AI13" s="48"/>
      <c r="AJ13" s="1"/>
      <c r="AK13" s="46" t="s">
        <v>95</v>
      </c>
      <c r="AL13" s="47"/>
      <c r="AM13" s="47">
        <v>46.8</v>
      </c>
      <c r="AN13" s="47"/>
      <c r="AO13" s="48">
        <f>+'Pie Ingredients'!P11</f>
        <v>21.439756916996046</v>
      </c>
      <c r="AP13" s="48"/>
      <c r="AQ13" s="48">
        <f t="shared" ref="AQ13" si="17">AM13*AO13</f>
        <v>1003.3806237154149</v>
      </c>
      <c r="AR13" s="48"/>
      <c r="AS13" s="1"/>
      <c r="AT13" s="46"/>
      <c r="AU13" s="47"/>
      <c r="AV13" s="47"/>
      <c r="AW13" s="47"/>
      <c r="AX13" s="48"/>
      <c r="AY13" s="48"/>
      <c r="AZ13" s="48"/>
      <c r="BA13" s="48"/>
      <c r="BB13" s="1"/>
      <c r="BC13" s="46" t="s">
        <v>31</v>
      </c>
      <c r="BD13" s="47"/>
      <c r="BE13" s="47">
        <v>0.2</v>
      </c>
      <c r="BF13" s="47"/>
      <c r="BG13" s="48">
        <f>VLOOKUP(BC13,'Pie Ingredients'!$A$1:$D$206,3,FALSE)</f>
        <v>37.799999999999997</v>
      </c>
      <c r="BH13" s="48"/>
      <c r="BI13" s="48">
        <f t="shared" si="12"/>
        <v>7.56</v>
      </c>
      <c r="BJ13" s="48"/>
      <c r="BK13" s="1"/>
      <c r="BL13" s="46"/>
      <c r="BM13" s="47"/>
      <c r="BN13" s="47"/>
      <c r="BO13" s="47"/>
      <c r="BP13" s="48"/>
      <c r="BQ13" s="48"/>
      <c r="BR13" s="48"/>
      <c r="BS13" s="48"/>
      <c r="BT13" s="1"/>
    </row>
    <row r="14" spans="1:81" x14ac:dyDescent="0.2">
      <c r="A14" s="46" t="s">
        <v>99</v>
      </c>
      <c r="B14" s="47"/>
      <c r="C14" s="47">
        <v>0.15</v>
      </c>
      <c r="D14" s="47"/>
      <c r="E14" s="48">
        <f>VLOOKUP(A14,'Pie Ingredients'!$A$4:$D$229,3,FALSE)</f>
        <v>290.7</v>
      </c>
      <c r="F14" s="48"/>
      <c r="G14" s="48">
        <f t="shared" si="6"/>
        <v>43.604999999999997</v>
      </c>
      <c r="H14" s="48"/>
      <c r="I14" s="1"/>
      <c r="J14" s="46"/>
      <c r="K14" s="47"/>
      <c r="L14" s="47"/>
      <c r="M14" s="47"/>
      <c r="N14" s="48"/>
      <c r="O14" s="48"/>
      <c r="P14" s="48"/>
      <c r="Q14" s="48"/>
      <c r="R14" s="1"/>
      <c r="S14" s="46" t="s">
        <v>30</v>
      </c>
      <c r="T14" s="47"/>
      <c r="U14" s="47">
        <v>1.4999999999999999E-2</v>
      </c>
      <c r="V14" s="47"/>
      <c r="W14" s="48">
        <f>VLOOKUP(S14,'Pie Ingredients'!$A$1:$D$206,3,FALSE)</f>
        <v>83.4</v>
      </c>
      <c r="X14" s="48"/>
      <c r="Y14" s="48">
        <f t="shared" si="8"/>
        <v>1.2510000000000001</v>
      </c>
      <c r="Z14" s="48"/>
      <c r="AA14" s="1"/>
      <c r="AB14" s="46"/>
      <c r="AC14" s="47"/>
      <c r="AD14" s="47"/>
      <c r="AE14" s="47"/>
      <c r="AF14" s="48"/>
      <c r="AG14" s="48"/>
      <c r="AH14" s="48"/>
      <c r="AI14" s="48"/>
      <c r="AJ14" s="1"/>
      <c r="AK14" s="8"/>
      <c r="AL14" s="9"/>
      <c r="AM14" s="9"/>
      <c r="AN14" s="9"/>
      <c r="AO14" s="10"/>
      <c r="AP14" s="10"/>
      <c r="AQ14" s="10"/>
      <c r="AR14" s="10"/>
      <c r="AS14" s="1"/>
      <c r="AT14" s="46"/>
      <c r="AU14" s="47"/>
      <c r="AV14" s="47"/>
      <c r="AW14" s="47"/>
      <c r="AX14" s="48"/>
      <c r="AY14" s="48"/>
      <c r="AZ14" s="48"/>
      <c r="BA14" s="48"/>
      <c r="BB14" s="1"/>
      <c r="BC14" s="46" t="s">
        <v>41</v>
      </c>
      <c r="BD14" s="47"/>
      <c r="BE14" s="47">
        <v>0.02</v>
      </c>
      <c r="BF14" s="47"/>
      <c r="BG14" s="48">
        <f>VLOOKUP(BC14,'Pie Ingredients'!$A$1:$D$206,3,FALSE)</f>
        <v>42.857142857142797</v>
      </c>
      <c r="BH14" s="48"/>
      <c r="BI14" s="48">
        <f t="shared" si="12"/>
        <v>0.85714285714285599</v>
      </c>
      <c r="BJ14" s="48"/>
      <c r="BK14" s="1"/>
      <c r="BL14" s="46"/>
      <c r="BM14" s="47"/>
      <c r="BN14" s="47"/>
      <c r="BO14" s="47"/>
      <c r="BP14" s="48"/>
      <c r="BQ14" s="48"/>
      <c r="BR14" s="48"/>
      <c r="BS14" s="48"/>
      <c r="BT14" s="1"/>
    </row>
    <row r="15" spans="1:81" x14ac:dyDescent="0.2">
      <c r="A15" s="46" t="s">
        <v>12</v>
      </c>
      <c r="B15" s="47"/>
      <c r="C15" s="47">
        <v>0.15</v>
      </c>
      <c r="D15" s="47"/>
      <c r="E15" s="48">
        <f>VLOOKUP(A15,'Pie Ingredients'!$A$4:$D$229,3,FALSE)</f>
        <v>75</v>
      </c>
      <c r="F15" s="48"/>
      <c r="G15" s="48">
        <f t="shared" si="6"/>
        <v>11.25</v>
      </c>
      <c r="H15" s="48"/>
      <c r="I15" s="1"/>
      <c r="J15" s="46"/>
      <c r="K15" s="47"/>
      <c r="L15" s="47"/>
      <c r="M15" s="47"/>
      <c r="N15" s="48"/>
      <c r="O15" s="48"/>
      <c r="P15" s="48"/>
      <c r="Q15" s="48"/>
      <c r="R15" s="1"/>
      <c r="S15" s="46" t="s">
        <v>113</v>
      </c>
      <c r="T15" s="47"/>
      <c r="U15" s="47">
        <v>2</v>
      </c>
      <c r="V15" s="47"/>
      <c r="W15" s="48">
        <f>VLOOKUP(S15,'Pie Ingredients'!$A$1:$D$206,3,FALSE)</f>
        <v>24.95</v>
      </c>
      <c r="X15" s="48"/>
      <c r="Y15" s="48">
        <f t="shared" ref="Y15" si="18">U15*W15</f>
        <v>49.9</v>
      </c>
      <c r="Z15" s="48"/>
      <c r="AA15" s="1"/>
      <c r="AB15" s="46"/>
      <c r="AC15" s="47"/>
      <c r="AD15" s="47"/>
      <c r="AE15" s="47"/>
      <c r="AF15" s="48"/>
      <c r="AG15" s="48"/>
      <c r="AH15" s="48"/>
      <c r="AI15" s="48"/>
      <c r="AJ15" s="1"/>
      <c r="AK15" s="46"/>
      <c r="AL15" s="47"/>
      <c r="AM15" s="47"/>
      <c r="AN15" s="47"/>
      <c r="AO15" s="48"/>
      <c r="AP15" s="48"/>
      <c r="AQ15" s="48"/>
      <c r="AR15" s="48"/>
      <c r="AS15" s="1"/>
      <c r="AT15" s="46"/>
      <c r="AU15" s="47"/>
      <c r="AV15" s="47"/>
      <c r="AW15" s="47"/>
      <c r="AX15" s="48"/>
      <c r="AY15" s="48"/>
      <c r="AZ15" s="48"/>
      <c r="BA15" s="48"/>
      <c r="BB15" s="1"/>
      <c r="BC15" s="46" t="s">
        <v>114</v>
      </c>
      <c r="BD15" s="47"/>
      <c r="BE15" s="47">
        <v>0.1</v>
      </c>
      <c r="BF15" s="47"/>
      <c r="BG15" s="48">
        <f>VLOOKUP(BC15,'Pie Ingredients'!$A$1:$D$206,3,FALSE)</f>
        <v>7.3</v>
      </c>
      <c r="BH15" s="48"/>
      <c r="BI15" s="48">
        <f t="shared" ref="BI15" si="19">BE15*BG15</f>
        <v>0.73</v>
      </c>
      <c r="BJ15" s="48"/>
      <c r="BK15" s="1"/>
      <c r="BL15" s="46"/>
      <c r="BM15" s="47"/>
      <c r="BN15" s="47"/>
      <c r="BO15" s="47"/>
      <c r="BP15" s="48"/>
      <c r="BQ15" s="48"/>
      <c r="BR15" s="48"/>
      <c r="BS15" s="48"/>
      <c r="BT15" s="1"/>
    </row>
    <row r="16" spans="1:81" x14ac:dyDescent="0.2">
      <c r="A16" s="46" t="s">
        <v>98</v>
      </c>
      <c r="B16" s="47"/>
      <c r="C16" s="47">
        <v>0.1</v>
      </c>
      <c r="D16" s="47"/>
      <c r="E16" s="48">
        <f>+'Pie Ingredients'!C22</f>
        <v>5.48</v>
      </c>
      <c r="F16" s="48"/>
      <c r="G16" s="48">
        <f t="shared" ref="G16" si="20">C16*E16</f>
        <v>0.54800000000000004</v>
      </c>
      <c r="H16" s="48"/>
      <c r="I16" s="1"/>
      <c r="J16" s="46"/>
      <c r="K16" s="47"/>
      <c r="L16" s="47"/>
      <c r="M16" s="47"/>
      <c r="N16" s="48"/>
      <c r="O16" s="48"/>
      <c r="P16" s="48"/>
      <c r="Q16" s="48"/>
      <c r="R16" s="1"/>
      <c r="S16" s="46" t="s">
        <v>31</v>
      </c>
      <c r="T16" s="47"/>
      <c r="U16" s="47">
        <v>0.2</v>
      </c>
      <c r="V16" s="47"/>
      <c r="W16" s="48">
        <f>VLOOKUP(S16,'Pie Ingredients'!$A$1:$D$206,3,FALSE)</f>
        <v>37.799999999999997</v>
      </c>
      <c r="X16" s="48"/>
      <c r="Y16" s="48">
        <f t="shared" ref="Y16" si="21">U16*W16</f>
        <v>7.56</v>
      </c>
      <c r="Z16" s="48"/>
      <c r="AA16" s="1"/>
      <c r="AB16" s="46"/>
      <c r="AC16" s="47"/>
      <c r="AD16" s="76"/>
      <c r="AE16" s="76"/>
      <c r="AF16" s="48"/>
      <c r="AG16" s="48"/>
      <c r="AH16" s="48"/>
      <c r="AI16" s="48"/>
      <c r="AJ16" s="1"/>
      <c r="AK16" s="8"/>
      <c r="AL16" s="9"/>
      <c r="AM16" s="9"/>
      <c r="AN16" s="9"/>
      <c r="AO16" s="10"/>
      <c r="AP16" s="10"/>
      <c r="AQ16" s="10"/>
      <c r="AR16" s="10"/>
      <c r="AS16" s="1"/>
      <c r="AT16" s="46"/>
      <c r="AU16" s="47"/>
      <c r="AV16" s="76"/>
      <c r="AW16" s="76"/>
      <c r="AX16" s="48"/>
      <c r="AY16" s="48"/>
      <c r="AZ16" s="48"/>
      <c r="BA16" s="48"/>
      <c r="BB16" s="1"/>
      <c r="BC16" s="46" t="s">
        <v>95</v>
      </c>
      <c r="BD16" s="47"/>
      <c r="BE16" s="76">
        <v>63.75</v>
      </c>
      <c r="BF16" s="76"/>
      <c r="BG16" s="48">
        <f>+'Pie Ingredients'!P11</f>
        <v>21.439756916996046</v>
      </c>
      <c r="BH16" s="48"/>
      <c r="BI16" s="48">
        <f t="shared" ref="BI16" si="22">BE16*BG16</f>
        <v>1366.784503458498</v>
      </c>
      <c r="BJ16" s="48"/>
      <c r="BK16" s="1"/>
      <c r="BL16" s="8"/>
      <c r="BM16" s="9"/>
      <c r="BN16" s="9"/>
      <c r="BO16" s="9"/>
      <c r="BP16" s="10"/>
      <c r="BQ16" s="10"/>
      <c r="BR16" s="10"/>
      <c r="BS16" s="10"/>
      <c r="BT16" s="1"/>
    </row>
    <row r="17" spans="1:81" ht="16" thickBot="1" x14ac:dyDescent="0.25">
      <c r="A17" s="46" t="s">
        <v>95</v>
      </c>
      <c r="B17" s="47"/>
      <c r="C17" s="47">
        <v>21.75</v>
      </c>
      <c r="D17" s="47"/>
      <c r="E17" s="48">
        <f>+'Pie Ingredients'!P11</f>
        <v>21.439756916996046</v>
      </c>
      <c r="F17" s="48"/>
      <c r="G17" s="48">
        <f t="shared" ref="G17" si="23">C17*E17</f>
        <v>466.314712944664</v>
      </c>
      <c r="H17" s="48"/>
      <c r="I17" s="1"/>
      <c r="J17" s="54" t="s">
        <v>117</v>
      </c>
      <c r="K17" s="55"/>
      <c r="L17" s="56">
        <f>ROUND(SUM(L4:M16),1)</f>
        <v>178.4</v>
      </c>
      <c r="M17" s="56"/>
      <c r="N17" s="48"/>
      <c r="O17" s="48"/>
      <c r="P17" s="77">
        <f>SUM(P4:Q16)</f>
        <v>6423.824164031621</v>
      </c>
      <c r="Q17" s="77"/>
      <c r="R17" s="1"/>
      <c r="S17" s="46" t="s">
        <v>99</v>
      </c>
      <c r="T17" s="47"/>
      <c r="U17" s="47">
        <v>0.01</v>
      </c>
      <c r="V17" s="47"/>
      <c r="W17" s="48">
        <f>VLOOKUP(S17,'Pie Ingredients'!$A$1:$D$206,3,FALSE)</f>
        <v>290.7</v>
      </c>
      <c r="X17" s="48"/>
      <c r="Y17" s="48">
        <f t="shared" ref="Y17" si="24">U17*W17</f>
        <v>2.907</v>
      </c>
      <c r="Z17" s="48"/>
      <c r="AA17" s="1"/>
      <c r="AB17" s="54" t="s">
        <v>117</v>
      </c>
      <c r="AC17" s="55"/>
      <c r="AD17" s="56">
        <f>ROUND(SUM(AD4:AE16),1)</f>
        <v>120.2</v>
      </c>
      <c r="AE17" s="56"/>
      <c r="AF17" s="48"/>
      <c r="AG17" s="48"/>
      <c r="AH17" s="77">
        <f>SUM(AH4:AI16)</f>
        <v>3320.5932167984183</v>
      </c>
      <c r="AI17" s="77"/>
      <c r="AJ17" s="1"/>
      <c r="AK17" s="54" t="s">
        <v>117</v>
      </c>
      <c r="AL17" s="55"/>
      <c r="AM17" s="56">
        <f>ROUND(SUM(AM4:AN16),1)</f>
        <v>78</v>
      </c>
      <c r="AN17" s="56"/>
      <c r="AO17" s="10"/>
      <c r="AP17" s="10"/>
      <c r="AQ17" s="42">
        <f>SUM(AQ4:AR16)</f>
        <v>1897.199204360576</v>
      </c>
      <c r="AR17" s="10"/>
      <c r="AS17" s="1"/>
      <c r="AT17" s="54" t="s">
        <v>117</v>
      </c>
      <c r="AU17" s="55"/>
      <c r="AV17" s="56">
        <f>ROUND(SUM(AV4:AW16),1)</f>
        <v>152.80000000000001</v>
      </c>
      <c r="AW17" s="56"/>
      <c r="AX17" s="48"/>
      <c r="AY17" s="48"/>
      <c r="AZ17" s="77">
        <f>SUM(AZ4:BA16)</f>
        <v>4443.7074456521732</v>
      </c>
      <c r="BA17" s="77"/>
      <c r="BB17" s="1"/>
      <c r="BC17" s="54" t="s">
        <v>117</v>
      </c>
      <c r="BD17" s="55"/>
      <c r="BE17" s="56">
        <f>ROUND(SUM(BE4:BF16),1)</f>
        <v>113.3</v>
      </c>
      <c r="BF17" s="56"/>
      <c r="BG17" s="48"/>
      <c r="BH17" s="48"/>
      <c r="BI17" s="77">
        <f>SUM(BI4:BJ16)</f>
        <v>3605.1796463156406</v>
      </c>
      <c r="BJ17" s="77"/>
      <c r="BK17" s="1"/>
      <c r="BL17" s="54" t="s">
        <v>117</v>
      </c>
      <c r="BM17" s="55"/>
      <c r="BN17" s="56">
        <f>ROUND(SUM(BN4:BO16),1)</f>
        <v>42.2</v>
      </c>
      <c r="BO17" s="56"/>
      <c r="BP17" s="10"/>
      <c r="BQ17" s="10"/>
      <c r="BR17" s="10"/>
      <c r="BS17" s="10"/>
      <c r="BT17" s="1"/>
    </row>
    <row r="18" spans="1:81" ht="16" thickTop="1" x14ac:dyDescent="0.2">
      <c r="A18" s="8"/>
      <c r="B18" s="9"/>
      <c r="C18" s="9"/>
      <c r="D18" s="9"/>
      <c r="E18" s="10"/>
      <c r="F18" s="10"/>
      <c r="G18" s="10"/>
      <c r="H18" s="10"/>
      <c r="J18" s="47"/>
      <c r="K18" s="47"/>
      <c r="L18" s="47"/>
      <c r="M18" s="47"/>
      <c r="N18" s="48"/>
      <c r="O18" s="48"/>
      <c r="P18" s="48"/>
      <c r="Q18" s="48"/>
      <c r="R18" s="1"/>
      <c r="S18" s="46" t="s">
        <v>95</v>
      </c>
      <c r="T18" s="47"/>
      <c r="U18" s="47">
        <v>50.25</v>
      </c>
      <c r="V18" s="47"/>
      <c r="W18" s="48">
        <f>+'Pie Ingredients'!P11</f>
        <v>21.439756916996046</v>
      </c>
      <c r="X18" s="48"/>
      <c r="Y18" s="48">
        <f>+U18*W18</f>
        <v>1077.3477850790514</v>
      </c>
      <c r="Z18" s="48"/>
      <c r="AA18" s="1"/>
      <c r="AB18" s="8"/>
      <c r="AC18" s="9"/>
      <c r="AD18" s="9"/>
      <c r="AE18" s="9"/>
      <c r="AF18" s="10"/>
      <c r="AG18" s="10"/>
      <c r="AH18" s="10"/>
      <c r="AI18" s="10"/>
      <c r="AJ18" s="1"/>
      <c r="AK18" s="8"/>
      <c r="AL18" s="9"/>
      <c r="AM18" s="9"/>
      <c r="AN18" s="9"/>
      <c r="AO18" s="10"/>
      <c r="AP18" s="10"/>
      <c r="AQ18" s="10"/>
      <c r="AR18" s="10"/>
      <c r="AS18" s="1"/>
      <c r="AT18" s="8"/>
      <c r="AU18" s="9"/>
      <c r="AV18" s="9"/>
      <c r="AW18" s="9"/>
      <c r="AX18" s="10"/>
      <c r="AY18" s="10"/>
      <c r="AZ18" s="10"/>
      <c r="BA18" s="10"/>
      <c r="BB18" s="1"/>
      <c r="BC18" s="8"/>
      <c r="BD18" s="9"/>
      <c r="BE18" s="9"/>
      <c r="BF18" s="9"/>
      <c r="BG18" s="10"/>
      <c r="BH18" s="10"/>
      <c r="BI18" s="10"/>
      <c r="BJ18" s="10"/>
      <c r="BK18" s="1"/>
    </row>
    <row r="19" spans="1:81" ht="16" thickBot="1" x14ac:dyDescent="0.25">
      <c r="A19" s="54" t="s">
        <v>117</v>
      </c>
      <c r="B19" s="55"/>
      <c r="C19" s="56">
        <f>ROUND(SUM(C4:D16),1)</f>
        <v>28.8</v>
      </c>
      <c r="D19" s="56"/>
      <c r="E19" s="48"/>
      <c r="F19" s="48"/>
      <c r="G19" s="77">
        <f>SUM(G4:H17)</f>
        <v>1320.775212944664</v>
      </c>
      <c r="H19" s="77"/>
      <c r="J19" s="55"/>
      <c r="K19" s="55"/>
      <c r="L19" s="47"/>
      <c r="M19" s="47"/>
      <c r="N19" s="48"/>
      <c r="O19" s="48"/>
      <c r="P19" s="48"/>
      <c r="Q19" s="48"/>
      <c r="R19" s="1"/>
      <c r="S19" s="46" t="s">
        <v>121</v>
      </c>
      <c r="T19" s="47"/>
      <c r="U19" s="56">
        <f>SUM(U4:V18)</f>
        <v>88.324999999999989</v>
      </c>
      <c r="V19" s="56"/>
      <c r="W19" s="48"/>
      <c r="X19" s="48"/>
      <c r="Y19" s="77">
        <f>SUM(Y4:Z18)</f>
        <v>3034.0007850790516</v>
      </c>
      <c r="Z19" s="77"/>
      <c r="AA19" s="1"/>
      <c r="AB19" s="8"/>
      <c r="AC19" s="9"/>
      <c r="AD19" s="9"/>
      <c r="AE19" s="9"/>
      <c r="AF19" s="10"/>
      <c r="AG19" s="10"/>
      <c r="AH19" s="10"/>
      <c r="AI19" s="10"/>
      <c r="AJ19" s="1"/>
      <c r="AK19" s="8"/>
      <c r="AL19" s="9"/>
      <c r="AM19" s="9"/>
      <c r="AN19" s="9"/>
      <c r="AO19" s="10"/>
      <c r="AP19" s="10"/>
      <c r="AQ19" s="10"/>
      <c r="AR19" s="10"/>
      <c r="AS19" s="1"/>
      <c r="AT19" s="8"/>
      <c r="AU19" s="9"/>
      <c r="AV19" s="9"/>
      <c r="AW19" s="9"/>
      <c r="AX19" s="10"/>
      <c r="AY19" s="10"/>
      <c r="AZ19" s="10"/>
      <c r="BA19" s="10"/>
      <c r="BB19" s="1"/>
      <c r="BC19" s="8"/>
      <c r="BD19" s="9"/>
      <c r="BE19" s="9"/>
      <c r="BF19" s="9"/>
      <c r="BG19" s="10"/>
      <c r="BH19" s="10"/>
      <c r="BI19" s="10"/>
      <c r="BJ19" s="10"/>
      <c r="BK19" s="1"/>
    </row>
    <row r="20" spans="1:81" ht="25" thickTop="1" x14ac:dyDescent="0.3">
      <c r="A20" s="63"/>
      <c r="B20" s="63"/>
      <c r="C20" s="63"/>
      <c r="D20" s="63"/>
      <c r="E20" s="63"/>
      <c r="F20" s="63"/>
      <c r="G20" s="63"/>
      <c r="H20" s="63"/>
      <c r="I20" s="63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</row>
    <row r="21" spans="1:81" x14ac:dyDescent="0.2">
      <c r="J21" s="47"/>
      <c r="K21" s="47"/>
      <c r="L21" s="47"/>
      <c r="M21" s="47"/>
      <c r="N21" s="48"/>
      <c r="O21" s="48"/>
      <c r="P21" s="48"/>
      <c r="Q21" s="48"/>
      <c r="S21" s="47"/>
      <c r="T21" s="47"/>
      <c r="U21" s="47"/>
      <c r="V21" s="47"/>
      <c r="W21" s="48"/>
      <c r="X21" s="48"/>
      <c r="Y21" s="48"/>
      <c r="Z21" s="48"/>
      <c r="AB21" s="47"/>
      <c r="AC21" s="47"/>
      <c r="AD21" s="47"/>
      <c r="AE21" s="47"/>
      <c r="AF21" s="48"/>
      <c r="AG21" s="48"/>
      <c r="AH21" s="48"/>
      <c r="AI21" s="48"/>
      <c r="AK21" s="47"/>
      <c r="AL21" s="47"/>
      <c r="AM21" s="47"/>
      <c r="AN21" s="47"/>
      <c r="AO21" s="48"/>
      <c r="AP21" s="48"/>
      <c r="AQ21" s="48"/>
      <c r="AR21" s="48"/>
      <c r="AT21" s="47"/>
      <c r="AU21" s="47"/>
      <c r="AV21" s="47"/>
      <c r="AW21" s="47"/>
      <c r="AX21" s="48"/>
      <c r="AY21" s="48"/>
      <c r="AZ21" s="48"/>
      <c r="BA21" s="48"/>
      <c r="BC21" s="47"/>
      <c r="BD21" s="47"/>
      <c r="BE21" s="47"/>
      <c r="BF21" s="47"/>
      <c r="BG21" s="48"/>
      <c r="BH21" s="48"/>
      <c r="BI21" s="48"/>
      <c r="BJ21" s="48"/>
      <c r="BL21" s="47"/>
      <c r="BM21" s="47"/>
      <c r="BN21" s="47"/>
      <c r="BO21" s="47"/>
      <c r="BP21" s="48"/>
      <c r="BQ21" s="48"/>
      <c r="BR21" s="48"/>
      <c r="BS21" s="48"/>
    </row>
    <row r="22" spans="1:81" x14ac:dyDescent="0.2">
      <c r="A22" s="47"/>
      <c r="B22" s="47"/>
      <c r="C22" s="47"/>
      <c r="D22" s="47"/>
      <c r="E22" s="48"/>
      <c r="F22" s="48"/>
      <c r="G22" s="48"/>
      <c r="H22" s="48"/>
      <c r="J22" s="47"/>
      <c r="K22" s="47"/>
      <c r="L22" s="47"/>
      <c r="M22" s="47"/>
      <c r="N22" s="48"/>
      <c r="O22" s="48"/>
      <c r="P22" s="48"/>
      <c r="Q22" s="48"/>
      <c r="S22" s="47"/>
      <c r="T22" s="47"/>
      <c r="U22" s="47"/>
      <c r="V22" s="47"/>
      <c r="W22" s="48"/>
      <c r="X22" s="48"/>
      <c r="Y22" s="48"/>
      <c r="Z22" s="48"/>
      <c r="AB22" s="47"/>
      <c r="AC22" s="47"/>
      <c r="AD22" s="47"/>
      <c r="AE22" s="47"/>
      <c r="AF22" s="48"/>
      <c r="AG22" s="48"/>
      <c r="AH22" s="48"/>
      <c r="AI22" s="48"/>
      <c r="AK22" s="47"/>
      <c r="AL22" s="47"/>
      <c r="AM22" s="47"/>
      <c r="AN22" s="47"/>
      <c r="AO22" s="48"/>
      <c r="AP22" s="48"/>
      <c r="AQ22" s="48"/>
      <c r="AR22" s="48"/>
      <c r="AT22" s="47"/>
      <c r="AU22" s="47"/>
      <c r="AV22" s="47"/>
      <c r="AW22" s="47"/>
      <c r="AX22" s="48"/>
      <c r="AY22" s="48"/>
      <c r="AZ22" s="48"/>
      <c r="BA22" s="48"/>
      <c r="BC22" s="47"/>
      <c r="BD22" s="47"/>
      <c r="BE22" s="47"/>
      <c r="BF22" s="47"/>
      <c r="BG22" s="48"/>
      <c r="BH22" s="48"/>
      <c r="BI22" s="48"/>
      <c r="BJ22" s="48"/>
      <c r="BL22" s="47"/>
      <c r="BM22" s="47"/>
      <c r="BN22" s="47"/>
      <c r="BO22" s="47"/>
      <c r="BP22" s="48"/>
      <c r="BQ22" s="48"/>
      <c r="BR22" s="48"/>
      <c r="BS22" s="48"/>
    </row>
    <row r="23" spans="1:81" x14ac:dyDescent="0.2">
      <c r="A23" s="47"/>
      <c r="B23" s="47"/>
      <c r="C23" s="47"/>
      <c r="D23" s="47"/>
      <c r="E23" s="48"/>
      <c r="F23" s="48"/>
      <c r="G23" s="48"/>
      <c r="H23" s="48"/>
      <c r="J23" s="47"/>
      <c r="K23" s="47"/>
      <c r="L23" s="47"/>
      <c r="M23" s="47"/>
      <c r="N23" s="48"/>
      <c r="O23" s="48"/>
      <c r="P23" s="48"/>
      <c r="Q23" s="48"/>
      <c r="S23" s="47"/>
      <c r="T23" s="47"/>
      <c r="U23" s="47"/>
      <c r="V23" s="47"/>
      <c r="W23" s="48"/>
      <c r="X23" s="48"/>
      <c r="Y23" s="48"/>
      <c r="Z23" s="48"/>
      <c r="AB23" s="47"/>
      <c r="AC23" s="47"/>
      <c r="AD23" s="47"/>
      <c r="AE23" s="47"/>
      <c r="AF23" s="48"/>
      <c r="AG23" s="48"/>
      <c r="AH23" s="48"/>
      <c r="AI23" s="48"/>
      <c r="AK23" s="47"/>
      <c r="AL23" s="47"/>
      <c r="AM23" s="47"/>
      <c r="AN23" s="47"/>
      <c r="AO23" s="48"/>
      <c r="AP23" s="48"/>
      <c r="AQ23" s="48"/>
      <c r="AR23" s="48"/>
      <c r="AT23" s="47"/>
      <c r="AU23" s="47"/>
      <c r="AV23" s="47"/>
      <c r="AW23" s="47"/>
      <c r="AX23" s="48"/>
      <c r="AY23" s="48"/>
      <c r="AZ23" s="48"/>
      <c r="BA23" s="48"/>
      <c r="BC23" s="47"/>
      <c r="BD23" s="47"/>
      <c r="BE23" s="47"/>
      <c r="BF23" s="47"/>
      <c r="BG23" s="48"/>
      <c r="BH23" s="48"/>
      <c r="BI23" s="48"/>
      <c r="BJ23" s="48"/>
      <c r="BL23" s="47"/>
      <c r="BM23" s="47"/>
      <c r="BN23" s="47"/>
      <c r="BO23" s="47"/>
      <c r="BP23" s="48"/>
      <c r="BQ23" s="48"/>
      <c r="BR23" s="48"/>
      <c r="BS23" s="48"/>
    </row>
    <row r="24" spans="1:81" x14ac:dyDescent="0.2">
      <c r="A24" s="47"/>
      <c r="B24" s="47"/>
      <c r="C24" s="47"/>
      <c r="D24" s="47"/>
      <c r="E24" s="48"/>
      <c r="F24" s="48"/>
      <c r="G24" s="48"/>
      <c r="H24" s="48"/>
      <c r="J24" s="47"/>
      <c r="K24" s="47"/>
      <c r="L24" s="47"/>
      <c r="M24" s="47"/>
      <c r="N24" s="48"/>
      <c r="O24" s="48"/>
      <c r="P24" s="48"/>
      <c r="Q24" s="48"/>
      <c r="S24" s="47"/>
      <c r="T24" s="47"/>
      <c r="U24" s="47"/>
      <c r="V24" s="47"/>
      <c r="W24" s="48"/>
      <c r="X24" s="48"/>
      <c r="Y24" s="48"/>
      <c r="Z24" s="48"/>
      <c r="AB24" s="47"/>
      <c r="AC24" s="47"/>
      <c r="AD24" s="47"/>
      <c r="AE24" s="47"/>
      <c r="AF24" s="48"/>
      <c r="AG24" s="48"/>
      <c r="AH24" s="48"/>
      <c r="AI24" s="48"/>
      <c r="AK24" s="47"/>
      <c r="AL24" s="47"/>
      <c r="AM24" s="47"/>
      <c r="AN24" s="47"/>
      <c r="AO24" s="48"/>
      <c r="AP24" s="48"/>
      <c r="AQ24" s="48"/>
      <c r="AR24" s="48"/>
      <c r="AT24" s="47"/>
      <c r="AU24" s="47"/>
      <c r="AV24" s="47"/>
      <c r="AW24" s="47"/>
      <c r="AX24" s="48"/>
      <c r="AY24" s="48"/>
      <c r="AZ24" s="48"/>
      <c r="BA24" s="48"/>
      <c r="BC24" s="47"/>
      <c r="BD24" s="47"/>
      <c r="BE24" s="47"/>
      <c r="BF24" s="47"/>
      <c r="BG24" s="48"/>
      <c r="BH24" s="48"/>
      <c r="BI24" s="48"/>
      <c r="BJ24" s="48"/>
      <c r="BL24" s="47"/>
      <c r="BM24" s="47"/>
      <c r="BN24" s="47"/>
      <c r="BO24" s="47"/>
      <c r="BP24" s="48"/>
      <c r="BQ24" s="48"/>
      <c r="BR24" s="48"/>
      <c r="BS24" s="48"/>
    </row>
    <row r="25" spans="1:81" x14ac:dyDescent="0.2">
      <c r="A25" s="47"/>
      <c r="B25" s="47"/>
      <c r="C25" s="47"/>
      <c r="D25" s="47"/>
      <c r="E25" s="48"/>
      <c r="F25" s="48"/>
      <c r="G25" s="48"/>
      <c r="H25" s="48"/>
      <c r="J25" s="47"/>
      <c r="K25" s="47"/>
      <c r="L25" s="47"/>
      <c r="M25" s="47"/>
      <c r="N25" s="48"/>
      <c r="O25" s="48"/>
      <c r="P25" s="48"/>
      <c r="Q25" s="48"/>
      <c r="S25" s="47"/>
      <c r="T25" s="47"/>
      <c r="U25" s="47"/>
      <c r="V25" s="47"/>
      <c r="W25" s="48"/>
      <c r="X25" s="48"/>
      <c r="Y25" s="48"/>
      <c r="Z25" s="48"/>
      <c r="AB25" s="47"/>
      <c r="AC25" s="47"/>
      <c r="AD25" s="47"/>
      <c r="AE25" s="47"/>
      <c r="AF25" s="48"/>
      <c r="AG25" s="48"/>
      <c r="AH25" s="48"/>
      <c r="AI25" s="48"/>
      <c r="AK25" s="47"/>
      <c r="AL25" s="47"/>
      <c r="AM25" s="47"/>
      <c r="AN25" s="47"/>
      <c r="AO25" s="48"/>
      <c r="AP25" s="48"/>
      <c r="AQ25" s="48"/>
      <c r="AR25" s="48"/>
      <c r="AT25" s="47"/>
      <c r="AU25" s="47"/>
      <c r="AV25" s="47"/>
      <c r="AW25" s="47"/>
      <c r="AX25" s="48"/>
      <c r="AY25" s="48"/>
      <c r="AZ25" s="48"/>
      <c r="BA25" s="48"/>
      <c r="BC25" s="47"/>
      <c r="BD25" s="47"/>
      <c r="BE25" s="47"/>
      <c r="BF25" s="47"/>
      <c r="BG25" s="48"/>
      <c r="BH25" s="48"/>
      <c r="BI25" s="48"/>
      <c r="BJ25" s="48"/>
      <c r="BL25" s="47"/>
      <c r="BM25" s="47"/>
      <c r="BN25" s="47"/>
      <c r="BO25" s="47"/>
      <c r="BP25" s="48"/>
      <c r="BQ25" s="48"/>
      <c r="BR25" s="48"/>
      <c r="BS25" s="48"/>
    </row>
    <row r="26" spans="1:81" x14ac:dyDescent="0.2">
      <c r="A26" s="55"/>
      <c r="B26" s="55"/>
      <c r="C26" s="47"/>
      <c r="D26" s="47"/>
      <c r="E26" s="47"/>
      <c r="F26" s="47"/>
      <c r="G26" s="48"/>
      <c r="H26" s="48"/>
      <c r="I26" s="9"/>
      <c r="J26" s="55"/>
      <c r="K26" s="55"/>
      <c r="L26" s="47"/>
      <c r="M26" s="47"/>
      <c r="N26" s="47"/>
      <c r="O26" s="47"/>
      <c r="P26" s="48"/>
      <c r="Q26" s="48"/>
      <c r="R26" s="9"/>
      <c r="S26" s="55"/>
      <c r="T26" s="55"/>
      <c r="U26" s="47"/>
      <c r="V26" s="47"/>
      <c r="W26" s="47"/>
      <c r="X26" s="47"/>
      <c r="Y26" s="48"/>
      <c r="Z26" s="48"/>
      <c r="AA26" s="9"/>
      <c r="AB26" s="55"/>
      <c r="AC26" s="55"/>
      <c r="AD26" s="47"/>
      <c r="AE26" s="47"/>
      <c r="AF26" s="47"/>
      <c r="AG26" s="47"/>
      <c r="AH26" s="48"/>
      <c r="AI26" s="48"/>
      <c r="AJ26" s="9"/>
      <c r="AK26" s="55"/>
      <c r="AL26" s="55"/>
      <c r="AM26" s="47"/>
      <c r="AN26" s="47"/>
      <c r="AO26" s="47"/>
      <c r="AP26" s="47"/>
      <c r="AQ26" s="68"/>
      <c r="AR26" s="68"/>
      <c r="AS26" s="9"/>
      <c r="AT26" s="55"/>
      <c r="AU26" s="55"/>
      <c r="AV26" s="47"/>
      <c r="AW26" s="47"/>
      <c r="AX26" s="47"/>
      <c r="AY26" s="47"/>
      <c r="AZ26" s="48"/>
      <c r="BA26" s="48"/>
      <c r="BB26" s="9"/>
      <c r="BC26" s="55"/>
      <c r="BD26" s="55"/>
      <c r="BE26" s="47"/>
      <c r="BF26" s="47"/>
      <c r="BG26" s="47"/>
      <c r="BH26" s="47"/>
      <c r="BI26" s="48"/>
      <c r="BJ26" s="48"/>
      <c r="BK26" s="9"/>
      <c r="BL26" s="55"/>
      <c r="BM26" s="55"/>
      <c r="BN26" s="47"/>
      <c r="BO26" s="47"/>
      <c r="BP26" s="47"/>
      <c r="BQ26" s="47"/>
      <c r="BR26" s="68"/>
      <c r="BS26" s="68"/>
      <c r="BT26" s="9"/>
    </row>
    <row r="27" spans="1:81" x14ac:dyDescent="0.2">
      <c r="A27" s="41"/>
      <c r="B27" s="41"/>
      <c r="C27" s="9"/>
      <c r="D27" s="9"/>
      <c r="E27" s="9"/>
      <c r="F27" s="9"/>
      <c r="G27" s="9"/>
      <c r="H27" s="9"/>
      <c r="I27" s="9"/>
      <c r="J27" s="41"/>
      <c r="K27" s="41"/>
      <c r="L27" s="9"/>
      <c r="M27" s="9"/>
      <c r="N27" s="9"/>
      <c r="O27" s="9"/>
      <c r="P27" s="9"/>
      <c r="Q27" s="9"/>
      <c r="R27" s="9"/>
      <c r="S27" s="41"/>
      <c r="T27" s="41"/>
      <c r="U27" s="9"/>
      <c r="V27" s="9"/>
      <c r="W27" s="9"/>
      <c r="X27" s="9"/>
      <c r="Y27" s="9"/>
      <c r="Z27" s="9"/>
      <c r="AA27" s="9"/>
      <c r="AB27" s="41"/>
      <c r="AC27" s="41"/>
      <c r="AD27" s="9"/>
      <c r="AE27" s="9"/>
      <c r="AF27" s="9"/>
      <c r="AG27" s="9"/>
      <c r="AH27" s="9"/>
      <c r="AI27" s="9"/>
      <c r="AJ27" s="9"/>
      <c r="AK27" s="41"/>
      <c r="AL27" s="41"/>
      <c r="AM27" s="9"/>
      <c r="AN27" s="9"/>
      <c r="AO27" s="9"/>
      <c r="AP27" s="9"/>
      <c r="AQ27" s="9"/>
      <c r="AR27" s="9"/>
      <c r="AS27" s="9"/>
      <c r="AT27" s="41"/>
      <c r="AU27" s="41"/>
      <c r="AV27" s="9"/>
      <c r="AW27" s="9"/>
      <c r="AX27" s="9"/>
      <c r="AY27" s="9"/>
      <c r="AZ27" s="9"/>
      <c r="BA27" s="9"/>
      <c r="BB27" s="9"/>
      <c r="BC27" s="41"/>
      <c r="BD27" s="41"/>
      <c r="BE27" s="9"/>
      <c r="BF27" s="9"/>
      <c r="BG27" s="9"/>
      <c r="BH27" s="9"/>
      <c r="BI27" s="9"/>
      <c r="BJ27" s="9"/>
      <c r="BK27" s="9"/>
      <c r="BL27" s="41"/>
      <c r="BM27" s="41"/>
      <c r="BN27" s="9"/>
      <c r="BO27" s="9"/>
      <c r="BP27" s="9"/>
      <c r="BQ27" s="9"/>
      <c r="BR27" s="9"/>
      <c r="BS27" s="9"/>
      <c r="BT27" s="9"/>
    </row>
    <row r="28" spans="1:81" ht="25" thickBot="1" x14ac:dyDescent="0.35">
      <c r="A28" s="61" t="s">
        <v>15</v>
      </c>
      <c r="B28" s="60"/>
      <c r="C28" s="60"/>
      <c r="D28" s="60"/>
      <c r="E28" s="60"/>
      <c r="F28" s="60"/>
      <c r="G28" s="60"/>
      <c r="H28" s="60"/>
      <c r="I28" s="62"/>
      <c r="J28" s="61" t="s">
        <v>15</v>
      </c>
      <c r="K28" s="60"/>
      <c r="L28" s="60"/>
      <c r="M28" s="60"/>
      <c r="N28" s="60"/>
      <c r="O28" s="60"/>
      <c r="P28" s="60"/>
      <c r="Q28" s="60"/>
      <c r="R28" s="62"/>
      <c r="S28" s="61" t="s">
        <v>15</v>
      </c>
      <c r="T28" s="60"/>
      <c r="U28" s="60"/>
      <c r="V28" s="60"/>
      <c r="W28" s="60"/>
      <c r="X28" s="60"/>
      <c r="Y28" s="60"/>
      <c r="Z28" s="60"/>
      <c r="AA28" s="62"/>
      <c r="AB28" s="61" t="s">
        <v>15</v>
      </c>
      <c r="AC28" s="60"/>
      <c r="AD28" s="60"/>
      <c r="AE28" s="60"/>
      <c r="AF28" s="60"/>
      <c r="AG28" s="60"/>
      <c r="AH28" s="60"/>
      <c r="AI28" s="60"/>
      <c r="AJ28" s="62"/>
      <c r="AK28" s="57" t="s">
        <v>15</v>
      </c>
      <c r="AL28" s="58"/>
      <c r="AM28" s="58"/>
      <c r="AN28" s="58"/>
      <c r="AO28" s="58"/>
      <c r="AP28" s="58"/>
      <c r="AQ28" s="58"/>
      <c r="AR28" s="58"/>
      <c r="AS28" s="59"/>
      <c r="AT28" s="61" t="s">
        <v>15</v>
      </c>
      <c r="AU28" s="60"/>
      <c r="AV28" s="60"/>
      <c r="AW28" s="60"/>
      <c r="AX28" s="60"/>
      <c r="AY28" s="60"/>
      <c r="AZ28" s="60"/>
      <c r="BA28" s="60"/>
      <c r="BB28" s="62"/>
      <c r="BC28" s="61" t="s">
        <v>15</v>
      </c>
      <c r="BD28" s="60"/>
      <c r="BE28" s="60"/>
      <c r="BF28" s="60"/>
      <c r="BG28" s="60"/>
      <c r="BH28" s="60"/>
      <c r="BI28" s="60"/>
      <c r="BJ28" s="60"/>
      <c r="BK28" s="62"/>
      <c r="BL28" s="61" t="s">
        <v>15</v>
      </c>
      <c r="BM28" s="60"/>
      <c r="BN28" s="60"/>
      <c r="BO28" s="60"/>
      <c r="BP28" s="60"/>
      <c r="BQ28" s="60"/>
      <c r="BR28" s="60"/>
      <c r="BS28" s="60"/>
      <c r="BT28" s="62"/>
      <c r="BU28" s="61" t="s">
        <v>15</v>
      </c>
      <c r="BV28" s="60"/>
      <c r="BW28" s="60"/>
      <c r="BX28" s="60"/>
      <c r="BY28" s="60"/>
      <c r="BZ28" s="60"/>
      <c r="CA28" s="60"/>
      <c r="CB28" s="60"/>
      <c r="CC28" s="62"/>
    </row>
    <row r="29" spans="1:81" x14ac:dyDescent="0.2">
      <c r="A29" s="52" t="s">
        <v>16</v>
      </c>
      <c r="B29" s="53"/>
      <c r="C29" s="53" t="s">
        <v>17</v>
      </c>
      <c r="D29" s="53"/>
      <c r="E29" s="53" t="s">
        <v>18</v>
      </c>
      <c r="F29" s="53"/>
      <c r="G29" s="53" t="s">
        <v>3</v>
      </c>
      <c r="H29" s="53"/>
      <c r="I29" s="4"/>
      <c r="J29" s="52" t="s">
        <v>16</v>
      </c>
      <c r="K29" s="53"/>
      <c r="L29" s="53" t="s">
        <v>17</v>
      </c>
      <c r="M29" s="53"/>
      <c r="N29" s="53" t="s">
        <v>18</v>
      </c>
      <c r="O29" s="53"/>
      <c r="P29" s="53" t="s">
        <v>3</v>
      </c>
      <c r="Q29" s="53"/>
      <c r="R29" s="4"/>
      <c r="S29" s="52" t="s">
        <v>16</v>
      </c>
      <c r="T29" s="53"/>
      <c r="U29" s="53" t="s">
        <v>17</v>
      </c>
      <c r="V29" s="53"/>
      <c r="W29" s="53" t="s">
        <v>18</v>
      </c>
      <c r="X29" s="53"/>
      <c r="Y29" s="53" t="s">
        <v>3</v>
      </c>
      <c r="Z29" s="53"/>
      <c r="AA29" s="4"/>
      <c r="AB29" s="52" t="s">
        <v>16</v>
      </c>
      <c r="AC29" s="53"/>
      <c r="AD29" s="53" t="s">
        <v>17</v>
      </c>
      <c r="AE29" s="53"/>
      <c r="AF29" s="53" t="s">
        <v>18</v>
      </c>
      <c r="AG29" s="53"/>
      <c r="AH29" s="53" t="s">
        <v>3</v>
      </c>
      <c r="AI29" s="53"/>
      <c r="AJ29" s="4"/>
      <c r="AK29" s="52" t="s">
        <v>16</v>
      </c>
      <c r="AL29" s="53"/>
      <c r="AM29" s="53" t="s">
        <v>17</v>
      </c>
      <c r="AN29" s="53"/>
      <c r="AO29" s="53" t="s">
        <v>18</v>
      </c>
      <c r="AP29" s="53"/>
      <c r="AQ29" s="53" t="s">
        <v>3</v>
      </c>
      <c r="AR29" s="53"/>
      <c r="AS29" s="4"/>
      <c r="AT29" s="52" t="s">
        <v>16</v>
      </c>
      <c r="AU29" s="53"/>
      <c r="AV29" s="53" t="s">
        <v>17</v>
      </c>
      <c r="AW29" s="53"/>
      <c r="AX29" s="53" t="s">
        <v>18</v>
      </c>
      <c r="AY29" s="53"/>
      <c r="AZ29" s="53" t="s">
        <v>3</v>
      </c>
      <c r="BA29" s="53"/>
      <c r="BB29" s="4"/>
      <c r="BC29" s="52" t="s">
        <v>16</v>
      </c>
      <c r="BD29" s="53"/>
      <c r="BE29" s="53" t="s">
        <v>17</v>
      </c>
      <c r="BF29" s="53"/>
      <c r="BG29" s="53" t="s">
        <v>18</v>
      </c>
      <c r="BH29" s="53"/>
      <c r="BI29" s="53" t="s">
        <v>3</v>
      </c>
      <c r="BJ29" s="53"/>
      <c r="BK29" s="4"/>
      <c r="BL29" s="52" t="s">
        <v>16</v>
      </c>
      <c r="BM29" s="53"/>
      <c r="BN29" s="53" t="s">
        <v>17</v>
      </c>
      <c r="BO29" s="53"/>
      <c r="BP29" s="53" t="s">
        <v>18</v>
      </c>
      <c r="BQ29" s="53"/>
      <c r="BR29" s="53" t="s">
        <v>3</v>
      </c>
      <c r="BS29" s="53"/>
      <c r="BT29" s="4"/>
      <c r="BU29" s="52" t="s">
        <v>16</v>
      </c>
      <c r="BV29" s="53"/>
      <c r="BW29" s="53" t="s">
        <v>17</v>
      </c>
      <c r="BX29" s="53"/>
      <c r="BY29" s="53" t="s">
        <v>18</v>
      </c>
      <c r="BZ29" s="53"/>
      <c r="CA29" s="53" t="s">
        <v>3</v>
      </c>
      <c r="CB29" s="53"/>
    </row>
    <row r="30" spans="1:81" x14ac:dyDescent="0.2">
      <c r="A30" s="46">
        <v>1</v>
      </c>
      <c r="B30" s="47"/>
      <c r="C30" s="47">
        <f>'ManHours Pies'!$D$9</f>
        <v>1.5</v>
      </c>
      <c r="D30" s="47"/>
      <c r="E30" s="48">
        <f>'ManHours Pies'!$G$2</f>
        <v>28.1</v>
      </c>
      <c r="F30" s="48"/>
      <c r="G30" s="48">
        <f>(A30*C30)*E30</f>
        <v>42.150000000000006</v>
      </c>
      <c r="H30" s="48"/>
      <c r="I30" s="1"/>
      <c r="J30" s="46">
        <v>1</v>
      </c>
      <c r="K30" s="47"/>
      <c r="L30" s="47">
        <f>'ManHours Pies'!$D$5</f>
        <v>1.5</v>
      </c>
      <c r="M30" s="47"/>
      <c r="N30" s="48">
        <f>'ManHours Pies'!$G$2</f>
        <v>28.1</v>
      </c>
      <c r="O30" s="48"/>
      <c r="P30" s="48">
        <f>(J30*L30)*N30</f>
        <v>42.150000000000006</v>
      </c>
      <c r="Q30" s="48"/>
      <c r="R30" s="1"/>
      <c r="S30" s="46">
        <v>1</v>
      </c>
      <c r="T30" s="47"/>
      <c r="U30" s="47">
        <f>'ManHours Pies'!$D$13</f>
        <v>1.5</v>
      </c>
      <c r="V30" s="47"/>
      <c r="W30" s="48">
        <f>'ManHours Pies'!$G$2</f>
        <v>28.1</v>
      </c>
      <c r="X30" s="48"/>
      <c r="Y30" s="48">
        <f>(S30*U30)*W30</f>
        <v>42.150000000000006</v>
      </c>
      <c r="Z30" s="48"/>
      <c r="AA30" s="1"/>
      <c r="AB30" s="46">
        <v>1</v>
      </c>
      <c r="AC30" s="47"/>
      <c r="AD30" s="47">
        <f>'ManHours Pies'!$D$6</f>
        <v>1.5</v>
      </c>
      <c r="AE30" s="47"/>
      <c r="AF30" s="48">
        <f>'ManHours Pies'!$G$2</f>
        <v>28.1</v>
      </c>
      <c r="AG30" s="48"/>
      <c r="AH30" s="48">
        <f>(AB30*AD30)*AF30</f>
        <v>42.150000000000006</v>
      </c>
      <c r="AI30" s="48"/>
      <c r="AJ30" s="1"/>
      <c r="AK30" s="46">
        <v>1</v>
      </c>
      <c r="AL30" s="47"/>
      <c r="AM30" s="47">
        <f>'ManHours Pies'!$D$4</f>
        <v>1.5</v>
      </c>
      <c r="AN30" s="47"/>
      <c r="AO30" s="48">
        <f>'ManHours Pies'!$G$2</f>
        <v>28.1</v>
      </c>
      <c r="AP30" s="48"/>
      <c r="AQ30" s="48">
        <f>(AK30*AM30)*AO30</f>
        <v>42.150000000000006</v>
      </c>
      <c r="AR30" s="48"/>
      <c r="AS30" s="1"/>
      <c r="AT30" s="46">
        <v>1</v>
      </c>
      <c r="AU30" s="47"/>
      <c r="AV30" s="47">
        <f>'ManHours Pies'!$D$11</f>
        <v>1.5</v>
      </c>
      <c r="AW30" s="47"/>
      <c r="AX30" s="48">
        <f>'ManHours Pies'!$G$2</f>
        <v>28.1</v>
      </c>
      <c r="AY30" s="48"/>
      <c r="AZ30" s="48">
        <f>(AT30*AV30)*AX30</f>
        <v>42.150000000000006</v>
      </c>
      <c r="BA30" s="48"/>
      <c r="BB30" s="1"/>
      <c r="BC30" s="46">
        <v>1</v>
      </c>
      <c r="BD30" s="47"/>
      <c r="BE30" s="47">
        <f>'ManHours Pies'!$D$10</f>
        <v>1.5</v>
      </c>
      <c r="BF30" s="47"/>
      <c r="BG30" s="48">
        <f>'ManHours Pies'!$G$2</f>
        <v>28.1</v>
      </c>
      <c r="BH30" s="48"/>
      <c r="BI30" s="48">
        <f>(BC30*BE30)*BG30</f>
        <v>42.150000000000006</v>
      </c>
      <c r="BJ30" s="48"/>
      <c r="BK30" s="1"/>
      <c r="BL30" s="46">
        <v>1</v>
      </c>
      <c r="BM30" s="47"/>
      <c r="BN30" s="47">
        <f>'ManHours Pies'!$D$7</f>
        <v>1.5</v>
      </c>
      <c r="BO30" s="47"/>
      <c r="BP30" s="48">
        <f>'ManHours Pies'!$G$2</f>
        <v>28.1</v>
      </c>
      <c r="BQ30" s="48"/>
      <c r="BR30" s="48">
        <f>(BL30*BN30)*BP30</f>
        <v>42.150000000000006</v>
      </c>
      <c r="BS30" s="48"/>
      <c r="BT30" s="1"/>
      <c r="BU30" s="46">
        <v>1</v>
      </c>
      <c r="BV30" s="47"/>
      <c r="BW30" s="47">
        <f>'ManHours Pies'!$D$5</f>
        <v>1.5</v>
      </c>
      <c r="BX30" s="47"/>
      <c r="BY30" s="48">
        <f>'ManHours Pies'!$G$2</f>
        <v>28.1</v>
      </c>
      <c r="BZ30" s="48"/>
      <c r="CA30" s="48">
        <f>(BU30*BW30)*BY30</f>
        <v>42.150000000000006</v>
      </c>
      <c r="CB30" s="48"/>
    </row>
    <row r="31" spans="1:81" x14ac:dyDescent="0.2">
      <c r="A31" s="46">
        <v>1</v>
      </c>
      <c r="B31" s="47"/>
      <c r="C31" s="47">
        <f>'ManHours Pies'!$E$9</f>
        <v>2.2999999999999998</v>
      </c>
      <c r="D31" s="47"/>
      <c r="E31" s="48">
        <f>'ManHours Pies'!$G$2</f>
        <v>28.1</v>
      </c>
      <c r="F31" s="48"/>
      <c r="G31" s="48">
        <f t="shared" ref="G31:G32" si="25">(A31*C31)*E31</f>
        <v>64.63</v>
      </c>
      <c r="H31" s="48"/>
      <c r="I31" s="1"/>
      <c r="J31" s="46">
        <v>1</v>
      </c>
      <c r="K31" s="47"/>
      <c r="L31" s="47">
        <f>'ManHours Pies'!$E$5</f>
        <v>2</v>
      </c>
      <c r="M31" s="47"/>
      <c r="N31" s="48">
        <f>'ManHours Pies'!$G$2</f>
        <v>28.1</v>
      </c>
      <c r="O31" s="48"/>
      <c r="P31" s="48">
        <f t="shared" ref="P31:P32" si="26">(J31*L31)*N31</f>
        <v>56.2</v>
      </c>
      <c r="Q31" s="48"/>
      <c r="R31" s="1"/>
      <c r="S31" s="46">
        <v>1</v>
      </c>
      <c r="T31" s="47"/>
      <c r="U31" s="47">
        <f>'ManHours Pies'!$E$13</f>
        <v>3.5</v>
      </c>
      <c r="V31" s="47"/>
      <c r="W31" s="48">
        <f>'ManHours Pies'!$G$2</f>
        <v>28.1</v>
      </c>
      <c r="X31" s="48"/>
      <c r="Y31" s="48">
        <f t="shared" ref="Y31:Y32" si="27">(S31*U31)*W31</f>
        <v>98.350000000000009</v>
      </c>
      <c r="Z31" s="48"/>
      <c r="AA31" s="1"/>
      <c r="AB31" s="46">
        <v>1</v>
      </c>
      <c r="AC31" s="47"/>
      <c r="AD31" s="47">
        <f>'ManHours Pies'!$E$6</f>
        <v>3</v>
      </c>
      <c r="AE31" s="47"/>
      <c r="AF31" s="48">
        <f>'ManHours Pies'!$G$2</f>
        <v>28.1</v>
      </c>
      <c r="AG31" s="48"/>
      <c r="AH31" s="48">
        <f t="shared" ref="AH31:AH32" si="28">(AB31*AD31)*AF31</f>
        <v>84.300000000000011</v>
      </c>
      <c r="AI31" s="48"/>
      <c r="AJ31" s="1"/>
      <c r="AK31" s="46">
        <v>1</v>
      </c>
      <c r="AL31" s="47"/>
      <c r="AM31" s="47">
        <f>'ManHours Pies'!$E$4</f>
        <v>1</v>
      </c>
      <c r="AN31" s="47"/>
      <c r="AO31" s="48">
        <f>'ManHours Pies'!$G$2</f>
        <v>28.1</v>
      </c>
      <c r="AP31" s="48"/>
      <c r="AQ31" s="48">
        <f>(AK31*AM31)*AO31</f>
        <v>28.1</v>
      </c>
      <c r="AR31" s="48"/>
      <c r="AS31" s="1"/>
      <c r="AT31" s="46">
        <v>1</v>
      </c>
      <c r="AU31" s="47"/>
      <c r="AV31" s="47">
        <f>'ManHours Pies'!$E$11</f>
        <v>3</v>
      </c>
      <c r="AW31" s="47"/>
      <c r="AX31" s="48">
        <f>'ManHours Pies'!$G$2</f>
        <v>28.1</v>
      </c>
      <c r="AY31" s="48"/>
      <c r="AZ31" s="48">
        <f t="shared" ref="AZ31:AZ32" si="29">(AT31*AV31)*AX31</f>
        <v>84.300000000000011</v>
      </c>
      <c r="BA31" s="48"/>
      <c r="BB31" s="1"/>
      <c r="BC31" s="46">
        <v>1</v>
      </c>
      <c r="BD31" s="47"/>
      <c r="BE31" s="47">
        <f>'ManHours Pies'!$E$10</f>
        <v>2.2999999999999998</v>
      </c>
      <c r="BF31" s="47"/>
      <c r="BG31" s="48">
        <f>'ManHours Pies'!$G$2</f>
        <v>28.1</v>
      </c>
      <c r="BH31" s="48"/>
      <c r="BI31" s="48">
        <f t="shared" ref="BI31:BI32" si="30">(BC31*BE31)*BG31</f>
        <v>64.63</v>
      </c>
      <c r="BJ31" s="48"/>
      <c r="BK31" s="1"/>
      <c r="BL31" s="46">
        <v>1</v>
      </c>
      <c r="BM31" s="47"/>
      <c r="BN31" s="47">
        <f>'ManHours Pies'!$E$7</f>
        <v>2.2999999999999998</v>
      </c>
      <c r="BO31" s="47"/>
      <c r="BP31" s="48">
        <f>'ManHours Pies'!$G$2</f>
        <v>28.1</v>
      </c>
      <c r="BQ31" s="48"/>
      <c r="BR31" s="48">
        <f t="shared" ref="BR31:BR32" si="31">(BL31*BN31)*BP31</f>
        <v>64.63</v>
      </c>
      <c r="BS31" s="48"/>
      <c r="BT31" s="1"/>
      <c r="BU31" s="46">
        <v>1</v>
      </c>
      <c r="BV31" s="47"/>
      <c r="BW31" s="47">
        <f>'ManHours Pies'!$E$5</f>
        <v>2</v>
      </c>
      <c r="BX31" s="47"/>
      <c r="BY31" s="48">
        <f>'ManHours Pies'!$G$2</f>
        <v>28.1</v>
      </c>
      <c r="BZ31" s="48"/>
      <c r="CA31" s="48">
        <f t="shared" ref="CA31:CA34" si="32">(BU31*BW31)*BY31</f>
        <v>56.2</v>
      </c>
      <c r="CB31" s="48"/>
    </row>
    <row r="32" spans="1:81" x14ac:dyDescent="0.2">
      <c r="A32" s="46">
        <v>1</v>
      </c>
      <c r="B32" s="47"/>
      <c r="C32" s="47">
        <f>'ManHours Pies'!$F$9</f>
        <v>6</v>
      </c>
      <c r="D32" s="47"/>
      <c r="E32" s="48">
        <f>'ManHours Pies'!$G$2</f>
        <v>28.1</v>
      </c>
      <c r="F32" s="48"/>
      <c r="G32" s="48">
        <f t="shared" si="25"/>
        <v>168.60000000000002</v>
      </c>
      <c r="H32" s="48"/>
      <c r="I32" s="1"/>
      <c r="J32" s="46">
        <v>1</v>
      </c>
      <c r="K32" s="47"/>
      <c r="L32" s="47">
        <f>'ManHours Pies'!$F$5</f>
        <v>6</v>
      </c>
      <c r="M32" s="47"/>
      <c r="N32" s="48">
        <f>'ManHours Pies'!$G$2</f>
        <v>28.1</v>
      </c>
      <c r="O32" s="48"/>
      <c r="P32" s="48">
        <f t="shared" si="26"/>
        <v>168.60000000000002</v>
      </c>
      <c r="Q32" s="48"/>
      <c r="R32" s="1"/>
      <c r="S32" s="46">
        <v>1</v>
      </c>
      <c r="T32" s="47"/>
      <c r="U32" s="47">
        <f>'ManHours Pies'!$F$13</f>
        <v>6</v>
      </c>
      <c r="V32" s="47"/>
      <c r="W32" s="48">
        <f>'ManHours Pies'!$G$2</f>
        <v>28.1</v>
      </c>
      <c r="X32" s="48"/>
      <c r="Y32" s="48">
        <f t="shared" si="27"/>
        <v>168.60000000000002</v>
      </c>
      <c r="Z32" s="48"/>
      <c r="AA32" s="1"/>
      <c r="AB32" s="46">
        <v>1</v>
      </c>
      <c r="AC32" s="47"/>
      <c r="AD32" s="47">
        <f>'ManHours Pies'!$F$6</f>
        <v>6</v>
      </c>
      <c r="AE32" s="47"/>
      <c r="AF32" s="48">
        <f>'ManHours Pies'!$G$2</f>
        <v>28.1</v>
      </c>
      <c r="AG32" s="48"/>
      <c r="AH32" s="48">
        <f t="shared" si="28"/>
        <v>168.60000000000002</v>
      </c>
      <c r="AI32" s="48"/>
      <c r="AJ32" s="1"/>
      <c r="AK32" s="46">
        <v>1</v>
      </c>
      <c r="AL32" s="47"/>
      <c r="AM32" s="47">
        <f>'ManHours Pies'!$F$4</f>
        <v>6</v>
      </c>
      <c r="AN32" s="47"/>
      <c r="AO32" s="48">
        <f>'ManHours Pies'!$G$2</f>
        <v>28.1</v>
      </c>
      <c r="AP32" s="48"/>
      <c r="AQ32" s="48">
        <f>(AK32*AM32)*AO32</f>
        <v>168.60000000000002</v>
      </c>
      <c r="AR32" s="48"/>
      <c r="AS32" s="1"/>
      <c r="AT32" s="46">
        <v>1</v>
      </c>
      <c r="AU32" s="47"/>
      <c r="AV32" s="47">
        <f>'ManHours Pies'!$F$11</f>
        <v>6</v>
      </c>
      <c r="AW32" s="47"/>
      <c r="AX32" s="48">
        <f>'ManHours Pies'!$G$2</f>
        <v>28.1</v>
      </c>
      <c r="AY32" s="48"/>
      <c r="AZ32" s="48">
        <f t="shared" si="29"/>
        <v>168.60000000000002</v>
      </c>
      <c r="BA32" s="48"/>
      <c r="BB32" s="1"/>
      <c r="BC32" s="46">
        <v>1</v>
      </c>
      <c r="BD32" s="47"/>
      <c r="BE32" s="47">
        <f>'ManHours Pies'!$F$10</f>
        <v>6</v>
      </c>
      <c r="BF32" s="47"/>
      <c r="BG32" s="48">
        <f>'ManHours Pies'!$G$2</f>
        <v>28.1</v>
      </c>
      <c r="BH32" s="48"/>
      <c r="BI32" s="48">
        <f t="shared" si="30"/>
        <v>168.60000000000002</v>
      </c>
      <c r="BJ32" s="48"/>
      <c r="BK32" s="1"/>
      <c r="BL32" s="46">
        <v>1</v>
      </c>
      <c r="BM32" s="47"/>
      <c r="BN32" s="47">
        <f>'ManHours Pies'!$F$7</f>
        <v>6</v>
      </c>
      <c r="BO32" s="47"/>
      <c r="BP32" s="48">
        <f>'ManHours Pies'!$G$2</f>
        <v>28.1</v>
      </c>
      <c r="BQ32" s="48"/>
      <c r="BR32" s="48">
        <f t="shared" si="31"/>
        <v>168.60000000000002</v>
      </c>
      <c r="BS32" s="48"/>
      <c r="BT32" s="1"/>
      <c r="BU32" s="46">
        <v>1</v>
      </c>
      <c r="BV32" s="47"/>
      <c r="BW32" s="47">
        <f>'ManHours Pies'!$F$5</f>
        <v>6</v>
      </c>
      <c r="BX32" s="47"/>
      <c r="BY32" s="48">
        <f>'ManHours Pies'!$G$2</f>
        <v>28.1</v>
      </c>
      <c r="BZ32" s="48"/>
      <c r="CA32" s="48">
        <f t="shared" si="32"/>
        <v>168.60000000000002</v>
      </c>
      <c r="CB32" s="48"/>
    </row>
    <row r="33" spans="1:81" x14ac:dyDescent="0.2">
      <c r="A33" s="46">
        <v>2</v>
      </c>
      <c r="B33" s="47"/>
      <c r="C33" s="47">
        <f>'ManHours Pies'!$F$14</f>
        <v>2</v>
      </c>
      <c r="D33" s="47"/>
      <c r="E33" s="48">
        <f>'ManHours Pies'!$G$2</f>
        <v>28.1</v>
      </c>
      <c r="F33" s="48"/>
      <c r="G33" s="48">
        <f t="shared" ref="G33" si="33">(A33*C33)*E33</f>
        <v>112.4</v>
      </c>
      <c r="H33" s="48"/>
      <c r="I33" s="1"/>
      <c r="J33" s="46">
        <v>2</v>
      </c>
      <c r="K33" s="47"/>
      <c r="L33" s="47">
        <f>'ManHours Pies'!$F$14</f>
        <v>2</v>
      </c>
      <c r="M33" s="47"/>
      <c r="N33" s="48">
        <f>'ManHours Pies'!$G$2</f>
        <v>28.1</v>
      </c>
      <c r="O33" s="48"/>
      <c r="P33" s="48">
        <f t="shared" ref="P33" si="34">(J33*L33)*N33</f>
        <v>112.4</v>
      </c>
      <c r="Q33" s="48"/>
      <c r="R33" s="1"/>
      <c r="S33" s="46">
        <v>2</v>
      </c>
      <c r="T33" s="47"/>
      <c r="U33" s="47">
        <f>'ManHours Pies'!$F$14</f>
        <v>2</v>
      </c>
      <c r="V33" s="47"/>
      <c r="W33" s="48">
        <f>'ManHours Pies'!$G$2</f>
        <v>28.1</v>
      </c>
      <c r="X33" s="48"/>
      <c r="Y33" s="48">
        <f t="shared" ref="Y33" si="35">(S33*U33)*W33</f>
        <v>112.4</v>
      </c>
      <c r="Z33" s="48"/>
      <c r="AA33" s="1"/>
      <c r="AB33" s="46">
        <v>2</v>
      </c>
      <c r="AC33" s="47"/>
      <c r="AD33" s="47">
        <f>'ManHours Pies'!$F$14</f>
        <v>2</v>
      </c>
      <c r="AE33" s="47"/>
      <c r="AF33" s="48">
        <f>'ManHours Pies'!$G$2</f>
        <v>28.1</v>
      </c>
      <c r="AG33" s="48"/>
      <c r="AH33" s="48">
        <f t="shared" ref="AH33" si="36">(AB33*AD33)*AF33</f>
        <v>112.4</v>
      </c>
      <c r="AI33" s="48"/>
      <c r="AJ33" s="1"/>
      <c r="AK33" s="46">
        <v>2</v>
      </c>
      <c r="AL33" s="47"/>
      <c r="AM33" s="47">
        <f>'ManHours Pies'!$F$14</f>
        <v>2</v>
      </c>
      <c r="AN33" s="47"/>
      <c r="AO33" s="48">
        <f>'ManHours Pies'!$G$2</f>
        <v>28.1</v>
      </c>
      <c r="AP33" s="48"/>
      <c r="AQ33" s="48">
        <f>(AK33*AM33)*AO33</f>
        <v>112.4</v>
      </c>
      <c r="AR33" s="48"/>
      <c r="AS33" s="1"/>
      <c r="AT33" s="46">
        <v>2</v>
      </c>
      <c r="AU33" s="47"/>
      <c r="AV33" s="47">
        <f>'ManHours Pies'!$F$14</f>
        <v>2</v>
      </c>
      <c r="AW33" s="47"/>
      <c r="AX33" s="48">
        <f>'ManHours Pies'!$G$2</f>
        <v>28.1</v>
      </c>
      <c r="AY33" s="48"/>
      <c r="AZ33" s="48">
        <f t="shared" ref="AZ33" si="37">(AT33*AV33)*AX33</f>
        <v>112.4</v>
      </c>
      <c r="BA33" s="48"/>
      <c r="BB33" s="1"/>
      <c r="BC33" s="46">
        <v>2</v>
      </c>
      <c r="BD33" s="47"/>
      <c r="BE33" s="47">
        <f>'ManHours Pies'!$F$14</f>
        <v>2</v>
      </c>
      <c r="BF33" s="47"/>
      <c r="BG33" s="48">
        <f>'ManHours Pies'!$G$2</f>
        <v>28.1</v>
      </c>
      <c r="BH33" s="48"/>
      <c r="BI33" s="48">
        <f t="shared" ref="BI33" si="38">(BC33*BE33)*BG33</f>
        <v>112.4</v>
      </c>
      <c r="BJ33" s="48"/>
      <c r="BK33" s="1"/>
      <c r="BL33" s="46">
        <v>2</v>
      </c>
      <c r="BM33" s="47"/>
      <c r="BN33" s="47">
        <f>'ManHours Pies'!$F$14</f>
        <v>2</v>
      </c>
      <c r="BO33" s="47"/>
      <c r="BP33" s="48">
        <f>'ManHours Pies'!$G$2</f>
        <v>28.1</v>
      </c>
      <c r="BQ33" s="48"/>
      <c r="BR33" s="48">
        <f t="shared" ref="BR33" si="39">(BL33*BN33)*BP33</f>
        <v>112.4</v>
      </c>
      <c r="BS33" s="48"/>
      <c r="BT33" s="1"/>
      <c r="BU33" s="46">
        <v>2</v>
      </c>
      <c r="BV33" s="47"/>
      <c r="BW33" s="47">
        <f>'ManHours Pies'!$F$14</f>
        <v>2</v>
      </c>
      <c r="BX33" s="47"/>
      <c r="BY33" s="48">
        <f>'ManHours Pies'!$G$2</f>
        <v>28.1</v>
      </c>
      <c r="BZ33" s="48"/>
      <c r="CA33" s="48">
        <f t="shared" si="32"/>
        <v>112.4</v>
      </c>
      <c r="CB33" s="48"/>
    </row>
    <row r="34" spans="1:81" x14ac:dyDescent="0.2">
      <c r="A34" s="46">
        <v>1</v>
      </c>
      <c r="B34" s="47"/>
      <c r="C34" s="47">
        <f>'ManHours Pies'!$D$14</f>
        <v>0.65</v>
      </c>
      <c r="D34" s="47"/>
      <c r="E34" s="48">
        <f>'ManHours Pies'!$G$2</f>
        <v>28.1</v>
      </c>
      <c r="F34" s="48"/>
      <c r="G34" s="48">
        <f t="shared" ref="G34" si="40">(A34*C34)*E34</f>
        <v>18.265000000000001</v>
      </c>
      <c r="H34" s="48"/>
      <c r="I34" s="1"/>
      <c r="J34" s="46">
        <v>1</v>
      </c>
      <c r="K34" s="47"/>
      <c r="L34" s="47">
        <f>'ManHours Pies'!$D$14</f>
        <v>0.65</v>
      </c>
      <c r="M34" s="47"/>
      <c r="N34" s="48">
        <f>'ManHours Pies'!$G$2</f>
        <v>28.1</v>
      </c>
      <c r="O34" s="48"/>
      <c r="P34" s="48">
        <f t="shared" ref="P34" si="41">(J34*L34)*N34</f>
        <v>18.265000000000001</v>
      </c>
      <c r="Q34" s="48"/>
      <c r="R34" s="1"/>
      <c r="S34" s="46">
        <v>1</v>
      </c>
      <c r="T34" s="47"/>
      <c r="U34" s="47">
        <f>'ManHours Pies'!$D$14</f>
        <v>0.65</v>
      </c>
      <c r="V34" s="47"/>
      <c r="W34" s="48">
        <f>'ManHours Pies'!$G$2</f>
        <v>28.1</v>
      </c>
      <c r="X34" s="48"/>
      <c r="Y34" s="48">
        <f t="shared" ref="Y34" si="42">(S34*U34)*W34</f>
        <v>18.265000000000001</v>
      </c>
      <c r="Z34" s="48"/>
      <c r="AA34" s="1"/>
      <c r="AB34" s="46">
        <v>1</v>
      </c>
      <c r="AC34" s="47"/>
      <c r="AD34" s="47">
        <f>'ManHours Pies'!$D$14</f>
        <v>0.65</v>
      </c>
      <c r="AE34" s="47"/>
      <c r="AF34" s="48">
        <f>'ManHours Pies'!$G$2</f>
        <v>28.1</v>
      </c>
      <c r="AG34" s="48"/>
      <c r="AH34" s="48">
        <f t="shared" ref="AH34" si="43">(AB34*AD34)*AF34</f>
        <v>18.265000000000001</v>
      </c>
      <c r="AI34" s="48"/>
      <c r="AJ34" s="1"/>
      <c r="AK34" s="46">
        <v>1</v>
      </c>
      <c r="AL34" s="47"/>
      <c r="AM34" s="47">
        <f>'ManHours Pies'!$D$14</f>
        <v>0.65</v>
      </c>
      <c r="AN34" s="47"/>
      <c r="AO34" s="48">
        <f>'ManHours Pies'!$G$2</f>
        <v>28.1</v>
      </c>
      <c r="AP34" s="48"/>
      <c r="AQ34" s="48">
        <f>(AK34*AM34)*AO34</f>
        <v>18.265000000000001</v>
      </c>
      <c r="AR34" s="48"/>
      <c r="AS34" s="1"/>
      <c r="AT34" s="46">
        <v>1</v>
      </c>
      <c r="AU34" s="47"/>
      <c r="AV34" s="47">
        <f>'ManHours Pies'!$D$14</f>
        <v>0.65</v>
      </c>
      <c r="AW34" s="47"/>
      <c r="AX34" s="48">
        <f>'ManHours Pies'!$G$2</f>
        <v>28.1</v>
      </c>
      <c r="AY34" s="48"/>
      <c r="AZ34" s="48">
        <f t="shared" ref="AZ34" si="44">(AT34*AV34)*AX34</f>
        <v>18.265000000000001</v>
      </c>
      <c r="BA34" s="48"/>
      <c r="BB34" s="1"/>
      <c r="BC34" s="46">
        <v>1</v>
      </c>
      <c r="BD34" s="47"/>
      <c r="BE34" s="47">
        <f>'ManHours Pies'!$D$14</f>
        <v>0.65</v>
      </c>
      <c r="BF34" s="47"/>
      <c r="BG34" s="48">
        <f>'ManHours Pies'!$G$2</f>
        <v>28.1</v>
      </c>
      <c r="BH34" s="48"/>
      <c r="BI34" s="48">
        <f t="shared" ref="BI34" si="45">(BC34*BE34)*BG34</f>
        <v>18.265000000000001</v>
      </c>
      <c r="BJ34" s="48"/>
      <c r="BK34" s="1"/>
      <c r="BL34" s="46">
        <v>1</v>
      </c>
      <c r="BM34" s="47"/>
      <c r="BN34" s="47">
        <f>'ManHours Pies'!$D$14</f>
        <v>0.65</v>
      </c>
      <c r="BO34" s="47"/>
      <c r="BP34" s="48">
        <f>'ManHours Pies'!$G$2</f>
        <v>28.1</v>
      </c>
      <c r="BQ34" s="48"/>
      <c r="BR34" s="48">
        <f t="shared" ref="BR34" si="46">(BL34*BN34)*BP34</f>
        <v>18.265000000000001</v>
      </c>
      <c r="BS34" s="48"/>
      <c r="BT34" s="1"/>
      <c r="BU34" s="46">
        <v>1</v>
      </c>
      <c r="BV34" s="47"/>
      <c r="BW34" s="47">
        <f>'ManHours Pies'!$D$14</f>
        <v>0.65</v>
      </c>
      <c r="BX34" s="47"/>
      <c r="BY34" s="48">
        <f>'ManHours Pies'!$G$2</f>
        <v>28.1</v>
      </c>
      <c r="BZ34" s="48"/>
      <c r="CA34" s="48">
        <f t="shared" si="32"/>
        <v>18.265000000000001</v>
      </c>
      <c r="CB34" s="48"/>
    </row>
    <row r="35" spans="1:81" s="23" customFormat="1" ht="16" thickBot="1" x14ac:dyDescent="0.25">
      <c r="A35" s="75"/>
      <c r="B35" s="56"/>
      <c r="C35" s="56"/>
      <c r="D35" s="56"/>
      <c r="E35" s="56"/>
      <c r="F35" s="56"/>
      <c r="G35" s="74">
        <f>SUM(G30:H32)</f>
        <v>275.38</v>
      </c>
      <c r="H35" s="74"/>
      <c r="I35" s="22"/>
      <c r="J35" s="75"/>
      <c r="K35" s="56"/>
      <c r="L35" s="56"/>
      <c r="M35" s="56"/>
      <c r="N35" s="56"/>
      <c r="O35" s="56"/>
      <c r="P35" s="74">
        <f>SUM(P30:Q32)</f>
        <v>266.95000000000005</v>
      </c>
      <c r="Q35" s="74"/>
      <c r="R35" s="22"/>
      <c r="S35" s="75"/>
      <c r="T35" s="56"/>
      <c r="U35" s="56"/>
      <c r="V35" s="56"/>
      <c r="W35" s="56"/>
      <c r="X35" s="56"/>
      <c r="Y35" s="74">
        <f>SUM(Y30:Z34)</f>
        <v>439.76499999999999</v>
      </c>
      <c r="Z35" s="74"/>
      <c r="AA35" s="22"/>
      <c r="AB35" s="75"/>
      <c r="AC35" s="56"/>
      <c r="AD35" s="56"/>
      <c r="AE35" s="56"/>
      <c r="AF35" s="56"/>
      <c r="AG35" s="56"/>
      <c r="AH35" s="74">
        <f>SUM(AH30:AI32)</f>
        <v>295.05000000000007</v>
      </c>
      <c r="AI35" s="74"/>
      <c r="AJ35" s="22"/>
      <c r="AK35" s="75"/>
      <c r="AL35" s="56"/>
      <c r="AM35" s="56"/>
      <c r="AN35" s="56"/>
      <c r="AO35" s="56"/>
      <c r="AP35" s="56"/>
      <c r="AQ35" s="74">
        <f>SUM(AQ30:AR32)</f>
        <v>238.85000000000002</v>
      </c>
      <c r="AR35" s="74"/>
      <c r="AS35" s="22"/>
      <c r="AT35" s="75"/>
      <c r="AU35" s="56"/>
      <c r="AV35" s="56"/>
      <c r="AW35" s="56"/>
      <c r="AX35" s="56"/>
      <c r="AY35" s="56"/>
      <c r="AZ35" s="74">
        <f>SUM(AZ30:BA32)</f>
        <v>295.05000000000007</v>
      </c>
      <c r="BA35" s="74"/>
      <c r="BB35" s="22"/>
      <c r="BC35" s="75"/>
      <c r="BD35" s="56"/>
      <c r="BE35" s="56"/>
      <c r="BF35" s="56"/>
      <c r="BG35" s="56"/>
      <c r="BH35" s="56"/>
      <c r="BI35" s="74">
        <f>SUM(BI30:BJ32)</f>
        <v>275.38</v>
      </c>
      <c r="BJ35" s="74"/>
      <c r="BK35" s="22"/>
      <c r="BL35" s="75"/>
      <c r="BM35" s="56"/>
      <c r="BN35" s="56"/>
      <c r="BO35" s="56"/>
      <c r="BP35" s="56"/>
      <c r="BQ35" s="56"/>
      <c r="BR35" s="74">
        <f>SUM(BR30:BS32)</f>
        <v>275.38</v>
      </c>
      <c r="BS35" s="74"/>
      <c r="BT35" s="22"/>
      <c r="BU35" s="75"/>
      <c r="BV35" s="56"/>
      <c r="BW35" s="56"/>
      <c r="BX35" s="56"/>
      <c r="BY35" s="56"/>
      <c r="BZ35" s="56"/>
      <c r="CA35" s="74">
        <f>SUM(CA30:CB32)</f>
        <v>266.95000000000005</v>
      </c>
      <c r="CB35" s="74"/>
    </row>
    <row r="36" spans="1:81" ht="17" thickTop="1" thickBot="1" x14ac:dyDescent="0.25">
      <c r="A36" s="73"/>
      <c r="B36" s="72"/>
      <c r="C36" s="72"/>
      <c r="D36" s="72"/>
      <c r="E36" s="72"/>
      <c r="F36" s="72"/>
      <c r="G36" s="72"/>
      <c r="H36" s="72"/>
      <c r="I36" s="2"/>
      <c r="J36" s="73"/>
      <c r="K36" s="72"/>
      <c r="L36" s="72"/>
      <c r="M36" s="72"/>
      <c r="N36" s="72"/>
      <c r="O36" s="72"/>
      <c r="P36" s="72"/>
      <c r="Q36" s="72"/>
      <c r="R36" s="2"/>
      <c r="S36" s="73"/>
      <c r="T36" s="72"/>
      <c r="U36" s="72"/>
      <c r="V36" s="72"/>
      <c r="W36" s="72"/>
      <c r="X36" s="72"/>
      <c r="Y36" s="72"/>
      <c r="Z36" s="72"/>
      <c r="AA36" s="2"/>
      <c r="AB36" s="73"/>
      <c r="AC36" s="72"/>
      <c r="AD36" s="72"/>
      <c r="AE36" s="72"/>
      <c r="AF36" s="72"/>
      <c r="AG36" s="72"/>
      <c r="AH36" s="72"/>
      <c r="AI36" s="72"/>
      <c r="AJ36" s="2"/>
      <c r="AK36" s="73"/>
      <c r="AL36" s="72"/>
      <c r="AM36" s="72"/>
      <c r="AN36" s="72"/>
      <c r="AO36" s="72"/>
      <c r="AP36" s="72"/>
      <c r="AQ36" s="72"/>
      <c r="AR36" s="72"/>
      <c r="AS36" s="2"/>
      <c r="AT36" s="73"/>
      <c r="AU36" s="72"/>
      <c r="AV36" s="72"/>
      <c r="AW36" s="72"/>
      <c r="AX36" s="72"/>
      <c r="AY36" s="72"/>
      <c r="AZ36" s="72"/>
      <c r="BA36" s="72"/>
      <c r="BB36" s="2"/>
      <c r="BC36" s="73"/>
      <c r="BD36" s="72"/>
      <c r="BE36" s="72"/>
      <c r="BF36" s="72"/>
      <c r="BG36" s="72"/>
      <c r="BH36" s="72"/>
      <c r="BI36" s="72"/>
      <c r="BJ36" s="72"/>
      <c r="BK36" s="2"/>
      <c r="BL36" s="73"/>
      <c r="BM36" s="72"/>
      <c r="BN36" s="72"/>
      <c r="BO36" s="72"/>
      <c r="BP36" s="72"/>
      <c r="BQ36" s="72"/>
      <c r="BR36" s="72"/>
      <c r="BS36" s="72"/>
      <c r="BT36" s="2"/>
    </row>
    <row r="37" spans="1:81" ht="16" thickBot="1" x14ac:dyDescent="0.25">
      <c r="A37" s="5"/>
      <c r="B37" s="6"/>
      <c r="C37" s="6"/>
      <c r="D37" s="6"/>
      <c r="E37" s="6"/>
      <c r="F37" s="6"/>
      <c r="G37" s="6"/>
      <c r="H37" s="6"/>
      <c r="I37" s="7"/>
      <c r="J37" s="5"/>
      <c r="K37" s="6"/>
      <c r="L37" s="6"/>
      <c r="M37" s="6"/>
      <c r="N37" s="6"/>
      <c r="O37" s="6"/>
      <c r="P37" s="6"/>
      <c r="Q37" s="6"/>
      <c r="R37" s="7"/>
      <c r="S37" s="5"/>
      <c r="T37" s="6"/>
      <c r="U37" s="6"/>
      <c r="V37" s="6"/>
      <c r="W37" s="6"/>
      <c r="X37" s="6"/>
      <c r="Y37" s="6"/>
      <c r="Z37" s="6"/>
      <c r="AA37" s="7"/>
      <c r="AB37" s="5"/>
      <c r="AC37" s="6"/>
      <c r="AD37" s="6"/>
      <c r="AE37" s="6"/>
      <c r="AF37" s="6"/>
      <c r="AG37" s="6"/>
      <c r="AH37" s="6"/>
      <c r="AI37" s="6"/>
      <c r="AJ37" s="7"/>
      <c r="AK37" s="5"/>
      <c r="AL37" s="6"/>
      <c r="AM37" s="6"/>
      <c r="AN37" s="6"/>
      <c r="AO37" s="6"/>
      <c r="AP37" s="6"/>
      <c r="AQ37" s="6"/>
      <c r="AR37" s="6"/>
      <c r="AS37" s="7"/>
      <c r="AT37" s="5"/>
      <c r="AU37" s="6"/>
      <c r="AV37" s="6"/>
      <c r="AW37" s="6"/>
      <c r="AX37" s="6"/>
      <c r="AY37" s="6"/>
      <c r="AZ37" s="6"/>
      <c r="BA37" s="6"/>
      <c r="BB37" s="7"/>
      <c r="BC37" s="5"/>
      <c r="BD37" s="6"/>
      <c r="BE37" s="6"/>
      <c r="BF37" s="6"/>
      <c r="BG37" s="6"/>
      <c r="BH37" s="6"/>
      <c r="BI37" s="6"/>
      <c r="BJ37" s="6"/>
      <c r="BK37" s="7"/>
      <c r="BL37" s="5"/>
      <c r="BM37" s="6"/>
      <c r="BN37" s="6"/>
      <c r="BO37" s="6"/>
      <c r="BP37" s="6"/>
      <c r="BQ37" s="6"/>
      <c r="BR37" s="6"/>
      <c r="BS37" s="6"/>
      <c r="BT37" s="7"/>
    </row>
    <row r="38" spans="1:81" ht="25" thickBot="1" x14ac:dyDescent="0.35">
      <c r="A38" s="49" t="s">
        <v>66</v>
      </c>
      <c r="B38" s="50"/>
      <c r="C38" s="50"/>
      <c r="D38" s="50"/>
      <c r="E38" s="50"/>
      <c r="F38" s="50"/>
      <c r="G38" s="50"/>
      <c r="H38" s="50"/>
      <c r="I38" s="51"/>
      <c r="J38" s="49" t="s">
        <v>66</v>
      </c>
      <c r="K38" s="50"/>
      <c r="L38" s="50"/>
      <c r="M38" s="50"/>
      <c r="N38" s="50"/>
      <c r="O38" s="50"/>
      <c r="P38" s="50"/>
      <c r="Q38" s="50"/>
      <c r="R38" s="51"/>
      <c r="S38" s="49" t="s">
        <v>66</v>
      </c>
      <c r="T38" s="50"/>
      <c r="U38" s="50"/>
      <c r="V38" s="50"/>
      <c r="W38" s="50"/>
      <c r="X38" s="50"/>
      <c r="Y38" s="50"/>
      <c r="Z38" s="50"/>
      <c r="AA38" s="51"/>
      <c r="AB38" s="49" t="s">
        <v>66</v>
      </c>
      <c r="AC38" s="50"/>
      <c r="AD38" s="50"/>
      <c r="AE38" s="50"/>
      <c r="AF38" s="50"/>
      <c r="AG38" s="50"/>
      <c r="AH38" s="50"/>
      <c r="AI38" s="50"/>
      <c r="AJ38" s="51"/>
      <c r="AK38" s="49" t="s">
        <v>66</v>
      </c>
      <c r="AL38" s="50"/>
      <c r="AM38" s="50"/>
      <c r="AN38" s="50"/>
      <c r="AO38" s="50"/>
      <c r="AP38" s="50"/>
      <c r="AQ38" s="50"/>
      <c r="AR38" s="50"/>
      <c r="AS38" s="51"/>
      <c r="AT38" s="49" t="s">
        <v>66</v>
      </c>
      <c r="AU38" s="50"/>
      <c r="AV38" s="50"/>
      <c r="AW38" s="50"/>
      <c r="AX38" s="50"/>
      <c r="AY38" s="50"/>
      <c r="AZ38" s="50"/>
      <c r="BA38" s="50"/>
      <c r="BB38" s="51"/>
      <c r="BC38" s="49" t="s">
        <v>66</v>
      </c>
      <c r="BD38" s="50"/>
      <c r="BE38" s="50"/>
      <c r="BF38" s="50"/>
      <c r="BG38" s="50"/>
      <c r="BH38" s="50"/>
      <c r="BI38" s="50"/>
      <c r="BJ38" s="50"/>
      <c r="BK38" s="51"/>
      <c r="BL38" s="49" t="s">
        <v>66</v>
      </c>
      <c r="BM38" s="50"/>
      <c r="BN38" s="50"/>
      <c r="BO38" s="50"/>
      <c r="BP38" s="50"/>
      <c r="BQ38" s="50"/>
      <c r="BR38" s="50"/>
      <c r="BS38" s="50"/>
      <c r="BT38" s="51"/>
      <c r="BU38" s="49" t="s">
        <v>66</v>
      </c>
      <c r="BV38" s="50"/>
      <c r="BW38" s="50"/>
      <c r="BX38" s="50"/>
      <c r="BY38" s="50"/>
      <c r="BZ38" s="50"/>
      <c r="CA38" s="50"/>
      <c r="CB38" s="50"/>
      <c r="CC38" s="51"/>
    </row>
    <row r="39" spans="1:81" x14ac:dyDescent="0.2">
      <c r="A39" s="14" t="s">
        <v>94</v>
      </c>
      <c r="B39" s="15" t="s">
        <v>119</v>
      </c>
      <c r="C39" s="66" t="s">
        <v>120</v>
      </c>
      <c r="D39" s="66"/>
      <c r="E39" s="53" t="s">
        <v>62</v>
      </c>
      <c r="F39" s="53"/>
      <c r="G39" s="53" t="s">
        <v>64</v>
      </c>
      <c r="H39" s="53"/>
      <c r="I39" s="17" t="s">
        <v>65</v>
      </c>
      <c r="J39" s="14" t="s">
        <v>94</v>
      </c>
      <c r="K39" s="15" t="s">
        <v>119</v>
      </c>
      <c r="L39" s="66" t="s">
        <v>120</v>
      </c>
      <c r="M39" s="66"/>
      <c r="N39" s="53" t="s">
        <v>62</v>
      </c>
      <c r="O39" s="53"/>
      <c r="P39" s="53" t="s">
        <v>64</v>
      </c>
      <c r="Q39" s="53"/>
      <c r="R39" s="17" t="s">
        <v>65</v>
      </c>
      <c r="S39" s="14" t="s">
        <v>94</v>
      </c>
      <c r="T39" s="15" t="s">
        <v>119</v>
      </c>
      <c r="U39" s="66" t="s">
        <v>120</v>
      </c>
      <c r="V39" s="66"/>
      <c r="W39" s="53" t="s">
        <v>62</v>
      </c>
      <c r="X39" s="53"/>
      <c r="Y39" s="53" t="s">
        <v>64</v>
      </c>
      <c r="Z39" s="53"/>
      <c r="AA39" s="17" t="s">
        <v>65</v>
      </c>
      <c r="AB39" s="14" t="s">
        <v>94</v>
      </c>
      <c r="AC39" s="15" t="s">
        <v>119</v>
      </c>
      <c r="AD39" s="66" t="s">
        <v>120</v>
      </c>
      <c r="AE39" s="66"/>
      <c r="AF39" s="53" t="s">
        <v>62</v>
      </c>
      <c r="AG39" s="53"/>
      <c r="AH39" s="53" t="s">
        <v>64</v>
      </c>
      <c r="AI39" s="53"/>
      <c r="AJ39" s="17" t="s">
        <v>65</v>
      </c>
      <c r="AK39" s="14" t="s">
        <v>94</v>
      </c>
      <c r="AL39" s="15" t="s">
        <v>119</v>
      </c>
      <c r="AM39" s="66" t="s">
        <v>120</v>
      </c>
      <c r="AN39" s="66"/>
      <c r="AO39" s="53" t="s">
        <v>62</v>
      </c>
      <c r="AP39" s="53"/>
      <c r="AQ39" s="53" t="s">
        <v>64</v>
      </c>
      <c r="AR39" s="53"/>
      <c r="AS39" s="17" t="s">
        <v>65</v>
      </c>
      <c r="AT39" s="14" t="s">
        <v>94</v>
      </c>
      <c r="AU39" s="15" t="s">
        <v>119</v>
      </c>
      <c r="AV39" s="66" t="s">
        <v>120</v>
      </c>
      <c r="AW39" s="66"/>
      <c r="AX39" s="53" t="s">
        <v>62</v>
      </c>
      <c r="AY39" s="53"/>
      <c r="AZ39" s="53" t="s">
        <v>64</v>
      </c>
      <c r="BA39" s="53"/>
      <c r="BB39" s="17" t="s">
        <v>65</v>
      </c>
      <c r="BC39" s="14" t="s">
        <v>94</v>
      </c>
      <c r="BD39" s="15" t="s">
        <v>119</v>
      </c>
      <c r="BE39" s="66" t="s">
        <v>120</v>
      </c>
      <c r="BF39" s="66"/>
      <c r="BG39" s="53" t="s">
        <v>62</v>
      </c>
      <c r="BH39" s="53"/>
      <c r="BI39" s="53" t="s">
        <v>64</v>
      </c>
      <c r="BJ39" s="53"/>
      <c r="BK39" s="17" t="s">
        <v>65</v>
      </c>
      <c r="BL39" s="14" t="s">
        <v>94</v>
      </c>
      <c r="BM39" s="15" t="s">
        <v>119</v>
      </c>
      <c r="BN39" s="66" t="s">
        <v>120</v>
      </c>
      <c r="BO39" s="66"/>
      <c r="BP39" s="53" t="s">
        <v>62</v>
      </c>
      <c r="BQ39" s="53"/>
      <c r="BR39" s="53" t="s">
        <v>64</v>
      </c>
      <c r="BS39" s="53"/>
      <c r="BT39" s="17" t="s">
        <v>65</v>
      </c>
      <c r="BU39" s="14" t="s">
        <v>94</v>
      </c>
      <c r="BV39" s="15" t="s">
        <v>119</v>
      </c>
      <c r="BW39" s="66" t="s">
        <v>120</v>
      </c>
      <c r="BX39" s="66"/>
      <c r="BY39" s="53" t="s">
        <v>62</v>
      </c>
      <c r="BZ39" s="53"/>
      <c r="CA39" s="53" t="s">
        <v>64</v>
      </c>
      <c r="CB39" s="53"/>
      <c r="CC39" s="17" t="s">
        <v>65</v>
      </c>
    </row>
    <row r="40" spans="1:81" ht="15.75" customHeight="1" x14ac:dyDescent="0.2">
      <c r="A40" s="26">
        <v>145</v>
      </c>
      <c r="B40" s="16">
        <f>+G19+G35</f>
        <v>1596.1552129446641</v>
      </c>
      <c r="C40" s="48">
        <f>(B40/A40)</f>
        <v>11.00796698582527</v>
      </c>
      <c r="D40" s="48"/>
      <c r="E40" s="67">
        <v>0.8</v>
      </c>
      <c r="F40" s="67"/>
      <c r="G40" s="48">
        <f>(C40*E40)+C40</f>
        <v>19.814340574485485</v>
      </c>
      <c r="H40" s="48"/>
      <c r="I40" s="20">
        <f>(G40*0.15)+G40</f>
        <v>22.786491660658307</v>
      </c>
      <c r="J40" s="27">
        <v>775</v>
      </c>
      <c r="K40" s="16">
        <f>+P17+P35</f>
        <v>6690.7741640316208</v>
      </c>
      <c r="L40" s="48">
        <f>(K40/J40)</f>
        <v>8.6332569858472521</v>
      </c>
      <c r="M40" s="48"/>
      <c r="N40" s="67">
        <v>0.5</v>
      </c>
      <c r="O40" s="67"/>
      <c r="P40" s="48">
        <f>(L40*N40)+L40</f>
        <v>12.949885478770877</v>
      </c>
      <c r="Q40" s="48"/>
      <c r="R40" s="20">
        <f>(P40*0.15)+P40</f>
        <v>14.892368300586508</v>
      </c>
      <c r="S40" s="27">
        <v>335</v>
      </c>
      <c r="T40" s="16">
        <f>+Y19+Y35</f>
        <v>3473.7657850790515</v>
      </c>
      <c r="U40" s="48">
        <f>(T40/S40)</f>
        <v>10.369450104713586</v>
      </c>
      <c r="V40" s="48"/>
      <c r="W40" s="67">
        <v>0.5</v>
      </c>
      <c r="X40" s="67"/>
      <c r="Y40" s="48">
        <f>(U40*W40)+U40</f>
        <v>15.554175157070379</v>
      </c>
      <c r="Z40" s="48"/>
      <c r="AA40" s="20">
        <f>(Y40*0.15)+Y40</f>
        <v>17.887301430630934</v>
      </c>
      <c r="AB40" s="27">
        <v>474</v>
      </c>
      <c r="AC40" s="16">
        <f>+AH17+AH35</f>
        <v>3615.6432167984185</v>
      </c>
      <c r="AD40" s="48">
        <f>(AC40/AB40)</f>
        <v>7.6279392759460309</v>
      </c>
      <c r="AE40" s="48"/>
      <c r="AF40" s="67">
        <v>0.5</v>
      </c>
      <c r="AG40" s="67"/>
      <c r="AH40" s="48">
        <f>(AD40*AF40)+AD40</f>
        <v>11.441908913919047</v>
      </c>
      <c r="AI40" s="48"/>
      <c r="AJ40" s="20">
        <f>(AH40*0.15)+AH40</f>
        <v>13.158195251006903</v>
      </c>
      <c r="AK40" s="27">
        <f>ROUND($AM$17/0.11,0)</f>
        <v>709</v>
      </c>
      <c r="AL40" s="16">
        <f>+AQ17+AQ35</f>
        <v>2136.0492043605759</v>
      </c>
      <c r="AM40" s="48">
        <f>(AL40/AK40)</f>
        <v>3.0127633347821945</v>
      </c>
      <c r="AN40" s="48"/>
      <c r="AO40" s="67">
        <v>0.5</v>
      </c>
      <c r="AP40" s="67"/>
      <c r="AQ40" s="48">
        <f>(AM40*AO40)+AM40</f>
        <v>4.5191450021732917</v>
      </c>
      <c r="AR40" s="48"/>
      <c r="AS40" s="20">
        <f>(AQ40*0.15)+AQ40</f>
        <v>5.1970167524992856</v>
      </c>
      <c r="AT40" s="27">
        <v>550</v>
      </c>
      <c r="AU40" s="16">
        <f>+AZ17+AZ35</f>
        <v>4738.7574456521734</v>
      </c>
      <c r="AV40" s="48">
        <f>(AU40/AT40)</f>
        <v>8.6159226284584971</v>
      </c>
      <c r="AW40" s="48"/>
      <c r="AX40" s="67">
        <v>0.5</v>
      </c>
      <c r="AY40" s="67"/>
      <c r="AZ40" s="48">
        <f>(AV40*AX40)+AV40</f>
        <v>12.923883942687745</v>
      </c>
      <c r="BA40" s="48"/>
      <c r="BB40" s="20">
        <f>(AZ40*0.15)+AZ40</f>
        <v>14.862466534090906</v>
      </c>
      <c r="BC40" s="27">
        <v>425</v>
      </c>
      <c r="BD40" s="16">
        <f>+BI17+BI35</f>
        <v>3880.5596463156407</v>
      </c>
      <c r="BE40" s="48">
        <f>(BD40/BC40)</f>
        <v>9.1307285795662132</v>
      </c>
      <c r="BF40" s="48"/>
      <c r="BG40" s="67">
        <v>0.5</v>
      </c>
      <c r="BH40" s="67"/>
      <c r="BI40" s="48">
        <f>(BE40*BG40)+BE40</f>
        <v>13.69609286934932</v>
      </c>
      <c r="BJ40" s="48"/>
      <c r="BK40" s="20">
        <f>(BI40*0.15)+BI40</f>
        <v>15.750506799751719</v>
      </c>
      <c r="BL40" s="27">
        <f>ROUND($BN$17/0.11,0)</f>
        <v>384</v>
      </c>
      <c r="BM40" s="16">
        <f>BR26+BR35</f>
        <v>275.38</v>
      </c>
      <c r="BN40" s="48">
        <f>(BM40/BL40)</f>
        <v>0.71713541666666669</v>
      </c>
      <c r="BO40" s="48"/>
      <c r="BP40" s="67">
        <v>0.5</v>
      </c>
      <c r="BQ40" s="67"/>
      <c r="BR40" s="48">
        <f>(BN40*BP40)+BN40</f>
        <v>1.075703125</v>
      </c>
      <c r="BS40" s="48"/>
      <c r="BT40" s="20">
        <f>(BR40*0.15)+BR40</f>
        <v>1.23705859375</v>
      </c>
      <c r="BU40">
        <v>432</v>
      </c>
      <c r="BV40" s="16">
        <f>+CA35+CA7</f>
        <v>5033.1902482213436</v>
      </c>
      <c r="BW40" s="48">
        <f>+BV40/BU40</f>
        <v>11.650903352364221</v>
      </c>
      <c r="BX40" s="48"/>
      <c r="BY40" s="67">
        <v>0.5</v>
      </c>
      <c r="BZ40" s="67"/>
      <c r="CA40" s="48">
        <f>(BW40*BY40)+BW40</f>
        <v>17.47635502854633</v>
      </c>
      <c r="CB40" s="48"/>
      <c r="CC40" s="20">
        <f>(CA40*0.15)+CA40</f>
        <v>20.097808282828279</v>
      </c>
    </row>
    <row r="41" spans="1:81" ht="15.75" customHeight="1" thickBot="1" x14ac:dyDescent="0.25">
      <c r="A41" s="38"/>
      <c r="B41" s="16"/>
      <c r="C41" s="10"/>
      <c r="D41" s="10"/>
      <c r="E41" s="34"/>
      <c r="F41" s="34"/>
      <c r="G41" s="10"/>
      <c r="H41" s="39" t="s">
        <v>116</v>
      </c>
      <c r="I41" s="20"/>
      <c r="J41" s="8">
        <v>600</v>
      </c>
      <c r="K41" s="16"/>
      <c r="L41" s="10">
        <f>+K41/J41</f>
        <v>0</v>
      </c>
      <c r="M41" s="10"/>
      <c r="N41" s="34"/>
      <c r="O41" s="34"/>
      <c r="P41" s="10"/>
      <c r="Q41" s="39" t="s">
        <v>116</v>
      </c>
      <c r="R41" s="20"/>
      <c r="S41" s="8"/>
      <c r="T41" s="16"/>
      <c r="U41" s="10"/>
      <c r="V41" s="10"/>
      <c r="W41" s="34"/>
      <c r="X41" s="34"/>
      <c r="Y41" s="10"/>
      <c r="Z41" s="39" t="s">
        <v>116</v>
      </c>
      <c r="AA41" s="20"/>
      <c r="AB41" s="8"/>
      <c r="AC41" s="16"/>
      <c r="AD41" s="10"/>
      <c r="AE41" s="10"/>
      <c r="AF41" s="34"/>
      <c r="AG41" s="34"/>
      <c r="AH41" s="10"/>
      <c r="AI41" s="39" t="s">
        <v>116</v>
      </c>
      <c r="AJ41" s="20"/>
      <c r="AK41" s="8"/>
      <c r="AL41" s="16"/>
      <c r="AM41" s="10"/>
      <c r="AN41" s="10"/>
      <c r="AO41" s="34"/>
      <c r="AP41" s="34"/>
      <c r="AQ41" s="10"/>
      <c r="AR41" s="39" t="s">
        <v>116</v>
      </c>
      <c r="AS41" s="20"/>
      <c r="AT41" s="8"/>
      <c r="AU41" s="16"/>
      <c r="AV41" s="10"/>
      <c r="AW41" s="10"/>
      <c r="AX41" s="34"/>
      <c r="AY41" s="34"/>
      <c r="AZ41" s="10"/>
      <c r="BA41" s="39" t="s">
        <v>116</v>
      </c>
      <c r="BB41" s="20"/>
      <c r="BC41" s="8"/>
      <c r="BD41" s="16"/>
      <c r="BE41" s="10"/>
      <c r="BF41" s="10"/>
      <c r="BG41" s="34"/>
      <c r="BH41" s="34"/>
      <c r="BI41" s="10"/>
      <c r="BJ41" s="39" t="s">
        <v>116</v>
      </c>
      <c r="BK41" s="20"/>
      <c r="BL41" s="8"/>
      <c r="BM41" s="16"/>
      <c r="BN41" s="10"/>
      <c r="BO41" s="10"/>
      <c r="BP41" s="34"/>
      <c r="BQ41" s="34"/>
      <c r="BR41" s="10"/>
      <c r="BS41" s="39" t="s">
        <v>116</v>
      </c>
      <c r="BT41" s="20"/>
      <c r="BY41" s="34"/>
      <c r="BZ41" s="34"/>
      <c r="CA41" s="10"/>
      <c r="CB41" s="39" t="s">
        <v>116</v>
      </c>
      <c r="CC41" s="20"/>
    </row>
    <row r="42" spans="1:81" ht="15.75" customHeight="1" thickBot="1" x14ac:dyDescent="0.35">
      <c r="A42" s="12"/>
      <c r="B42" s="13"/>
      <c r="C42" s="63"/>
      <c r="D42" s="63"/>
      <c r="E42" s="64" t="s">
        <v>115</v>
      </c>
      <c r="F42" s="65"/>
      <c r="G42" s="35">
        <v>24.95</v>
      </c>
      <c r="H42" s="37">
        <f>(((G42/1.15) - G40)/(G42/1.15))</f>
        <v>8.6713761095859404E-2</v>
      </c>
      <c r="I42" s="36"/>
      <c r="J42" s="12"/>
      <c r="K42" s="13"/>
      <c r="L42" s="63"/>
      <c r="M42" s="63"/>
      <c r="N42" s="64" t="s">
        <v>115</v>
      </c>
      <c r="O42" s="65"/>
      <c r="P42" s="35">
        <v>24.95</v>
      </c>
      <c r="Q42" s="37">
        <f>(((P42/1.15) - P40)/(P42/1.15))</f>
        <v>0.40311149095845655</v>
      </c>
      <c r="R42" s="36"/>
      <c r="S42" s="12"/>
      <c r="T42" s="13"/>
      <c r="U42" s="63"/>
      <c r="V42" s="63"/>
      <c r="W42" s="64" t="s">
        <v>115</v>
      </c>
      <c r="X42" s="65"/>
      <c r="Y42" s="35">
        <v>28.95</v>
      </c>
      <c r="Z42" s="37">
        <f>(((Y42/1.15) - Y40)/(Y42/1.15))</f>
        <v>0.38213121137716977</v>
      </c>
      <c r="AA42" s="36"/>
      <c r="AB42" s="12"/>
      <c r="AC42" s="13"/>
      <c r="AD42" s="63"/>
      <c r="AE42" s="63"/>
      <c r="AF42" s="64" t="s">
        <v>115</v>
      </c>
      <c r="AG42" s="65"/>
      <c r="AH42" s="35">
        <v>24.95</v>
      </c>
      <c r="AI42" s="37">
        <f>(((AH42/1.15) - AH40)/(AH42/1.15))</f>
        <v>0.47261742480934255</v>
      </c>
      <c r="AJ42" s="36"/>
      <c r="AK42" s="12"/>
      <c r="AL42" s="13"/>
      <c r="AM42" s="63"/>
      <c r="AN42" s="63"/>
      <c r="AO42" s="64" t="s">
        <v>115</v>
      </c>
      <c r="AP42" s="65"/>
      <c r="AQ42" s="35">
        <v>24.95</v>
      </c>
      <c r="AR42" s="37">
        <f>(((AQ42/1.15) - AQ40)/(AQ42/1.15))</f>
        <v>0.79170273537077007</v>
      </c>
      <c r="AS42" s="36"/>
      <c r="AT42" s="12"/>
      <c r="AU42" s="13"/>
      <c r="AV42" s="63"/>
      <c r="AW42" s="63"/>
      <c r="AX42" s="64" t="s">
        <v>115</v>
      </c>
      <c r="AY42" s="65"/>
      <c r="AZ42" s="35">
        <v>24.95</v>
      </c>
      <c r="BA42" s="37">
        <f>(((AZ42/1.15) - AZ40)/(AZ42/1.15))</f>
        <v>0.40430995855347068</v>
      </c>
      <c r="BB42" s="36"/>
      <c r="BC42" s="12"/>
      <c r="BD42" s="13"/>
      <c r="BE42" s="63"/>
      <c r="BF42" s="63"/>
      <c r="BG42" s="64" t="s">
        <v>115</v>
      </c>
      <c r="BH42" s="65"/>
      <c r="BI42" s="35">
        <v>24.95</v>
      </c>
      <c r="BJ42" s="37">
        <f>(((BI42/1.15) - BI40)/(BI42/1.15))</f>
        <v>0.3687171623346005</v>
      </c>
      <c r="BK42" s="36"/>
      <c r="BL42" s="12"/>
      <c r="BM42" s="13"/>
      <c r="BN42" s="63"/>
      <c r="BO42" s="63"/>
      <c r="BP42" s="64" t="s">
        <v>115</v>
      </c>
      <c r="BQ42" s="65"/>
      <c r="BR42" s="35">
        <v>24.95</v>
      </c>
      <c r="BS42" s="37">
        <f>(((BR42/1.15) - BR40)/(BR42/1.15))</f>
        <v>0.95041849323647287</v>
      </c>
      <c r="BT42" s="36"/>
      <c r="BY42" s="64" t="s">
        <v>115</v>
      </c>
      <c r="BZ42" s="65"/>
      <c r="CA42" s="35">
        <v>24.95</v>
      </c>
      <c r="CB42" s="37">
        <f>(((CA42/1.15) - CA40)/(CA42/1.15))</f>
        <v>0.19447662193073029</v>
      </c>
      <c r="CC42" s="36"/>
    </row>
    <row r="43" spans="1:81" ht="25" thickBot="1" x14ac:dyDescent="0.35">
      <c r="A43" s="49" t="s">
        <v>67</v>
      </c>
      <c r="B43" s="50"/>
      <c r="C43" s="50"/>
      <c r="D43" s="50"/>
      <c r="E43" s="50"/>
      <c r="F43" s="50"/>
      <c r="G43" s="50"/>
      <c r="H43" s="50"/>
      <c r="I43" s="51"/>
      <c r="J43" s="49" t="s">
        <v>67</v>
      </c>
      <c r="K43" s="50"/>
      <c r="L43" s="50"/>
      <c r="M43" s="50"/>
      <c r="N43" s="50"/>
      <c r="O43" s="50"/>
      <c r="P43" s="50"/>
      <c r="Q43" s="50"/>
      <c r="R43" s="51"/>
      <c r="S43" s="49" t="s">
        <v>67</v>
      </c>
      <c r="T43" s="50"/>
      <c r="U43" s="50"/>
      <c r="V43" s="50"/>
      <c r="W43" s="50"/>
      <c r="X43" s="50"/>
      <c r="Y43" s="50"/>
      <c r="Z43" s="50"/>
      <c r="AA43" s="51"/>
      <c r="AB43" s="49" t="s">
        <v>67</v>
      </c>
      <c r="AC43" s="50"/>
      <c r="AD43" s="50"/>
      <c r="AE43" s="50"/>
      <c r="AF43" s="50"/>
      <c r="AG43" s="50"/>
      <c r="AH43" s="50"/>
      <c r="AI43" s="50"/>
      <c r="AJ43" s="51"/>
      <c r="AK43" s="49" t="s">
        <v>67</v>
      </c>
      <c r="AL43" s="50"/>
      <c r="AM43" s="50"/>
      <c r="AN43" s="50"/>
      <c r="AO43" s="50"/>
      <c r="AP43" s="50"/>
      <c r="AQ43" s="50"/>
      <c r="AR43" s="50"/>
      <c r="AS43" s="51"/>
      <c r="AT43" s="49" t="s">
        <v>67</v>
      </c>
      <c r="AU43" s="50"/>
      <c r="AV43" s="50"/>
      <c r="AW43" s="50"/>
      <c r="AX43" s="50"/>
      <c r="AY43" s="50"/>
      <c r="AZ43" s="50"/>
      <c r="BA43" s="50"/>
      <c r="BB43" s="51"/>
      <c r="BC43" s="49" t="s">
        <v>67</v>
      </c>
      <c r="BD43" s="50"/>
      <c r="BE43" s="50"/>
      <c r="BF43" s="50"/>
      <c r="BG43" s="50"/>
      <c r="BH43" s="50"/>
      <c r="BI43" s="50"/>
      <c r="BJ43" s="50"/>
      <c r="BK43" s="51"/>
      <c r="BL43" s="49" t="s">
        <v>67</v>
      </c>
      <c r="BM43" s="50"/>
      <c r="BN43" s="50"/>
      <c r="BO43" s="50"/>
      <c r="BP43" s="50"/>
      <c r="BQ43" s="50"/>
      <c r="BR43" s="58"/>
      <c r="BS43" s="58"/>
      <c r="BT43" s="59"/>
    </row>
    <row r="44" spans="1:81" ht="15.75" customHeight="1" x14ac:dyDescent="0.2">
      <c r="A44" s="14" t="s">
        <v>63</v>
      </c>
      <c r="B44" s="15" t="s">
        <v>2</v>
      </c>
      <c r="C44" s="66" t="s">
        <v>3</v>
      </c>
      <c r="D44" s="66"/>
      <c r="E44" s="53" t="s">
        <v>62</v>
      </c>
      <c r="F44" s="53"/>
      <c r="G44" s="53" t="s">
        <v>64</v>
      </c>
      <c r="H44" s="53"/>
      <c r="I44" s="17" t="s">
        <v>65</v>
      </c>
      <c r="J44" s="14" t="s">
        <v>63</v>
      </c>
      <c r="K44" s="15" t="s">
        <v>119</v>
      </c>
      <c r="L44" s="66" t="s">
        <v>120</v>
      </c>
      <c r="M44" s="66"/>
      <c r="N44" s="53" t="s">
        <v>62</v>
      </c>
      <c r="O44" s="53"/>
      <c r="P44" s="53" t="s">
        <v>64</v>
      </c>
      <c r="Q44" s="53"/>
      <c r="R44" s="17" t="s">
        <v>65</v>
      </c>
      <c r="S44" s="14" t="s">
        <v>63</v>
      </c>
      <c r="T44" s="15" t="s">
        <v>2</v>
      </c>
      <c r="U44" s="66" t="s">
        <v>3</v>
      </c>
      <c r="V44" s="66"/>
      <c r="W44" s="53" t="s">
        <v>62</v>
      </c>
      <c r="X44" s="53"/>
      <c r="Y44" s="53" t="s">
        <v>64</v>
      </c>
      <c r="Z44" s="53"/>
      <c r="AA44" s="17" t="s">
        <v>65</v>
      </c>
      <c r="AB44" s="14" t="s">
        <v>63</v>
      </c>
      <c r="AC44" s="15" t="s">
        <v>2</v>
      </c>
      <c r="AD44" s="66" t="s">
        <v>3</v>
      </c>
      <c r="AE44" s="66"/>
      <c r="AF44" s="53" t="s">
        <v>62</v>
      </c>
      <c r="AG44" s="53"/>
      <c r="AH44" s="53" t="s">
        <v>64</v>
      </c>
      <c r="AI44" s="53"/>
      <c r="AJ44" s="17" t="s">
        <v>65</v>
      </c>
      <c r="AK44" s="14" t="s">
        <v>63</v>
      </c>
      <c r="AL44" s="15" t="s">
        <v>2</v>
      </c>
      <c r="AM44" s="66" t="s">
        <v>3</v>
      </c>
      <c r="AN44" s="66"/>
      <c r="AO44" s="53" t="s">
        <v>62</v>
      </c>
      <c r="AP44" s="53"/>
      <c r="AQ44" s="53" t="s">
        <v>64</v>
      </c>
      <c r="AR44" s="53"/>
      <c r="AS44" s="17" t="s">
        <v>65</v>
      </c>
      <c r="AT44" s="14" t="s">
        <v>63</v>
      </c>
      <c r="AU44" s="15" t="s">
        <v>2</v>
      </c>
      <c r="AV44" s="66" t="s">
        <v>3</v>
      </c>
      <c r="AW44" s="66"/>
      <c r="AX44" s="53" t="s">
        <v>62</v>
      </c>
      <c r="AY44" s="53"/>
      <c r="AZ44" s="53" t="s">
        <v>64</v>
      </c>
      <c r="BA44" s="53"/>
      <c r="BB44" s="17" t="s">
        <v>65</v>
      </c>
      <c r="BC44" s="14" t="s">
        <v>63</v>
      </c>
      <c r="BD44" s="15" t="s">
        <v>2</v>
      </c>
      <c r="BE44" s="66" t="s">
        <v>3</v>
      </c>
      <c r="BF44" s="66"/>
      <c r="BG44" s="53" t="s">
        <v>62</v>
      </c>
      <c r="BH44" s="53"/>
      <c r="BI44" s="53" t="s">
        <v>64</v>
      </c>
      <c r="BJ44" s="53"/>
      <c r="BK44" s="17" t="s">
        <v>65</v>
      </c>
      <c r="BL44" s="14" t="s">
        <v>63</v>
      </c>
      <c r="BM44" s="15" t="s">
        <v>2</v>
      </c>
      <c r="BN44" s="66" t="s">
        <v>3</v>
      </c>
      <c r="BO44" s="66"/>
      <c r="BP44" s="53" t="s">
        <v>62</v>
      </c>
      <c r="BQ44" s="53"/>
      <c r="BR44" s="53" t="s">
        <v>64</v>
      </c>
      <c r="BS44" s="53"/>
      <c r="BT44" s="17" t="s">
        <v>65</v>
      </c>
    </row>
    <row r="45" spans="1:81" ht="15.75" customHeight="1" thickBot="1" x14ac:dyDescent="0.25">
      <c r="A45" s="27">
        <f>C19/0.01</f>
        <v>2880</v>
      </c>
      <c r="B45" s="16">
        <f>G26+G35</f>
        <v>275.38</v>
      </c>
      <c r="C45" s="48">
        <f>(B45/A45)</f>
        <v>9.5618055555555553E-2</v>
      </c>
      <c r="D45" s="48"/>
      <c r="E45" s="67">
        <v>1</v>
      </c>
      <c r="F45" s="67"/>
      <c r="G45" s="48">
        <f>(C45*E45)+C45</f>
        <v>0.19123611111111111</v>
      </c>
      <c r="H45" s="48"/>
      <c r="I45" s="21">
        <f>(G45*0.15)+G45</f>
        <v>0.21992152777777776</v>
      </c>
      <c r="J45" s="27">
        <v>3600</v>
      </c>
      <c r="K45" s="16">
        <f>+P17+P35</f>
        <v>6690.7741640316208</v>
      </c>
      <c r="L45" s="48">
        <f>(K45/J45)</f>
        <v>1.8585483788976724</v>
      </c>
      <c r="M45" s="48"/>
      <c r="N45" s="67">
        <v>0.7</v>
      </c>
      <c r="O45" s="67"/>
      <c r="P45" s="48">
        <f>(L45*N45)+L45</f>
        <v>3.1595322441260434</v>
      </c>
      <c r="Q45" s="48"/>
      <c r="R45" s="21">
        <f>(P45*0.15)+P45</f>
        <v>3.63346208074495</v>
      </c>
      <c r="S45" s="27">
        <v>0</v>
      </c>
      <c r="T45" s="16">
        <f>Y26+Y35</f>
        <v>439.76499999999999</v>
      </c>
      <c r="U45" s="48" t="e">
        <f>(T45/S45)</f>
        <v>#DIV/0!</v>
      </c>
      <c r="V45" s="48"/>
      <c r="W45" s="67">
        <v>0</v>
      </c>
      <c r="X45" s="67"/>
      <c r="Y45" s="48" t="e">
        <f>(U45*W45)+U45</f>
        <v>#DIV/0!</v>
      </c>
      <c r="Z45" s="48"/>
      <c r="AA45" s="21" t="e">
        <f>(Y45*0.15)+Y45</f>
        <v>#DIV/0!</v>
      </c>
      <c r="AB45" s="27">
        <v>200</v>
      </c>
      <c r="AC45" s="16">
        <f>AH26+AH35</f>
        <v>295.05000000000007</v>
      </c>
      <c r="AD45" s="48">
        <f>(AC45/AB45)</f>
        <v>1.4752500000000004</v>
      </c>
      <c r="AE45" s="48"/>
      <c r="AF45" s="67">
        <v>0</v>
      </c>
      <c r="AG45" s="67"/>
      <c r="AH45" s="48">
        <f>(AD45*AF45)+AD45</f>
        <v>1.4752500000000004</v>
      </c>
      <c r="AI45" s="48"/>
      <c r="AJ45" s="21">
        <f>(AH45*0.15)+AH45</f>
        <v>1.6965375000000005</v>
      </c>
      <c r="AK45" s="27">
        <v>105</v>
      </c>
      <c r="AL45" s="16">
        <f>AQ26+AQ35</f>
        <v>238.85000000000002</v>
      </c>
      <c r="AM45" s="48">
        <f>(AL45/AK45)</f>
        <v>2.2747619047619048</v>
      </c>
      <c r="AN45" s="48"/>
      <c r="AO45" s="67">
        <v>0</v>
      </c>
      <c r="AP45" s="67"/>
      <c r="AQ45" s="48">
        <f>(AM45*AO45)+AM45</f>
        <v>2.2747619047619048</v>
      </c>
      <c r="AR45" s="48"/>
      <c r="AS45" s="21">
        <f>(AQ45*0.15)+AQ45</f>
        <v>2.6159761904761902</v>
      </c>
      <c r="AT45" s="27">
        <v>0</v>
      </c>
      <c r="AU45" s="16">
        <f>AZ26+AZ35</f>
        <v>295.05000000000007</v>
      </c>
      <c r="AV45" s="48" t="e">
        <f>(AU45/AT45)</f>
        <v>#DIV/0!</v>
      </c>
      <c r="AW45" s="48"/>
      <c r="AX45" s="67">
        <v>0</v>
      </c>
      <c r="AY45" s="67"/>
      <c r="AZ45" s="48" t="e">
        <f>(AV45*AX45)+AV45</f>
        <v>#DIV/0!</v>
      </c>
      <c r="BA45" s="48"/>
      <c r="BB45" s="21" t="e">
        <f>(AZ45*0.15)+AZ45</f>
        <v>#DIV/0!</v>
      </c>
      <c r="BC45" s="27">
        <v>0</v>
      </c>
      <c r="BD45" s="16">
        <f>BI26+BI35</f>
        <v>275.38</v>
      </c>
      <c r="BE45" s="48" t="e">
        <f>(BD45/BC45)</f>
        <v>#DIV/0!</v>
      </c>
      <c r="BF45" s="48"/>
      <c r="BG45" s="67">
        <v>0</v>
      </c>
      <c r="BH45" s="67"/>
      <c r="BI45" s="48" t="e">
        <f>(BE45*BG45)+BE45</f>
        <v>#DIV/0!</v>
      </c>
      <c r="BJ45" s="48"/>
      <c r="BK45" s="21" t="e">
        <f>(BI45*0.15)+BI45</f>
        <v>#DIV/0!</v>
      </c>
      <c r="BL45" s="27">
        <v>0</v>
      </c>
      <c r="BM45" s="16">
        <f>BR26+BR35</f>
        <v>275.38</v>
      </c>
      <c r="BN45" s="48" t="e">
        <f>(BM45/BL45)</f>
        <v>#DIV/0!</v>
      </c>
      <c r="BO45" s="48"/>
      <c r="BP45" s="67">
        <v>0</v>
      </c>
      <c r="BQ45" s="67"/>
      <c r="BR45" s="48" t="e">
        <f>(BN45*BP45)+BN45</f>
        <v>#DIV/0!</v>
      </c>
      <c r="BS45" s="48"/>
      <c r="BT45" s="21" t="e">
        <f>(BR45*0.15)+BR45</f>
        <v>#DIV/0!</v>
      </c>
    </row>
    <row r="46" spans="1:81" ht="25" thickBot="1" x14ac:dyDescent="0.35">
      <c r="A46" s="12" t="s">
        <v>125</v>
      </c>
      <c r="B46" s="13"/>
      <c r="C46" s="63"/>
      <c r="D46" s="63"/>
      <c r="E46" s="64" t="s">
        <v>115</v>
      </c>
      <c r="F46" s="65"/>
      <c r="G46" s="35">
        <v>1</v>
      </c>
      <c r="H46" s="37">
        <f>(((G46/1.15) - G45)/(G46/1.15))</f>
        <v>0.78007847222222215</v>
      </c>
      <c r="I46" s="36"/>
      <c r="J46" s="12"/>
      <c r="K46" s="13"/>
      <c r="L46" s="63"/>
      <c r="M46" s="63"/>
      <c r="N46" s="64" t="s">
        <v>115</v>
      </c>
      <c r="O46" s="65"/>
      <c r="P46" s="35">
        <v>4.95</v>
      </c>
      <c r="Q46" s="37">
        <f>(((P46/1.15) - P45)/(P46/1.15))</f>
        <v>0.26596725641516172</v>
      </c>
      <c r="R46" s="36"/>
      <c r="S46" s="12"/>
      <c r="T46" s="13"/>
      <c r="U46" s="63"/>
      <c r="V46" s="63"/>
      <c r="W46" s="64" t="s">
        <v>115</v>
      </c>
      <c r="X46" s="65"/>
      <c r="Y46" s="35">
        <v>19.95</v>
      </c>
      <c r="Z46" s="37" t="e">
        <f>(((Y46/1.15) - Y45)/(Y46/1.15))</f>
        <v>#DIV/0!</v>
      </c>
      <c r="AA46" s="36"/>
      <c r="AB46" s="12"/>
      <c r="AC46" s="13"/>
      <c r="AD46" s="63"/>
      <c r="AE46" s="63"/>
      <c r="AF46" s="64" t="s">
        <v>115</v>
      </c>
      <c r="AG46" s="65"/>
      <c r="AH46" s="35">
        <v>19.95</v>
      </c>
      <c r="AI46" s="37">
        <f>(((AH46/1.15) - AH45)/(AH46/1.15))</f>
        <v>0.91496052631578939</v>
      </c>
      <c r="AJ46" s="36"/>
      <c r="AK46" s="12"/>
      <c r="AL46" s="13"/>
      <c r="AM46" s="63"/>
      <c r="AN46" s="63"/>
      <c r="AO46" s="64" t="s">
        <v>115</v>
      </c>
      <c r="AP46" s="65"/>
      <c r="AQ46" s="35">
        <v>19.95</v>
      </c>
      <c r="AR46" s="37">
        <f>(((AQ46/1.15) - AQ45)/(AQ46/1.15))</f>
        <v>0.86887337391096797</v>
      </c>
      <c r="AS46" s="36"/>
      <c r="AT46" s="12"/>
      <c r="AU46" s="13"/>
      <c r="AV46" s="63"/>
      <c r="AW46" s="63"/>
      <c r="AX46" s="64" t="s">
        <v>115</v>
      </c>
      <c r="AY46" s="65"/>
      <c r="AZ46" s="35">
        <v>19.95</v>
      </c>
      <c r="BA46" s="37" t="e">
        <f>(((AZ46/1.15) - AZ45)/(AZ46/1.15))</f>
        <v>#DIV/0!</v>
      </c>
      <c r="BB46" s="36"/>
      <c r="BC46" s="12"/>
      <c r="BD46" s="13"/>
      <c r="BE46" s="63"/>
      <c r="BF46" s="63"/>
      <c r="BG46" s="64" t="s">
        <v>115</v>
      </c>
      <c r="BH46" s="65"/>
      <c r="BI46" s="35">
        <v>19.95</v>
      </c>
      <c r="BJ46" s="37" t="e">
        <f>(((BI46/1.15) - BI45)/(BI46/1.15))</f>
        <v>#DIV/0!</v>
      </c>
      <c r="BK46" s="36"/>
      <c r="BL46" s="12"/>
      <c r="BM46" s="13"/>
      <c r="BN46" s="63"/>
      <c r="BO46" s="63"/>
      <c r="BP46" s="64" t="s">
        <v>115</v>
      </c>
      <c r="BQ46" s="65"/>
      <c r="BR46" s="35">
        <v>19.95</v>
      </c>
      <c r="BS46" s="37" t="e">
        <f>(((BR46/1.15) - BR45)/(BR46/1.15))</f>
        <v>#DIV/0!</v>
      </c>
      <c r="BT46" s="36"/>
    </row>
    <row r="49" spans="2:70" x14ac:dyDescent="0.2">
      <c r="B49" s="16"/>
      <c r="D49" s="16"/>
      <c r="E49" s="40"/>
      <c r="F49" s="16"/>
      <c r="G49" s="48"/>
      <c r="H49" s="48"/>
      <c r="K49" s="16"/>
      <c r="M49" s="16"/>
      <c r="N49" s="40"/>
      <c r="O49" s="16"/>
      <c r="T49" s="16"/>
      <c r="AC49" s="16"/>
      <c r="AE49" s="16"/>
      <c r="AF49" s="40"/>
      <c r="AG49" s="16"/>
      <c r="AL49" s="16"/>
      <c r="AN49" s="16"/>
      <c r="AO49" s="40"/>
      <c r="AP49" s="16"/>
      <c r="AU49" s="16"/>
      <c r="AW49" s="16"/>
      <c r="AX49" s="40"/>
      <c r="AY49" s="16"/>
      <c r="BD49" s="16"/>
      <c r="BF49" s="16"/>
      <c r="BG49" s="40"/>
      <c r="BH49" s="16"/>
      <c r="BM49" s="16"/>
      <c r="BO49" s="16"/>
      <c r="BP49" s="40"/>
      <c r="BQ49" s="16"/>
    </row>
    <row r="50" spans="2:70" x14ac:dyDescent="0.2">
      <c r="K50" s="16"/>
      <c r="M50" s="16"/>
      <c r="N50" s="40"/>
      <c r="O50" s="16"/>
      <c r="BR50" s="16"/>
    </row>
    <row r="51" spans="2:70" x14ac:dyDescent="0.2">
      <c r="E51" s="16"/>
    </row>
    <row r="53" spans="2:70" x14ac:dyDescent="0.2">
      <c r="O53" s="16"/>
    </row>
  </sheetData>
  <mergeCells count="1183">
    <mergeCell ref="BU34:BV34"/>
    <mergeCell ref="BW34:BX34"/>
    <mergeCell ref="BY34:BZ34"/>
    <mergeCell ref="CA34:CB34"/>
    <mergeCell ref="BU35:BV35"/>
    <mergeCell ref="BW35:BX35"/>
    <mergeCell ref="BY35:BZ35"/>
    <mergeCell ref="CA35:CB35"/>
    <mergeCell ref="CA40:CB40"/>
    <mergeCell ref="BY40:BZ40"/>
    <mergeCell ref="BW40:BX40"/>
    <mergeCell ref="BY42:BZ42"/>
    <mergeCell ref="BW29:BX29"/>
    <mergeCell ref="BY29:BZ29"/>
    <mergeCell ref="CA29:CB29"/>
    <mergeCell ref="BU30:BV30"/>
    <mergeCell ref="BW30:BX30"/>
    <mergeCell ref="BY30:BZ30"/>
    <mergeCell ref="CA30:CB30"/>
    <mergeCell ref="BU31:BV31"/>
    <mergeCell ref="BW31:BX31"/>
    <mergeCell ref="BY31:BZ31"/>
    <mergeCell ref="CA31:CB31"/>
    <mergeCell ref="BU32:BV32"/>
    <mergeCell ref="BW32:BX32"/>
    <mergeCell ref="BY32:BZ32"/>
    <mergeCell ref="CA32:CB32"/>
    <mergeCell ref="BU33:BV33"/>
    <mergeCell ref="BW33:BX33"/>
    <mergeCell ref="BY33:BZ33"/>
    <mergeCell ref="CA33:CB33"/>
    <mergeCell ref="BU28:CC28"/>
    <mergeCell ref="BU38:CC38"/>
    <mergeCell ref="BW39:BX39"/>
    <mergeCell ref="BY39:BZ39"/>
    <mergeCell ref="CA39:CB39"/>
    <mergeCell ref="BY12:BZ12"/>
    <mergeCell ref="BY11:BZ11"/>
    <mergeCell ref="BY10:BZ10"/>
    <mergeCell ref="BY9:BZ9"/>
    <mergeCell ref="BY8:BZ8"/>
    <mergeCell ref="BY7:BZ7"/>
    <mergeCell ref="BY6:BZ6"/>
    <mergeCell ref="CA12:CB12"/>
    <mergeCell ref="CA11:CB11"/>
    <mergeCell ref="CA10:CB10"/>
    <mergeCell ref="CA9:CB9"/>
    <mergeCell ref="CA8:CB8"/>
    <mergeCell ref="CA7:CB7"/>
    <mergeCell ref="CA6:CB6"/>
    <mergeCell ref="BW12:BX12"/>
    <mergeCell ref="BW11:BX11"/>
    <mergeCell ref="BW10:BX10"/>
    <mergeCell ref="BW9:BX9"/>
    <mergeCell ref="BW8:BX8"/>
    <mergeCell ref="BU12:BV12"/>
    <mergeCell ref="BU11:BV11"/>
    <mergeCell ref="BU10:BV10"/>
    <mergeCell ref="BU9:BV9"/>
    <mergeCell ref="BU8:BV8"/>
    <mergeCell ref="BW7:BX7"/>
    <mergeCell ref="BW6:BX6"/>
    <mergeCell ref="BU29:BV29"/>
    <mergeCell ref="Y18:Z18"/>
    <mergeCell ref="W18:X18"/>
    <mergeCell ref="U18:V18"/>
    <mergeCell ref="S18:T18"/>
    <mergeCell ref="Y19:Z19"/>
    <mergeCell ref="W19:X19"/>
    <mergeCell ref="U19:V19"/>
    <mergeCell ref="S19:T19"/>
    <mergeCell ref="AH17:AI17"/>
    <mergeCell ref="AF17:AG17"/>
    <mergeCell ref="AH16:AI16"/>
    <mergeCell ref="AF16:AG16"/>
    <mergeCell ref="AD16:AE16"/>
    <mergeCell ref="AB16:AC16"/>
    <mergeCell ref="AX17:AY17"/>
    <mergeCell ref="AZ17:BA17"/>
    <mergeCell ref="AZ16:BA16"/>
    <mergeCell ref="AX16:AY16"/>
    <mergeCell ref="AV16:AW16"/>
    <mergeCell ref="AT16:AU16"/>
    <mergeCell ref="AT20:BB20"/>
    <mergeCell ref="AK20:AS20"/>
    <mergeCell ref="A17:B17"/>
    <mergeCell ref="C17:D17"/>
    <mergeCell ref="E17:F17"/>
    <mergeCell ref="G17:H17"/>
    <mergeCell ref="P10:Q10"/>
    <mergeCell ref="N10:O10"/>
    <mergeCell ref="L10:M10"/>
    <mergeCell ref="J10:K10"/>
    <mergeCell ref="P17:Q17"/>
    <mergeCell ref="N17:O17"/>
    <mergeCell ref="S24:T24"/>
    <mergeCell ref="N24:O24"/>
    <mergeCell ref="P24:Q24"/>
    <mergeCell ref="C19:D19"/>
    <mergeCell ref="A19:B19"/>
    <mergeCell ref="C22:D22"/>
    <mergeCell ref="J20:R20"/>
    <mergeCell ref="S21:T21"/>
    <mergeCell ref="AK15:AL15"/>
    <mergeCell ref="A23:B23"/>
    <mergeCell ref="C23:D23"/>
    <mergeCell ref="E23:F23"/>
    <mergeCell ref="G23:H23"/>
    <mergeCell ref="A24:B24"/>
    <mergeCell ref="C24:D24"/>
    <mergeCell ref="E24:F24"/>
    <mergeCell ref="G24:H24"/>
    <mergeCell ref="E19:F19"/>
    <mergeCell ref="E22:F22"/>
    <mergeCell ref="G19:H19"/>
    <mergeCell ref="BL23:BM23"/>
    <mergeCell ref="BN23:BO23"/>
    <mergeCell ref="BP23:BQ23"/>
    <mergeCell ref="BR23:BS23"/>
    <mergeCell ref="BL24:BM24"/>
    <mergeCell ref="BN24:BO24"/>
    <mergeCell ref="BP24:BQ24"/>
    <mergeCell ref="BR24:BS24"/>
    <mergeCell ref="AM24:AN24"/>
    <mergeCell ref="AO24:AP24"/>
    <mergeCell ref="AQ24:AR24"/>
    <mergeCell ref="BI22:BJ22"/>
    <mergeCell ref="BI23:BJ23"/>
    <mergeCell ref="AV21:AW21"/>
    <mergeCell ref="AX21:AY21"/>
    <mergeCell ref="AZ21:BA21"/>
    <mergeCell ref="AT22:AU22"/>
    <mergeCell ref="BN21:BO21"/>
    <mergeCell ref="BP21:BQ21"/>
    <mergeCell ref="BR21:BS21"/>
    <mergeCell ref="BN22:BO22"/>
    <mergeCell ref="BP22:BQ22"/>
    <mergeCell ref="AV22:AW22"/>
    <mergeCell ref="AX22:AY22"/>
    <mergeCell ref="AZ22:BA22"/>
    <mergeCell ref="J21:K21"/>
    <mergeCell ref="J22:K22"/>
    <mergeCell ref="L21:M21"/>
    <mergeCell ref="L22:M22"/>
    <mergeCell ref="J24:K24"/>
    <mergeCell ref="L24:M24"/>
    <mergeCell ref="AT33:AU33"/>
    <mergeCell ref="A20:I20"/>
    <mergeCell ref="J23:K23"/>
    <mergeCell ref="L23:M23"/>
    <mergeCell ref="N23:O23"/>
    <mergeCell ref="P23:Q23"/>
    <mergeCell ref="P21:Q21"/>
    <mergeCell ref="AV24:AW24"/>
    <mergeCell ref="BC20:BK20"/>
    <mergeCell ref="BL21:BM21"/>
    <mergeCell ref="BL22:BM22"/>
    <mergeCell ref="AX24:AY24"/>
    <mergeCell ref="BG22:BH22"/>
    <mergeCell ref="U21:V21"/>
    <mergeCell ref="BL28:BT28"/>
    <mergeCell ref="BL29:BM29"/>
    <mergeCell ref="BN29:BO29"/>
    <mergeCell ref="AB25:AC25"/>
    <mergeCell ref="P22:Q22"/>
    <mergeCell ref="Y24:Z24"/>
    <mergeCell ref="N21:O21"/>
    <mergeCell ref="N22:O22"/>
    <mergeCell ref="J25:K25"/>
    <mergeCell ref="L25:M25"/>
    <mergeCell ref="U23:V23"/>
    <mergeCell ref="BR22:BS22"/>
    <mergeCell ref="W23:X23"/>
    <mergeCell ref="Y23:Z23"/>
    <mergeCell ref="BP29:BQ29"/>
    <mergeCell ref="BR29:BS29"/>
    <mergeCell ref="BL30:BM30"/>
    <mergeCell ref="BN30:BO30"/>
    <mergeCell ref="BP30:BQ30"/>
    <mergeCell ref="BR30:BS30"/>
    <mergeCell ref="BL31:BM31"/>
    <mergeCell ref="BN31:BO31"/>
    <mergeCell ref="BP31:BQ31"/>
    <mergeCell ref="BR31:BS31"/>
    <mergeCell ref="AF31:AG31"/>
    <mergeCell ref="AH31:AI31"/>
    <mergeCell ref="BC25:BD25"/>
    <mergeCell ref="BE25:BF25"/>
    <mergeCell ref="BG25:BH25"/>
    <mergeCell ref="BI25:BJ25"/>
    <mergeCell ref="AT23:AU23"/>
    <mergeCell ref="AV23:AW23"/>
    <mergeCell ref="AX23:AY23"/>
    <mergeCell ref="AZ23:BA23"/>
    <mergeCell ref="AT24:AU24"/>
    <mergeCell ref="AK29:AL29"/>
    <mergeCell ref="AM29:AN29"/>
    <mergeCell ref="AO29:AP29"/>
    <mergeCell ref="AQ29:AR29"/>
    <mergeCell ref="AK30:AL30"/>
    <mergeCell ref="AM30:AN30"/>
    <mergeCell ref="AO30:AP30"/>
    <mergeCell ref="AQ30:AR30"/>
    <mergeCell ref="AK31:AL31"/>
    <mergeCell ref="AV35:AW35"/>
    <mergeCell ref="AX35:AY35"/>
    <mergeCell ref="AZ35:BA35"/>
    <mergeCell ref="BG34:BH34"/>
    <mergeCell ref="BE34:BF34"/>
    <mergeCell ref="BI34:BJ34"/>
    <mergeCell ref="BL34:BM34"/>
    <mergeCell ref="BN34:BO34"/>
    <mergeCell ref="BN33:BO33"/>
    <mergeCell ref="AV36:AW36"/>
    <mergeCell ref="AX36:AY36"/>
    <mergeCell ref="AZ36:BA36"/>
    <mergeCell ref="BI35:BJ35"/>
    <mergeCell ref="AV33:AW33"/>
    <mergeCell ref="AX33:AY33"/>
    <mergeCell ref="AZ33:BA33"/>
    <mergeCell ref="BI33:BJ33"/>
    <mergeCell ref="BG33:BH33"/>
    <mergeCell ref="BE33:BF33"/>
    <mergeCell ref="BC33:BD33"/>
    <mergeCell ref="BL33:BM33"/>
    <mergeCell ref="AX34:AY34"/>
    <mergeCell ref="AZ34:BA34"/>
    <mergeCell ref="BR35:BS35"/>
    <mergeCell ref="BL36:BM36"/>
    <mergeCell ref="BN36:BO36"/>
    <mergeCell ref="BC35:BD35"/>
    <mergeCell ref="BE35:BF35"/>
    <mergeCell ref="BG35:BH35"/>
    <mergeCell ref="BN40:BO40"/>
    <mergeCell ref="BP40:BQ40"/>
    <mergeCell ref="BR40:BS40"/>
    <mergeCell ref="BL32:BM32"/>
    <mergeCell ref="BN32:BO32"/>
    <mergeCell ref="BP32:BQ32"/>
    <mergeCell ref="BR32:BS32"/>
    <mergeCell ref="BP36:BQ36"/>
    <mergeCell ref="BR36:BS36"/>
    <mergeCell ref="BP33:BQ33"/>
    <mergeCell ref="BR33:BS33"/>
    <mergeCell ref="BI40:BJ40"/>
    <mergeCell ref="BG40:BH40"/>
    <mergeCell ref="AT38:BB38"/>
    <mergeCell ref="BC36:BD36"/>
    <mergeCell ref="AV39:AW39"/>
    <mergeCell ref="AX39:AY39"/>
    <mergeCell ref="AZ39:BA39"/>
    <mergeCell ref="BP39:BQ39"/>
    <mergeCell ref="BR39:BS39"/>
    <mergeCell ref="AV34:AW34"/>
    <mergeCell ref="BC28:BK28"/>
    <mergeCell ref="BC29:BD29"/>
    <mergeCell ref="BE29:BF29"/>
    <mergeCell ref="BG29:BH29"/>
    <mergeCell ref="BI29:BJ29"/>
    <mergeCell ref="BC30:BD30"/>
    <mergeCell ref="BE30:BF30"/>
    <mergeCell ref="BG30:BH30"/>
    <mergeCell ref="BI30:BJ30"/>
    <mergeCell ref="BC31:BD31"/>
    <mergeCell ref="BE31:BF31"/>
    <mergeCell ref="BG31:BH31"/>
    <mergeCell ref="BI31:BJ31"/>
    <mergeCell ref="BC32:BD32"/>
    <mergeCell ref="BE32:BF32"/>
    <mergeCell ref="BG32:BH32"/>
    <mergeCell ref="BL38:BT38"/>
    <mergeCell ref="BC38:BK38"/>
    <mergeCell ref="BL35:BM35"/>
    <mergeCell ref="BN35:BO35"/>
    <mergeCell ref="BP35:BQ35"/>
    <mergeCell ref="BP34:BQ34"/>
    <mergeCell ref="BR34:BS34"/>
    <mergeCell ref="BC34:BD34"/>
    <mergeCell ref="AK38:AS38"/>
    <mergeCell ref="AF35:AG35"/>
    <mergeCell ref="AH35:AI35"/>
    <mergeCell ref="AB36:AC36"/>
    <mergeCell ref="AD36:AE36"/>
    <mergeCell ref="AF36:AG36"/>
    <mergeCell ref="AH36:AI36"/>
    <mergeCell ref="AB38:AJ38"/>
    <mergeCell ref="BE36:BF36"/>
    <mergeCell ref="BG36:BH36"/>
    <mergeCell ref="BI36:BJ36"/>
    <mergeCell ref="BI32:BJ32"/>
    <mergeCell ref="AO40:AP40"/>
    <mergeCell ref="AQ40:AR40"/>
    <mergeCell ref="AT28:BB28"/>
    <mergeCell ref="AT29:AU29"/>
    <mergeCell ref="AV29:AW29"/>
    <mergeCell ref="AX29:AY29"/>
    <mergeCell ref="AZ29:BA29"/>
    <mergeCell ref="AT30:AU30"/>
    <mergeCell ref="AV30:AW30"/>
    <mergeCell ref="AX30:AY30"/>
    <mergeCell ref="AZ30:BA30"/>
    <mergeCell ref="AT31:AU31"/>
    <mergeCell ref="AV31:AW31"/>
    <mergeCell ref="AX31:AY31"/>
    <mergeCell ref="AZ31:BA31"/>
    <mergeCell ref="AT32:AU32"/>
    <mergeCell ref="AV32:AW32"/>
    <mergeCell ref="AX32:AY32"/>
    <mergeCell ref="AZ32:BA32"/>
    <mergeCell ref="AT35:AU35"/>
    <mergeCell ref="Y34:Z34"/>
    <mergeCell ref="S33:T33"/>
    <mergeCell ref="U33:V33"/>
    <mergeCell ref="W33:X33"/>
    <mergeCell ref="Y33:Z33"/>
    <mergeCell ref="AT36:AU36"/>
    <mergeCell ref="AK35:AL35"/>
    <mergeCell ref="AM35:AN35"/>
    <mergeCell ref="AO35:AP35"/>
    <mergeCell ref="AQ35:AR35"/>
    <mergeCell ref="AK36:AL36"/>
    <mergeCell ref="AM36:AN36"/>
    <mergeCell ref="AO36:AP36"/>
    <mergeCell ref="AQ36:AR36"/>
    <mergeCell ref="AB34:AC34"/>
    <mergeCell ref="AD34:AE34"/>
    <mergeCell ref="AF34:AG34"/>
    <mergeCell ref="AH34:AI34"/>
    <mergeCell ref="AK34:AL34"/>
    <mergeCell ref="AM34:AN34"/>
    <mergeCell ref="AO34:AP34"/>
    <mergeCell ref="AQ34:AR34"/>
    <mergeCell ref="AT34:AU34"/>
    <mergeCell ref="AB35:AC35"/>
    <mergeCell ref="AD35:AE35"/>
    <mergeCell ref="AD33:AE33"/>
    <mergeCell ref="AF33:AG33"/>
    <mergeCell ref="AH33:AI33"/>
    <mergeCell ref="AK33:AL33"/>
    <mergeCell ref="AM33:AN33"/>
    <mergeCell ref="AO33:AP33"/>
    <mergeCell ref="AQ33:AR33"/>
    <mergeCell ref="AM31:AN31"/>
    <mergeCell ref="AO31:AP31"/>
    <mergeCell ref="AQ31:AR31"/>
    <mergeCell ref="AK32:AL32"/>
    <mergeCell ref="AM32:AN32"/>
    <mergeCell ref="AO32:AP32"/>
    <mergeCell ref="AB33:AC33"/>
    <mergeCell ref="AQ32:AR32"/>
    <mergeCell ref="AB29:AC29"/>
    <mergeCell ref="AD29:AE29"/>
    <mergeCell ref="AF29:AG29"/>
    <mergeCell ref="AH29:AI29"/>
    <mergeCell ref="AB30:AC30"/>
    <mergeCell ref="AD30:AE30"/>
    <mergeCell ref="AF30:AG30"/>
    <mergeCell ref="AH30:AI30"/>
    <mergeCell ref="AB31:AC31"/>
    <mergeCell ref="AD31:AE31"/>
    <mergeCell ref="AB32:AC32"/>
    <mergeCell ref="AD32:AE32"/>
    <mergeCell ref="AF32:AG32"/>
    <mergeCell ref="AH32:AI32"/>
    <mergeCell ref="S29:T29"/>
    <mergeCell ref="U29:V29"/>
    <mergeCell ref="W29:X29"/>
    <mergeCell ref="Y29:Z29"/>
    <mergeCell ref="S30:T30"/>
    <mergeCell ref="U30:V30"/>
    <mergeCell ref="W30:X30"/>
    <mergeCell ref="Y30:Z30"/>
    <mergeCell ref="J36:K36"/>
    <mergeCell ref="L36:M36"/>
    <mergeCell ref="N36:O36"/>
    <mergeCell ref="P36:Q36"/>
    <mergeCell ref="J34:K34"/>
    <mergeCell ref="L34:M34"/>
    <mergeCell ref="N34:O34"/>
    <mergeCell ref="P34:Q34"/>
    <mergeCell ref="J33:K33"/>
    <mergeCell ref="L33:M33"/>
    <mergeCell ref="N33:O33"/>
    <mergeCell ref="P33:Q33"/>
    <mergeCell ref="Y32:Z32"/>
    <mergeCell ref="S35:T35"/>
    <mergeCell ref="U35:V35"/>
    <mergeCell ref="W35:X35"/>
    <mergeCell ref="Y35:Z35"/>
    <mergeCell ref="S36:T36"/>
    <mergeCell ref="U36:V36"/>
    <mergeCell ref="W36:X36"/>
    <mergeCell ref="Y36:Z36"/>
    <mergeCell ref="S34:T34"/>
    <mergeCell ref="U34:V34"/>
    <mergeCell ref="W34:X34"/>
    <mergeCell ref="J38:R38"/>
    <mergeCell ref="L39:M39"/>
    <mergeCell ref="N39:O39"/>
    <mergeCell ref="P39:Q39"/>
    <mergeCell ref="J29:K29"/>
    <mergeCell ref="L29:M29"/>
    <mergeCell ref="N29:O29"/>
    <mergeCell ref="P29:Q29"/>
    <mergeCell ref="J30:K30"/>
    <mergeCell ref="L30:M30"/>
    <mergeCell ref="N30:O30"/>
    <mergeCell ref="P30:Q30"/>
    <mergeCell ref="S38:AA38"/>
    <mergeCell ref="S31:T31"/>
    <mergeCell ref="U31:V31"/>
    <mergeCell ref="W31:X31"/>
    <mergeCell ref="Y31:Z31"/>
    <mergeCell ref="S32:T32"/>
    <mergeCell ref="U32:V32"/>
    <mergeCell ref="W32:X32"/>
    <mergeCell ref="J31:K31"/>
    <mergeCell ref="L31:M31"/>
    <mergeCell ref="N31:O31"/>
    <mergeCell ref="P31:Q31"/>
    <mergeCell ref="J32:K32"/>
    <mergeCell ref="L32:M32"/>
    <mergeCell ref="N32:O32"/>
    <mergeCell ref="P32:Q32"/>
    <mergeCell ref="J35:K35"/>
    <mergeCell ref="L35:M35"/>
    <mergeCell ref="N35:O35"/>
    <mergeCell ref="P35:Q35"/>
    <mergeCell ref="BL14:BM14"/>
    <mergeCell ref="BN14:BO14"/>
    <mergeCell ref="BP14:BQ14"/>
    <mergeCell ref="BR14:BS14"/>
    <mergeCell ref="BL15:BM15"/>
    <mergeCell ref="BN15:BO15"/>
    <mergeCell ref="BP15:BQ15"/>
    <mergeCell ref="BR15:BS15"/>
    <mergeCell ref="BL26:BM26"/>
    <mergeCell ref="BN26:BO26"/>
    <mergeCell ref="BP26:BQ26"/>
    <mergeCell ref="BR26:BS26"/>
    <mergeCell ref="BL25:BM25"/>
    <mergeCell ref="BN25:BO25"/>
    <mergeCell ref="BP25:BQ25"/>
    <mergeCell ref="BR25:BS25"/>
    <mergeCell ref="BC14:BD14"/>
    <mergeCell ref="BE14:BF14"/>
    <mergeCell ref="BG14:BH14"/>
    <mergeCell ref="BC26:BD26"/>
    <mergeCell ref="BE26:BF26"/>
    <mergeCell ref="BG26:BH26"/>
    <mergeCell ref="BI26:BJ26"/>
    <mergeCell ref="BC21:BD21"/>
    <mergeCell ref="BE21:BF21"/>
    <mergeCell ref="BG21:BH21"/>
    <mergeCell ref="BC23:BD23"/>
    <mergeCell ref="BE23:BF23"/>
    <mergeCell ref="BG23:BH23"/>
    <mergeCell ref="BI17:BJ17"/>
    <mergeCell ref="BG17:BH17"/>
    <mergeCell ref="BG15:BH15"/>
    <mergeCell ref="BL11:BM11"/>
    <mergeCell ref="BN11:BO11"/>
    <mergeCell ref="BP11:BQ11"/>
    <mergeCell ref="BR11:BS11"/>
    <mergeCell ref="BL12:BM12"/>
    <mergeCell ref="BN12:BO12"/>
    <mergeCell ref="BP12:BQ12"/>
    <mergeCell ref="BR12:BS12"/>
    <mergeCell ref="BL13:BM13"/>
    <mergeCell ref="BN13:BO13"/>
    <mergeCell ref="BP13:BQ13"/>
    <mergeCell ref="BR13:BS13"/>
    <mergeCell ref="BL8:BM8"/>
    <mergeCell ref="BN8:BO8"/>
    <mergeCell ref="BP8:BQ8"/>
    <mergeCell ref="BR8:BS8"/>
    <mergeCell ref="BL9:BM9"/>
    <mergeCell ref="BN9:BO9"/>
    <mergeCell ref="BP9:BQ9"/>
    <mergeCell ref="BR9:BS9"/>
    <mergeCell ref="BL10:BM10"/>
    <mergeCell ref="BN10:BO10"/>
    <mergeCell ref="BP10:BQ10"/>
    <mergeCell ref="BR10:BS10"/>
    <mergeCell ref="BL5:BM5"/>
    <mergeCell ref="BN5:BO5"/>
    <mergeCell ref="BP5:BQ5"/>
    <mergeCell ref="BR5:BS5"/>
    <mergeCell ref="BL6:BM6"/>
    <mergeCell ref="BN6:BO6"/>
    <mergeCell ref="BP6:BQ6"/>
    <mergeCell ref="BR6:BS6"/>
    <mergeCell ref="BL7:BM7"/>
    <mergeCell ref="BN7:BO7"/>
    <mergeCell ref="BP7:BQ7"/>
    <mergeCell ref="BR7:BS7"/>
    <mergeCell ref="BL1:BT1"/>
    <mergeCell ref="BL2:BT2"/>
    <mergeCell ref="BL3:BM3"/>
    <mergeCell ref="BN3:BO3"/>
    <mergeCell ref="BP3:BQ3"/>
    <mergeCell ref="BR3:BS3"/>
    <mergeCell ref="BL4:BM4"/>
    <mergeCell ref="BN4:BO4"/>
    <mergeCell ref="BP4:BQ4"/>
    <mergeCell ref="BR4:BS4"/>
    <mergeCell ref="BC11:BD11"/>
    <mergeCell ref="BE11:BF11"/>
    <mergeCell ref="BG11:BH11"/>
    <mergeCell ref="BI11:BJ11"/>
    <mergeCell ref="BC12:BD12"/>
    <mergeCell ref="BE12:BF12"/>
    <mergeCell ref="BG12:BH12"/>
    <mergeCell ref="BI12:BJ12"/>
    <mergeCell ref="BC13:BD13"/>
    <mergeCell ref="BE13:BF13"/>
    <mergeCell ref="BG13:BH13"/>
    <mergeCell ref="BI13:BJ13"/>
    <mergeCell ref="BC24:BD24"/>
    <mergeCell ref="BE24:BF24"/>
    <mergeCell ref="BG24:BH24"/>
    <mergeCell ref="BI24:BJ24"/>
    <mergeCell ref="BI21:BJ21"/>
    <mergeCell ref="BC22:BD22"/>
    <mergeCell ref="BE22:BF22"/>
    <mergeCell ref="BI14:BJ14"/>
    <mergeCell ref="BI16:BJ16"/>
    <mergeCell ref="BG16:BH16"/>
    <mergeCell ref="BE16:BF16"/>
    <mergeCell ref="BC16:BD16"/>
    <mergeCell ref="BI15:BJ15"/>
    <mergeCell ref="BC15:BD15"/>
    <mergeCell ref="BE15:BF15"/>
    <mergeCell ref="BC8:BD8"/>
    <mergeCell ref="BE8:BF8"/>
    <mergeCell ref="BG8:BH8"/>
    <mergeCell ref="BI8:BJ8"/>
    <mergeCell ref="BC9:BD9"/>
    <mergeCell ref="BE9:BF9"/>
    <mergeCell ref="BG9:BH9"/>
    <mergeCell ref="BI9:BJ9"/>
    <mergeCell ref="BC10:BD10"/>
    <mergeCell ref="BE10:BF10"/>
    <mergeCell ref="BG10:BH10"/>
    <mergeCell ref="BI10:BJ10"/>
    <mergeCell ref="BC5:BD5"/>
    <mergeCell ref="BE5:BF5"/>
    <mergeCell ref="BG5:BH5"/>
    <mergeCell ref="BI5:BJ5"/>
    <mergeCell ref="BC6:BD6"/>
    <mergeCell ref="BE6:BF6"/>
    <mergeCell ref="BG6:BH6"/>
    <mergeCell ref="BI6:BJ6"/>
    <mergeCell ref="BC7:BD7"/>
    <mergeCell ref="BE7:BF7"/>
    <mergeCell ref="BG7:BH7"/>
    <mergeCell ref="BI7:BJ7"/>
    <mergeCell ref="BC1:BK1"/>
    <mergeCell ref="BC2:BK2"/>
    <mergeCell ref="BC3:BD3"/>
    <mergeCell ref="BE3:BF3"/>
    <mergeCell ref="BG3:BH3"/>
    <mergeCell ref="BI3:BJ3"/>
    <mergeCell ref="BC4:BD4"/>
    <mergeCell ref="BE4:BF4"/>
    <mergeCell ref="BG4:BH4"/>
    <mergeCell ref="BI4:BJ4"/>
    <mergeCell ref="AT14:AU14"/>
    <mergeCell ref="AV14:AW14"/>
    <mergeCell ref="AX14:AY14"/>
    <mergeCell ref="AZ14:BA14"/>
    <mergeCell ref="AT15:AU15"/>
    <mergeCell ref="AV15:AW15"/>
    <mergeCell ref="AX15:AY15"/>
    <mergeCell ref="AZ15:BA15"/>
    <mergeCell ref="AT8:AU8"/>
    <mergeCell ref="AV8:AW8"/>
    <mergeCell ref="AX8:AY8"/>
    <mergeCell ref="AZ8:BA8"/>
    <mergeCell ref="AT9:AU9"/>
    <mergeCell ref="AV9:AW9"/>
    <mergeCell ref="AX9:AY9"/>
    <mergeCell ref="AZ9:BA9"/>
    <mergeCell ref="AT10:AU10"/>
    <mergeCell ref="AV10:AW10"/>
    <mergeCell ref="AX10:AY10"/>
    <mergeCell ref="AZ10:BA10"/>
    <mergeCell ref="AT5:AU5"/>
    <mergeCell ref="AV5:AW5"/>
    <mergeCell ref="AT1:BB1"/>
    <mergeCell ref="AT2:BB2"/>
    <mergeCell ref="AT3:AU3"/>
    <mergeCell ref="AV3:AW3"/>
    <mergeCell ref="AX3:AY3"/>
    <mergeCell ref="AZ3:BA3"/>
    <mergeCell ref="AT4:AU4"/>
    <mergeCell ref="AV4:AW4"/>
    <mergeCell ref="AX4:AY4"/>
    <mergeCell ref="AZ4:BA4"/>
    <mergeCell ref="AT26:AU26"/>
    <mergeCell ref="AV26:AW26"/>
    <mergeCell ref="AX26:AY26"/>
    <mergeCell ref="AZ26:BA26"/>
    <mergeCell ref="AV25:AW25"/>
    <mergeCell ref="AX25:AY25"/>
    <mergeCell ref="AZ25:BA25"/>
    <mergeCell ref="AZ24:BA24"/>
    <mergeCell ref="AT11:AU11"/>
    <mergeCell ref="AV11:AW11"/>
    <mergeCell ref="AX11:AY11"/>
    <mergeCell ref="AZ11:BA11"/>
    <mergeCell ref="AT12:AU12"/>
    <mergeCell ref="AV12:AW12"/>
    <mergeCell ref="AX12:AY12"/>
    <mergeCell ref="AZ12:BA12"/>
    <mergeCell ref="AT13:AU13"/>
    <mergeCell ref="AV13:AW13"/>
    <mergeCell ref="AX13:AY13"/>
    <mergeCell ref="AZ13:BA13"/>
    <mergeCell ref="AT25:AU25"/>
    <mergeCell ref="AX5:AY5"/>
    <mergeCell ref="AZ5:BA5"/>
    <mergeCell ref="AT6:AU6"/>
    <mergeCell ref="AV6:AW6"/>
    <mergeCell ref="AX6:AY6"/>
    <mergeCell ref="AZ6:BA6"/>
    <mergeCell ref="AT7:AU7"/>
    <mergeCell ref="AV7:AW7"/>
    <mergeCell ref="AX7:AY7"/>
    <mergeCell ref="AZ7:BA7"/>
    <mergeCell ref="AD25:AE25"/>
    <mergeCell ref="AF25:AG25"/>
    <mergeCell ref="AH25:AI25"/>
    <mergeCell ref="AK25:AL25"/>
    <mergeCell ref="AM25:AN25"/>
    <mergeCell ref="AO25:AP25"/>
    <mergeCell ref="AQ25:AR25"/>
    <mergeCell ref="AK21:AL21"/>
    <mergeCell ref="AM21:AN21"/>
    <mergeCell ref="AO21:AP21"/>
    <mergeCell ref="AQ21:AR21"/>
    <mergeCell ref="AO22:AP22"/>
    <mergeCell ref="AQ22:AR22"/>
    <mergeCell ref="AH22:AI22"/>
    <mergeCell ref="AD23:AE23"/>
    <mergeCell ref="AF23:AG23"/>
    <mergeCell ref="AH23:AI23"/>
    <mergeCell ref="AK23:AL23"/>
    <mergeCell ref="AM23:AN23"/>
    <mergeCell ref="AO23:AP23"/>
    <mergeCell ref="AQ23:AR23"/>
    <mergeCell ref="AT21:AU21"/>
    <mergeCell ref="AH5:AI5"/>
    <mergeCell ref="Y7:Z7"/>
    <mergeCell ref="S8:T8"/>
    <mergeCell ref="U8:V8"/>
    <mergeCell ref="W8:X8"/>
    <mergeCell ref="Y8:Z8"/>
    <mergeCell ref="S15:T15"/>
    <mergeCell ref="U15:V15"/>
    <mergeCell ref="W15:X15"/>
    <mergeCell ref="Y15:Z15"/>
    <mergeCell ref="S26:T26"/>
    <mergeCell ref="U26:V26"/>
    <mergeCell ref="W26:X26"/>
    <mergeCell ref="Y26:Z26"/>
    <mergeCell ref="S14:T14"/>
    <mergeCell ref="U14:V14"/>
    <mergeCell ref="W14:X14"/>
    <mergeCell ref="Y14:Z14"/>
    <mergeCell ref="W25:X25"/>
    <mergeCell ref="Y25:Z25"/>
    <mergeCell ref="S25:T25"/>
    <mergeCell ref="Y13:Z13"/>
    <mergeCell ref="W13:X13"/>
    <mergeCell ref="U13:V13"/>
    <mergeCell ref="S13:T13"/>
    <mergeCell ref="U24:V24"/>
    <mergeCell ref="W24:X24"/>
    <mergeCell ref="U25:V25"/>
    <mergeCell ref="W21:X21"/>
    <mergeCell ref="Y21:Z21"/>
    <mergeCell ref="S22:T22"/>
    <mergeCell ref="U22:V22"/>
    <mergeCell ref="W22:X22"/>
    <mergeCell ref="S1:AA1"/>
    <mergeCell ref="S2:AA2"/>
    <mergeCell ref="S3:T3"/>
    <mergeCell ref="U3:V3"/>
    <mergeCell ref="W3:X3"/>
    <mergeCell ref="Y3:Z3"/>
    <mergeCell ref="S4:T4"/>
    <mergeCell ref="U4:V4"/>
    <mergeCell ref="W4:X4"/>
    <mergeCell ref="Y4:Z4"/>
    <mergeCell ref="S5:T5"/>
    <mergeCell ref="U5:V5"/>
    <mergeCell ref="J14:K14"/>
    <mergeCell ref="L14:M14"/>
    <mergeCell ref="N14:O14"/>
    <mergeCell ref="P14:Q14"/>
    <mergeCell ref="J15:K15"/>
    <mergeCell ref="L15:M15"/>
    <mergeCell ref="N15:O15"/>
    <mergeCell ref="P15:Q15"/>
    <mergeCell ref="S11:T11"/>
    <mergeCell ref="U11:V11"/>
    <mergeCell ref="W11:X11"/>
    <mergeCell ref="Y11:Z11"/>
    <mergeCell ref="S12:T12"/>
    <mergeCell ref="U12:V12"/>
    <mergeCell ref="W12:X12"/>
    <mergeCell ref="Y12:Z12"/>
    <mergeCell ref="S9:T9"/>
    <mergeCell ref="U9:V9"/>
    <mergeCell ref="L11:M11"/>
    <mergeCell ref="N11:O11"/>
    <mergeCell ref="P11:Q11"/>
    <mergeCell ref="J4:K4"/>
    <mergeCell ref="L4:M4"/>
    <mergeCell ref="N4:O4"/>
    <mergeCell ref="P4:Q4"/>
    <mergeCell ref="J5:K5"/>
    <mergeCell ref="L5:M5"/>
    <mergeCell ref="N5:O5"/>
    <mergeCell ref="P5:Q5"/>
    <mergeCell ref="W5:X5"/>
    <mergeCell ref="Y5:Z5"/>
    <mergeCell ref="S6:T6"/>
    <mergeCell ref="U6:V6"/>
    <mergeCell ref="W6:X6"/>
    <mergeCell ref="Y6:Z6"/>
    <mergeCell ref="J7:K7"/>
    <mergeCell ref="L7:M7"/>
    <mergeCell ref="N7:O7"/>
    <mergeCell ref="P7:Q7"/>
    <mergeCell ref="J8:K8"/>
    <mergeCell ref="L8:M8"/>
    <mergeCell ref="N8:O8"/>
    <mergeCell ref="P8:Q8"/>
    <mergeCell ref="W9:X9"/>
    <mergeCell ref="Y9:Z9"/>
    <mergeCell ref="S10:T10"/>
    <mergeCell ref="U10:V10"/>
    <mergeCell ref="W10:X10"/>
    <mergeCell ref="Y10:Z10"/>
    <mergeCell ref="S7:T7"/>
    <mergeCell ref="U7:V7"/>
    <mergeCell ref="W7:X7"/>
    <mergeCell ref="J1:R1"/>
    <mergeCell ref="J2:R2"/>
    <mergeCell ref="J3:K3"/>
    <mergeCell ref="L3:M3"/>
    <mergeCell ref="N3:O3"/>
    <mergeCell ref="P3:Q3"/>
    <mergeCell ref="A1:I1"/>
    <mergeCell ref="A2:I2"/>
    <mergeCell ref="A3:B3"/>
    <mergeCell ref="C3:D3"/>
    <mergeCell ref="E3:F3"/>
    <mergeCell ref="G3:H3"/>
    <mergeCell ref="A6:B6"/>
    <mergeCell ref="C6:D6"/>
    <mergeCell ref="E4:F4"/>
    <mergeCell ref="E6:F6"/>
    <mergeCell ref="G6:H6"/>
    <mergeCell ref="G4:H4"/>
    <mergeCell ref="A5:B5"/>
    <mergeCell ref="C5:D5"/>
    <mergeCell ref="E5:F5"/>
    <mergeCell ref="G5:H5"/>
    <mergeCell ref="A4:B4"/>
    <mergeCell ref="C4:D4"/>
    <mergeCell ref="J6:K6"/>
    <mergeCell ref="L6:M6"/>
    <mergeCell ref="N6:O6"/>
    <mergeCell ref="P6:Q6"/>
    <mergeCell ref="A8:B8"/>
    <mergeCell ref="A9:B9"/>
    <mergeCell ref="C7:D7"/>
    <mergeCell ref="C8:D8"/>
    <mergeCell ref="A7:B7"/>
    <mergeCell ref="A10:B10"/>
    <mergeCell ref="E7:F7"/>
    <mergeCell ref="E8:F8"/>
    <mergeCell ref="E9:F9"/>
    <mergeCell ref="E10:F10"/>
    <mergeCell ref="G12:H12"/>
    <mergeCell ref="G11:H11"/>
    <mergeCell ref="E11:F11"/>
    <mergeCell ref="A12:B12"/>
    <mergeCell ref="G8:H8"/>
    <mergeCell ref="G7:H7"/>
    <mergeCell ref="C14:D14"/>
    <mergeCell ref="A13:B13"/>
    <mergeCell ref="A14:B14"/>
    <mergeCell ref="C9:D9"/>
    <mergeCell ref="C10:D10"/>
    <mergeCell ref="C11:D11"/>
    <mergeCell ref="C12:D12"/>
    <mergeCell ref="C13:D13"/>
    <mergeCell ref="A11:B11"/>
    <mergeCell ref="G10:H10"/>
    <mergeCell ref="G9:H9"/>
    <mergeCell ref="G30:H30"/>
    <mergeCell ref="E30:F30"/>
    <mergeCell ref="C30:D30"/>
    <mergeCell ref="A30:B30"/>
    <mergeCell ref="C15:D15"/>
    <mergeCell ref="A15:B15"/>
    <mergeCell ref="E15:F15"/>
    <mergeCell ref="A26:B26"/>
    <mergeCell ref="G26:H26"/>
    <mergeCell ref="E26:F26"/>
    <mergeCell ref="C26:D26"/>
    <mergeCell ref="A28:I28"/>
    <mergeCell ref="G29:H29"/>
    <mergeCell ref="E29:F29"/>
    <mergeCell ref="C29:D29"/>
    <mergeCell ref="A29:B29"/>
    <mergeCell ref="E12:F12"/>
    <mergeCell ref="E13:F13"/>
    <mergeCell ref="E14:F14"/>
    <mergeCell ref="A25:B25"/>
    <mergeCell ref="C25:D25"/>
    <mergeCell ref="E25:F25"/>
    <mergeCell ref="G25:H25"/>
    <mergeCell ref="G15:H15"/>
    <mergeCell ref="G14:H14"/>
    <mergeCell ref="G13:H13"/>
    <mergeCell ref="A16:B16"/>
    <mergeCell ref="C16:D16"/>
    <mergeCell ref="E16:F16"/>
    <mergeCell ref="G16:H16"/>
    <mergeCell ref="A22:B22"/>
    <mergeCell ref="G22:H22"/>
    <mergeCell ref="A38:I38"/>
    <mergeCell ref="G32:H32"/>
    <mergeCell ref="E32:F32"/>
    <mergeCell ref="C32:D32"/>
    <mergeCell ref="A32:B32"/>
    <mergeCell ref="G31:H31"/>
    <mergeCell ref="E31:F31"/>
    <mergeCell ref="C31:D31"/>
    <mergeCell ref="A31:B31"/>
    <mergeCell ref="G36:H36"/>
    <mergeCell ref="E36:F36"/>
    <mergeCell ref="C36:D36"/>
    <mergeCell ref="A36:B36"/>
    <mergeCell ref="G35:H35"/>
    <mergeCell ref="E35:F35"/>
    <mergeCell ref="A34:B34"/>
    <mergeCell ref="C34:D34"/>
    <mergeCell ref="E34:F34"/>
    <mergeCell ref="G34:H34"/>
    <mergeCell ref="A33:B33"/>
    <mergeCell ref="C33:D33"/>
    <mergeCell ref="E33:F33"/>
    <mergeCell ref="G33:H33"/>
    <mergeCell ref="C35:D35"/>
    <mergeCell ref="A35:B35"/>
    <mergeCell ref="J12:K12"/>
    <mergeCell ref="L12:M12"/>
    <mergeCell ref="N12:O12"/>
    <mergeCell ref="P12:Q12"/>
    <mergeCell ref="J13:K13"/>
    <mergeCell ref="L13:M13"/>
    <mergeCell ref="N13:O13"/>
    <mergeCell ref="P13:Q13"/>
    <mergeCell ref="J9:K9"/>
    <mergeCell ref="L9:M9"/>
    <mergeCell ref="N9:O9"/>
    <mergeCell ref="P9:Q9"/>
    <mergeCell ref="J11:K11"/>
    <mergeCell ref="AH15:AI15"/>
    <mergeCell ref="AB1:AJ1"/>
    <mergeCell ref="AB2:AJ2"/>
    <mergeCell ref="AB3:AC3"/>
    <mergeCell ref="AD3:AE3"/>
    <mergeCell ref="AF3:AG3"/>
    <mergeCell ref="AH3:AI3"/>
    <mergeCell ref="AB4:AC4"/>
    <mergeCell ref="AD4:AE4"/>
    <mergeCell ref="AF4:AG4"/>
    <mergeCell ref="AH4:AI4"/>
    <mergeCell ref="AH6:AI6"/>
    <mergeCell ref="AB7:AC7"/>
    <mergeCell ref="AD7:AE7"/>
    <mergeCell ref="AF7:AG7"/>
    <mergeCell ref="AH7:AI7"/>
    <mergeCell ref="AB8:AC8"/>
    <mergeCell ref="AD8:AE8"/>
    <mergeCell ref="AF8:AG8"/>
    <mergeCell ref="AB6:AC6"/>
    <mergeCell ref="AD6:AE6"/>
    <mergeCell ref="AF6:AG6"/>
    <mergeCell ref="AB9:AC9"/>
    <mergeCell ref="AD9:AE9"/>
    <mergeCell ref="AF9:AG9"/>
    <mergeCell ref="AH9:AI9"/>
    <mergeCell ref="AB10:AC10"/>
    <mergeCell ref="AK6:AL6"/>
    <mergeCell ref="AM6:AN6"/>
    <mergeCell ref="AO6:AP6"/>
    <mergeCell ref="AQ6:AR6"/>
    <mergeCell ref="AK7:AL7"/>
    <mergeCell ref="AM7:AN7"/>
    <mergeCell ref="AO7:AP7"/>
    <mergeCell ref="AQ7:AR7"/>
    <mergeCell ref="AK8:AL8"/>
    <mergeCell ref="AM8:AN8"/>
    <mergeCell ref="AO9:AP9"/>
    <mergeCell ref="AQ9:AR9"/>
    <mergeCell ref="AK10:AL10"/>
    <mergeCell ref="AM10:AN10"/>
    <mergeCell ref="AO10:AP10"/>
    <mergeCell ref="AQ10:AR10"/>
    <mergeCell ref="AB11:AC11"/>
    <mergeCell ref="AD11:AE11"/>
    <mergeCell ref="AF11:AG11"/>
    <mergeCell ref="AH11:AI11"/>
    <mergeCell ref="AB12:AC12"/>
    <mergeCell ref="AD12:AE12"/>
    <mergeCell ref="AF12:AG12"/>
    <mergeCell ref="AH12:AI12"/>
    <mergeCell ref="AD10:AE10"/>
    <mergeCell ref="AF10:AG10"/>
    <mergeCell ref="AH10:AI10"/>
    <mergeCell ref="AK1:AS1"/>
    <mergeCell ref="AK2:AS2"/>
    <mergeCell ref="AK3:AL3"/>
    <mergeCell ref="AM3:AN3"/>
    <mergeCell ref="AO3:AP3"/>
    <mergeCell ref="AQ3:AR3"/>
    <mergeCell ref="AK4:AL4"/>
    <mergeCell ref="AM4:AN4"/>
    <mergeCell ref="AO4:AP4"/>
    <mergeCell ref="AQ4:AR4"/>
    <mergeCell ref="AK5:AL5"/>
    <mergeCell ref="AM5:AN5"/>
    <mergeCell ref="AO5:AP5"/>
    <mergeCell ref="AQ5:AR5"/>
    <mergeCell ref="AQ8:AR8"/>
    <mergeCell ref="AK9:AL9"/>
    <mergeCell ref="AM9:AN9"/>
    <mergeCell ref="AH8:AI8"/>
    <mergeCell ref="AB5:AC5"/>
    <mergeCell ref="AD5:AE5"/>
    <mergeCell ref="AF5:AG5"/>
    <mergeCell ref="AM26:AN26"/>
    <mergeCell ref="AO26:AP26"/>
    <mergeCell ref="AQ26:AR26"/>
    <mergeCell ref="AK11:AL11"/>
    <mergeCell ref="AM11:AN11"/>
    <mergeCell ref="AO11:AP11"/>
    <mergeCell ref="AQ11:AR11"/>
    <mergeCell ref="AK12:AL12"/>
    <mergeCell ref="AM12:AN12"/>
    <mergeCell ref="AO12:AP12"/>
    <mergeCell ref="AQ12:AR12"/>
    <mergeCell ref="AK13:AL13"/>
    <mergeCell ref="AM13:AN13"/>
    <mergeCell ref="AO13:AP13"/>
    <mergeCell ref="AQ13:AR13"/>
    <mergeCell ref="AK22:AL22"/>
    <mergeCell ref="AM22:AN22"/>
    <mergeCell ref="AK24:AL24"/>
    <mergeCell ref="AM15:AN15"/>
    <mergeCell ref="AO15:AP15"/>
    <mergeCell ref="AQ15:AR15"/>
    <mergeCell ref="AD39:AE39"/>
    <mergeCell ref="C39:D39"/>
    <mergeCell ref="E39:F39"/>
    <mergeCell ref="G39:H39"/>
    <mergeCell ref="U42:V42"/>
    <mergeCell ref="W42:X42"/>
    <mergeCell ref="L45:M45"/>
    <mergeCell ref="N45:O45"/>
    <mergeCell ref="P45:Q45"/>
    <mergeCell ref="L46:M46"/>
    <mergeCell ref="N46:O46"/>
    <mergeCell ref="S43:AA43"/>
    <mergeCell ref="L42:M42"/>
    <mergeCell ref="N42:O42"/>
    <mergeCell ref="AO8:AP8"/>
    <mergeCell ref="AB26:AC26"/>
    <mergeCell ref="AD26:AE26"/>
    <mergeCell ref="AF26:AG26"/>
    <mergeCell ref="AH26:AI26"/>
    <mergeCell ref="AB13:AC13"/>
    <mergeCell ref="AD13:AE13"/>
    <mergeCell ref="AF13:AG13"/>
    <mergeCell ref="AH13:AI13"/>
    <mergeCell ref="AB14:AC14"/>
    <mergeCell ref="AD14:AE14"/>
    <mergeCell ref="AF14:AG14"/>
    <mergeCell ref="AH14:AI14"/>
    <mergeCell ref="AB15:AC15"/>
    <mergeCell ref="AD15:AE15"/>
    <mergeCell ref="AF15:AG15"/>
    <mergeCell ref="AD44:AE44"/>
    <mergeCell ref="AK26:AL26"/>
    <mergeCell ref="C40:D40"/>
    <mergeCell ref="E40:F40"/>
    <mergeCell ref="G40:H40"/>
    <mergeCell ref="C42:D42"/>
    <mergeCell ref="C44:D44"/>
    <mergeCell ref="E44:F44"/>
    <mergeCell ref="G44:H44"/>
    <mergeCell ref="C45:D45"/>
    <mergeCell ref="E45:F45"/>
    <mergeCell ref="G45:H45"/>
    <mergeCell ref="E42:F42"/>
    <mergeCell ref="A43:I43"/>
    <mergeCell ref="C46:D46"/>
    <mergeCell ref="E46:F46"/>
    <mergeCell ref="J43:R43"/>
    <mergeCell ref="L44:M44"/>
    <mergeCell ref="N44:O44"/>
    <mergeCell ref="P44:Q44"/>
    <mergeCell ref="L40:M40"/>
    <mergeCell ref="N40:O40"/>
    <mergeCell ref="P40:Q40"/>
    <mergeCell ref="AB43:AJ43"/>
    <mergeCell ref="AD46:AE46"/>
    <mergeCell ref="AF46:AG46"/>
    <mergeCell ref="AF44:AG44"/>
    <mergeCell ref="U39:V39"/>
    <mergeCell ref="W39:X39"/>
    <mergeCell ref="Y39:Z39"/>
    <mergeCell ref="U40:V40"/>
    <mergeCell ref="W40:X40"/>
    <mergeCell ref="Y40:Z40"/>
    <mergeCell ref="AV42:AW42"/>
    <mergeCell ref="AX42:AY42"/>
    <mergeCell ref="BE42:BF42"/>
    <mergeCell ref="BG42:BH42"/>
    <mergeCell ref="BN42:BO42"/>
    <mergeCell ref="BP42:BQ42"/>
    <mergeCell ref="AM42:AN42"/>
    <mergeCell ref="AO42:AP42"/>
    <mergeCell ref="AF39:AG39"/>
    <mergeCell ref="AH39:AI39"/>
    <mergeCell ref="AD40:AE40"/>
    <mergeCell ref="AF40:AG40"/>
    <mergeCell ref="AH40:AI40"/>
    <mergeCell ref="AD42:AE42"/>
    <mergeCell ref="AM39:AN39"/>
    <mergeCell ref="AO39:AP39"/>
    <mergeCell ref="AQ39:AR39"/>
    <mergeCell ref="AM40:AN40"/>
    <mergeCell ref="AV40:AW40"/>
    <mergeCell ref="AX40:AY40"/>
    <mergeCell ref="AZ40:BA40"/>
    <mergeCell ref="BE40:BF40"/>
    <mergeCell ref="BI44:BJ44"/>
    <mergeCell ref="BN44:BO44"/>
    <mergeCell ref="BP44:BQ44"/>
    <mergeCell ref="BR44:BS44"/>
    <mergeCell ref="BI45:BJ45"/>
    <mergeCell ref="BN45:BO45"/>
    <mergeCell ref="BP45:BQ45"/>
    <mergeCell ref="BR45:BS45"/>
    <mergeCell ref="BE46:BF46"/>
    <mergeCell ref="BG46:BH46"/>
    <mergeCell ref="U44:V44"/>
    <mergeCell ref="W44:X44"/>
    <mergeCell ref="Y44:Z44"/>
    <mergeCell ref="U45:V45"/>
    <mergeCell ref="W45:X45"/>
    <mergeCell ref="BE44:BF44"/>
    <mergeCell ref="BG44:BH44"/>
    <mergeCell ref="BE45:BF45"/>
    <mergeCell ref="BG45:BH45"/>
    <mergeCell ref="AV46:AW46"/>
    <mergeCell ref="AX46:AY46"/>
    <mergeCell ref="AM46:AN46"/>
    <mergeCell ref="AO46:AP46"/>
    <mergeCell ref="AM45:AN45"/>
    <mergeCell ref="AO45:AP45"/>
    <mergeCell ref="AQ45:AR45"/>
    <mergeCell ref="AV44:AW44"/>
    <mergeCell ref="AX44:AY44"/>
    <mergeCell ref="AH44:AI44"/>
    <mergeCell ref="AD45:AE45"/>
    <mergeCell ref="AF45:AG45"/>
    <mergeCell ref="AH45:AI45"/>
    <mergeCell ref="AD22:AE22"/>
    <mergeCell ref="AF22:AG22"/>
    <mergeCell ref="AD24:AE24"/>
    <mergeCell ref="AF24:AG24"/>
    <mergeCell ref="AH24:AI24"/>
    <mergeCell ref="N25:O25"/>
    <mergeCell ref="P25:Q25"/>
    <mergeCell ref="S28:AA28"/>
    <mergeCell ref="AB28:AJ28"/>
    <mergeCell ref="Y22:Z22"/>
    <mergeCell ref="S23:T23"/>
    <mergeCell ref="AK43:AS43"/>
    <mergeCell ref="Y45:Z45"/>
    <mergeCell ref="U46:V46"/>
    <mergeCell ref="W46:X46"/>
    <mergeCell ref="BN46:BO46"/>
    <mergeCell ref="BE39:BF39"/>
    <mergeCell ref="BG39:BH39"/>
    <mergeCell ref="BI39:BJ39"/>
    <mergeCell ref="BN39:BO39"/>
    <mergeCell ref="AZ44:BA44"/>
    <mergeCell ref="AV45:AW45"/>
    <mergeCell ref="AX45:AY45"/>
    <mergeCell ref="AZ45:BA45"/>
    <mergeCell ref="AM44:AN44"/>
    <mergeCell ref="AO44:AP44"/>
    <mergeCell ref="AQ44:AR44"/>
    <mergeCell ref="AT43:BB43"/>
    <mergeCell ref="BC43:BK43"/>
    <mergeCell ref="BL43:BT43"/>
    <mergeCell ref="AF42:AG42"/>
    <mergeCell ref="BP46:BQ46"/>
    <mergeCell ref="P16:Q16"/>
    <mergeCell ref="S16:T16"/>
    <mergeCell ref="U16:V16"/>
    <mergeCell ref="W16:X16"/>
    <mergeCell ref="Y16:Z16"/>
    <mergeCell ref="AK28:AS28"/>
    <mergeCell ref="AB20:AJ20"/>
    <mergeCell ref="S17:T17"/>
    <mergeCell ref="J18:K18"/>
    <mergeCell ref="J19:K19"/>
    <mergeCell ref="U17:V17"/>
    <mergeCell ref="L18:M18"/>
    <mergeCell ref="L19:M19"/>
    <mergeCell ref="W17:X17"/>
    <mergeCell ref="N18:O18"/>
    <mergeCell ref="N19:O19"/>
    <mergeCell ref="Y17:Z17"/>
    <mergeCell ref="P18:Q18"/>
    <mergeCell ref="P19:Q19"/>
    <mergeCell ref="J26:K26"/>
    <mergeCell ref="L26:M26"/>
    <mergeCell ref="N26:O26"/>
    <mergeCell ref="P26:Q26"/>
    <mergeCell ref="AB24:AC24"/>
    <mergeCell ref="J28:R28"/>
    <mergeCell ref="AB23:AC23"/>
    <mergeCell ref="AF21:AG21"/>
    <mergeCell ref="AH21:AI21"/>
    <mergeCell ref="AB22:AC22"/>
    <mergeCell ref="S20:AA20"/>
    <mergeCell ref="AB21:AC21"/>
    <mergeCell ref="AD21:AE21"/>
    <mergeCell ref="BU1:CC1"/>
    <mergeCell ref="BU4:BV4"/>
    <mergeCell ref="BU7:BV7"/>
    <mergeCell ref="BU6:BV6"/>
    <mergeCell ref="BU5:BV5"/>
    <mergeCell ref="CA5:CB5"/>
    <mergeCell ref="CA4:CB4"/>
    <mergeCell ref="BY5:BZ5"/>
    <mergeCell ref="BY4:BZ4"/>
    <mergeCell ref="BW5:BX5"/>
    <mergeCell ref="BW4:BX4"/>
    <mergeCell ref="BU2:CC2"/>
    <mergeCell ref="BU3:BV3"/>
    <mergeCell ref="BW3:BX3"/>
    <mergeCell ref="BY3:BZ3"/>
    <mergeCell ref="CA3:CB3"/>
    <mergeCell ref="G49:H49"/>
    <mergeCell ref="J17:K17"/>
    <mergeCell ref="L17:M17"/>
    <mergeCell ref="AB17:AC17"/>
    <mergeCell ref="AD17:AE17"/>
    <mergeCell ref="AK17:AL17"/>
    <mergeCell ref="AM17:AN17"/>
    <mergeCell ref="AT17:AU17"/>
    <mergeCell ref="AV17:AW17"/>
    <mergeCell ref="BC17:BD17"/>
    <mergeCell ref="BE17:BF17"/>
    <mergeCell ref="BL17:BM17"/>
    <mergeCell ref="BN17:BO17"/>
    <mergeCell ref="J16:K16"/>
    <mergeCell ref="L16:M16"/>
    <mergeCell ref="N16:O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0C18-93D1-43F3-A170-1BE63F698C82}">
  <dimension ref="A1:I24"/>
  <sheetViews>
    <sheetView tabSelected="1" workbookViewId="0">
      <selection activeCell="A18" sqref="A18:I18"/>
    </sheetView>
  </sheetViews>
  <sheetFormatPr baseColWidth="10" defaultColWidth="8.83203125" defaultRowHeight="15" x14ac:dyDescent="0.2"/>
  <cols>
    <col min="2" max="2" width="14.6640625" customWidth="1"/>
  </cols>
  <sheetData>
    <row r="1" spans="1:8" ht="24" x14ac:dyDescent="0.3">
      <c r="A1" s="79"/>
      <c r="B1" s="79"/>
      <c r="C1" s="18"/>
      <c r="D1" s="19" t="s">
        <v>60</v>
      </c>
      <c r="E1" s="19" t="s">
        <v>61</v>
      </c>
      <c r="F1" s="19" t="s">
        <v>68</v>
      </c>
      <c r="G1" s="19" t="s">
        <v>18</v>
      </c>
    </row>
    <row r="2" spans="1:8" x14ac:dyDescent="0.2">
      <c r="A2" s="78" t="s">
        <v>69</v>
      </c>
      <c r="B2" s="78"/>
      <c r="C2" s="11" t="s">
        <v>70</v>
      </c>
      <c r="D2" s="11">
        <v>1.5</v>
      </c>
      <c r="E2" s="11">
        <v>2.2999999999999998</v>
      </c>
      <c r="F2" s="11">
        <v>6</v>
      </c>
      <c r="G2" s="28">
        <v>28.1</v>
      </c>
      <c r="H2" s="33" t="s">
        <v>93</v>
      </c>
    </row>
    <row r="3" spans="1:8" x14ac:dyDescent="0.2">
      <c r="A3" s="78" t="s">
        <v>71</v>
      </c>
      <c r="B3" s="78"/>
      <c r="C3" s="11" t="s">
        <v>82</v>
      </c>
      <c r="D3" s="11">
        <v>1.5</v>
      </c>
      <c r="E3" s="11">
        <v>2</v>
      </c>
      <c r="F3" s="11">
        <v>6</v>
      </c>
      <c r="G3" s="28">
        <v>28.1</v>
      </c>
    </row>
    <row r="4" spans="1:8" x14ac:dyDescent="0.2">
      <c r="A4" s="78" t="s">
        <v>72</v>
      </c>
      <c r="B4" s="78"/>
      <c r="C4" s="11" t="s">
        <v>83</v>
      </c>
      <c r="D4" s="11">
        <v>1.5</v>
      </c>
      <c r="E4" s="11">
        <v>1</v>
      </c>
      <c r="F4" s="11">
        <v>6</v>
      </c>
      <c r="G4" s="28">
        <v>28.1</v>
      </c>
    </row>
    <row r="5" spans="1:8" x14ac:dyDescent="0.2">
      <c r="A5" s="78" t="s">
        <v>73</v>
      </c>
      <c r="B5" s="78"/>
      <c r="C5" s="11" t="s">
        <v>84</v>
      </c>
      <c r="D5" s="11">
        <v>1.5</v>
      </c>
      <c r="E5" s="11">
        <v>2</v>
      </c>
      <c r="F5" s="11">
        <v>6</v>
      </c>
      <c r="G5" s="28">
        <v>28.1</v>
      </c>
    </row>
    <row r="6" spans="1:8" x14ac:dyDescent="0.2">
      <c r="A6" s="78" t="s">
        <v>74</v>
      </c>
      <c r="B6" s="78"/>
      <c r="C6" s="11" t="s">
        <v>85</v>
      </c>
      <c r="D6" s="11">
        <v>1.5</v>
      </c>
      <c r="E6" s="11">
        <v>3</v>
      </c>
      <c r="F6" s="11">
        <v>6</v>
      </c>
      <c r="G6" s="28">
        <v>28.1</v>
      </c>
    </row>
    <row r="7" spans="1:8" x14ac:dyDescent="0.2">
      <c r="A7" s="78" t="s">
        <v>75</v>
      </c>
      <c r="B7" s="78"/>
      <c r="C7" s="11" t="s">
        <v>86</v>
      </c>
      <c r="D7" s="11">
        <v>1.5</v>
      </c>
      <c r="E7" s="11">
        <v>2.2999999999999998</v>
      </c>
      <c r="F7" s="11">
        <v>6</v>
      </c>
      <c r="G7" s="28">
        <v>28.1</v>
      </c>
    </row>
    <row r="8" spans="1:8" x14ac:dyDescent="0.2">
      <c r="A8" s="78" t="s">
        <v>76</v>
      </c>
      <c r="B8" s="78"/>
      <c r="C8" s="11" t="s">
        <v>87</v>
      </c>
      <c r="D8" s="11">
        <v>1.5</v>
      </c>
      <c r="E8" s="11">
        <v>2.2999999999999998</v>
      </c>
      <c r="F8" s="11">
        <v>6</v>
      </c>
      <c r="G8" s="28">
        <v>28.1</v>
      </c>
    </row>
    <row r="9" spans="1:8" x14ac:dyDescent="0.2">
      <c r="A9" s="78" t="s">
        <v>77</v>
      </c>
      <c r="B9" s="78"/>
      <c r="C9" s="11" t="s">
        <v>88</v>
      </c>
      <c r="D9" s="11">
        <v>1.5</v>
      </c>
      <c r="E9" s="11">
        <v>2.2999999999999998</v>
      </c>
      <c r="F9" s="11">
        <v>6</v>
      </c>
      <c r="G9" s="28">
        <v>28.1</v>
      </c>
    </row>
    <row r="10" spans="1:8" x14ac:dyDescent="0.2">
      <c r="A10" s="78" t="s">
        <v>78</v>
      </c>
      <c r="B10" s="78"/>
      <c r="C10" s="11" t="s">
        <v>89</v>
      </c>
      <c r="D10" s="11">
        <v>1.5</v>
      </c>
      <c r="E10" s="11">
        <v>2.2999999999999998</v>
      </c>
      <c r="F10" s="11">
        <v>6</v>
      </c>
      <c r="G10" s="28">
        <v>28.1</v>
      </c>
    </row>
    <row r="11" spans="1:8" x14ac:dyDescent="0.2">
      <c r="A11" s="78" t="s">
        <v>79</v>
      </c>
      <c r="B11" s="78"/>
      <c r="C11" s="11" t="s">
        <v>90</v>
      </c>
      <c r="D11" s="11">
        <v>1.5</v>
      </c>
      <c r="E11" s="11">
        <v>3</v>
      </c>
      <c r="F11" s="11">
        <v>6</v>
      </c>
      <c r="G11" s="28">
        <v>28.1</v>
      </c>
    </row>
    <row r="12" spans="1:8" x14ac:dyDescent="0.2">
      <c r="A12" s="78" t="s">
        <v>80</v>
      </c>
      <c r="B12" s="78"/>
      <c r="C12" s="11" t="s">
        <v>91</v>
      </c>
      <c r="D12" s="11">
        <v>1.5</v>
      </c>
      <c r="E12" s="11">
        <v>3</v>
      </c>
      <c r="F12" s="11">
        <v>6</v>
      </c>
      <c r="G12" s="28">
        <v>28.1</v>
      </c>
    </row>
    <row r="13" spans="1:8" x14ac:dyDescent="0.2">
      <c r="A13" s="78" t="s">
        <v>81</v>
      </c>
      <c r="B13" s="78"/>
      <c r="C13" s="11" t="s">
        <v>92</v>
      </c>
      <c r="D13" s="11">
        <v>1.5</v>
      </c>
      <c r="E13" s="11">
        <v>3.5</v>
      </c>
      <c r="F13" s="11">
        <v>6</v>
      </c>
      <c r="G13" s="28">
        <v>28.1</v>
      </c>
    </row>
    <row r="14" spans="1:8" x14ac:dyDescent="0.2">
      <c r="A14" s="78" t="s">
        <v>95</v>
      </c>
      <c r="B14" s="78"/>
      <c r="C14" s="11"/>
      <c r="D14" s="11">
        <v>0.65</v>
      </c>
      <c r="E14" s="11"/>
      <c r="F14" s="11">
        <v>2</v>
      </c>
      <c r="G14" s="28">
        <v>28.1</v>
      </c>
    </row>
    <row r="15" spans="1:8" x14ac:dyDescent="0.2">
      <c r="A15" s="47"/>
      <c r="B15" s="47"/>
    </row>
    <row r="16" spans="1:8" x14ac:dyDescent="0.2">
      <c r="A16" s="47"/>
      <c r="B16" s="47"/>
    </row>
    <row r="17" spans="1:9" x14ac:dyDescent="0.2">
      <c r="A17" s="47"/>
      <c r="B17" s="47"/>
    </row>
    <row r="18" spans="1:9" ht="24" x14ac:dyDescent="0.3">
      <c r="A18" s="63"/>
      <c r="B18" s="63"/>
      <c r="C18" s="63"/>
      <c r="D18" s="63"/>
      <c r="E18" s="63"/>
      <c r="F18" s="63"/>
      <c r="G18" s="63"/>
      <c r="H18" s="63"/>
      <c r="I18" s="63"/>
    </row>
    <row r="19" spans="1:9" x14ac:dyDescent="0.2">
      <c r="A19" s="47"/>
      <c r="B19" s="47"/>
      <c r="C19" s="47"/>
      <c r="D19" s="47"/>
      <c r="E19" s="48"/>
      <c r="F19" s="48"/>
      <c r="G19" s="48"/>
      <c r="H19" s="48"/>
    </row>
    <row r="20" spans="1:9" x14ac:dyDescent="0.2">
      <c r="A20" s="47"/>
      <c r="B20" s="47"/>
      <c r="C20" s="47"/>
      <c r="D20" s="47"/>
      <c r="E20" s="48"/>
      <c r="F20" s="48"/>
      <c r="G20" s="48"/>
      <c r="H20" s="48"/>
    </row>
    <row r="21" spans="1:9" x14ac:dyDescent="0.2">
      <c r="A21" s="47"/>
      <c r="B21" s="47"/>
      <c r="C21" s="47"/>
      <c r="D21" s="47"/>
      <c r="E21" s="48"/>
      <c r="F21" s="48"/>
      <c r="G21" s="48"/>
      <c r="H21" s="48"/>
    </row>
    <row r="22" spans="1:9" x14ac:dyDescent="0.2">
      <c r="A22" s="47"/>
      <c r="B22" s="47"/>
      <c r="C22" s="47"/>
      <c r="D22" s="47"/>
      <c r="E22" s="48"/>
      <c r="F22" s="48"/>
      <c r="G22" s="48"/>
      <c r="H22" s="48"/>
    </row>
    <row r="23" spans="1:9" x14ac:dyDescent="0.2">
      <c r="A23" s="47"/>
      <c r="B23" s="47"/>
      <c r="C23" s="47"/>
      <c r="D23" s="47"/>
      <c r="E23" s="48"/>
      <c r="F23" s="48"/>
      <c r="G23" s="48"/>
      <c r="H23" s="48"/>
    </row>
    <row r="24" spans="1:9" x14ac:dyDescent="0.2">
      <c r="A24" s="55"/>
      <c r="B24" s="55"/>
      <c r="C24" s="47"/>
      <c r="D24" s="47"/>
      <c r="E24" s="47"/>
      <c r="F24" s="47"/>
      <c r="G24" s="48"/>
      <c r="H24" s="48"/>
      <c r="I24" s="9"/>
    </row>
  </sheetData>
  <mergeCells count="42">
    <mergeCell ref="A23:B23"/>
    <mergeCell ref="C23:D23"/>
    <mergeCell ref="E23:F23"/>
    <mergeCell ref="G23:H23"/>
    <mergeCell ref="A24:B24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A18:I18"/>
    <mergeCell ref="C19:D19"/>
    <mergeCell ref="E19:F19"/>
    <mergeCell ref="G19:H19"/>
    <mergeCell ref="C20:D20"/>
    <mergeCell ref="E20:F20"/>
    <mergeCell ref="G20:H20"/>
    <mergeCell ref="A12:B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F549-9898-45F8-94D6-7C590FC34BD4}">
  <sheetPr codeName="Sheet4"/>
  <dimension ref="A1:Q59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19.33203125" bestFit="1" customWidth="1"/>
    <col min="16" max="16" width="11.83203125" style="16" customWidth="1"/>
  </cols>
  <sheetData>
    <row r="1" spans="1:17" ht="16" thickBot="1" x14ac:dyDescent="0.25">
      <c r="A1" s="80" t="s">
        <v>20</v>
      </c>
      <c r="B1" s="81"/>
      <c r="C1" s="81"/>
      <c r="D1" s="82"/>
    </row>
    <row r="2" spans="1:17" ht="16" thickBot="1" x14ac:dyDescent="0.25">
      <c r="A2" s="83"/>
      <c r="B2" s="84"/>
      <c r="C2" s="84"/>
      <c r="D2" s="85"/>
      <c r="E2" s="86" t="s">
        <v>45</v>
      </c>
      <c r="F2" s="87"/>
      <c r="G2" s="87"/>
      <c r="H2" s="87"/>
      <c r="I2" s="87"/>
      <c r="J2" s="87"/>
      <c r="K2" s="87"/>
      <c r="L2" s="87"/>
      <c r="M2" s="87"/>
      <c r="N2" s="88"/>
    </row>
    <row r="3" spans="1:17" x14ac:dyDescent="0.2">
      <c r="A3" s="24" t="s">
        <v>21</v>
      </c>
      <c r="B3" s="30" t="s">
        <v>22</v>
      </c>
      <c r="C3" s="30" t="s">
        <v>23</v>
      </c>
      <c r="D3" s="1" t="s">
        <v>24</v>
      </c>
    </row>
    <row r="4" spans="1:17" ht="16" thickBot="1" x14ac:dyDescent="0.25">
      <c r="A4" s="24" t="s">
        <v>26</v>
      </c>
      <c r="B4" s="31"/>
      <c r="C4" s="31">
        <v>64.75</v>
      </c>
      <c r="D4" s="21"/>
    </row>
    <row r="5" spans="1:17" ht="25" thickBot="1" x14ac:dyDescent="0.35">
      <c r="A5" s="24" t="s">
        <v>43</v>
      </c>
      <c r="B5" s="31"/>
      <c r="C5" s="31"/>
      <c r="D5" s="21"/>
      <c r="H5" s="49" t="s">
        <v>95</v>
      </c>
      <c r="I5" s="50"/>
      <c r="J5" s="50"/>
      <c r="K5" s="50"/>
      <c r="L5" s="50"/>
      <c r="M5" s="50"/>
      <c r="N5" s="50"/>
      <c r="O5" s="50"/>
      <c r="P5" s="51"/>
    </row>
    <row r="6" spans="1:17" x14ac:dyDescent="0.2">
      <c r="A6" s="24" t="s">
        <v>34</v>
      </c>
      <c r="B6" s="31"/>
      <c r="C6" s="31">
        <v>37.4</v>
      </c>
      <c r="D6" s="21"/>
      <c r="H6" s="46" t="s">
        <v>10</v>
      </c>
      <c r="I6" s="47"/>
      <c r="J6" s="47">
        <v>12</v>
      </c>
      <c r="K6" s="47"/>
      <c r="L6" s="48">
        <f>VLOOKUP(H6,'Pie Ingredients'!$A$4:$D$229,3,FALSE)</f>
        <v>5.48</v>
      </c>
      <c r="M6" s="48"/>
      <c r="N6" s="48">
        <f>J6*L6</f>
        <v>65.760000000000005</v>
      </c>
      <c r="O6" s="48"/>
      <c r="P6" s="21"/>
    </row>
    <row r="7" spans="1:17" x14ac:dyDescent="0.2">
      <c r="A7" s="24" t="s">
        <v>54</v>
      </c>
      <c r="B7" s="31"/>
      <c r="C7" s="31">
        <v>282.5</v>
      </c>
      <c r="D7" s="21"/>
      <c r="H7" s="46" t="s">
        <v>59</v>
      </c>
      <c r="I7" s="47"/>
      <c r="J7" s="47">
        <v>0.15</v>
      </c>
      <c r="K7" s="47"/>
      <c r="L7" s="48">
        <f>VLOOKUP(H7,'Pie Ingredients'!$A$4:$D$229,3,FALSE)</f>
        <v>5</v>
      </c>
      <c r="M7" s="48"/>
      <c r="N7" s="48">
        <f t="shared" ref="N7:N10" si="0">J7*L7</f>
        <v>0.75</v>
      </c>
      <c r="O7" s="48"/>
      <c r="P7" s="21"/>
    </row>
    <row r="8" spans="1:17" x14ac:dyDescent="0.2">
      <c r="A8" s="24" t="s">
        <v>99</v>
      </c>
      <c r="B8" s="31"/>
      <c r="C8" s="31">
        <v>290.7</v>
      </c>
      <c r="D8" s="21"/>
      <c r="H8" s="46" t="s">
        <v>96</v>
      </c>
      <c r="I8" s="47"/>
      <c r="J8" s="47">
        <v>8</v>
      </c>
      <c r="K8" s="47"/>
      <c r="L8" s="48">
        <f>VLOOKUP(H8,'Pie Ingredients'!$A$4:$D$229,3,FALSE)</f>
        <v>58.903999999999996</v>
      </c>
      <c r="M8" s="48"/>
      <c r="N8" s="48">
        <f t="shared" si="0"/>
        <v>471.23199999999997</v>
      </c>
      <c r="O8" s="48"/>
      <c r="P8" s="21"/>
    </row>
    <row r="9" spans="1:17" x14ac:dyDescent="0.2">
      <c r="A9" s="24" t="s">
        <v>5</v>
      </c>
      <c r="B9" s="31">
        <v>1472</v>
      </c>
      <c r="C9" s="31">
        <f>+B9/25</f>
        <v>58.88</v>
      </c>
      <c r="D9" s="21"/>
      <c r="H9" s="46" t="s">
        <v>7</v>
      </c>
      <c r="I9" s="47"/>
      <c r="J9" s="47">
        <v>5</v>
      </c>
      <c r="K9" s="47"/>
      <c r="L9" s="48">
        <f>VLOOKUP(H9,'Pie Ingredients'!$A$4:$D$229,4,FALSE)</f>
        <v>0.2</v>
      </c>
      <c r="M9" s="48"/>
      <c r="N9" s="48">
        <f t="shared" si="0"/>
        <v>1</v>
      </c>
      <c r="O9" s="48"/>
      <c r="P9" s="21"/>
    </row>
    <row r="10" spans="1:17" x14ac:dyDescent="0.2">
      <c r="A10" s="24" t="s">
        <v>39</v>
      </c>
      <c r="B10" s="31"/>
      <c r="C10" s="31">
        <v>7.95</v>
      </c>
      <c r="D10" s="21"/>
      <c r="H10" s="46" t="s">
        <v>27</v>
      </c>
      <c r="I10" s="47"/>
      <c r="J10" s="76">
        <v>0.123</v>
      </c>
      <c r="K10" s="76"/>
      <c r="L10" s="48">
        <f>VLOOKUP(H10,'Pie Ingredients'!$A$4:$D$229,4,FALSE)</f>
        <v>29.95</v>
      </c>
      <c r="M10" s="48"/>
      <c r="N10" s="48">
        <f t="shared" si="0"/>
        <v>3.6838500000000001</v>
      </c>
      <c r="O10" s="48"/>
      <c r="P10" s="21"/>
    </row>
    <row r="11" spans="1:17" ht="16" thickBot="1" x14ac:dyDescent="0.25">
      <c r="A11" s="24" t="s">
        <v>44</v>
      </c>
      <c r="B11" s="31"/>
      <c r="C11" s="31">
        <v>63.2</v>
      </c>
      <c r="D11" s="21"/>
      <c r="H11" s="54" t="s">
        <v>19</v>
      </c>
      <c r="I11" s="55"/>
      <c r="J11" s="56">
        <f>ROUND(SUM(J6:K10),1)</f>
        <v>25.3</v>
      </c>
      <c r="K11" s="56"/>
      <c r="L11" s="56"/>
      <c r="M11" s="56"/>
      <c r="N11" s="77">
        <f>SUM(N6:O10)</f>
        <v>542.42584999999997</v>
      </c>
      <c r="O11" s="77"/>
      <c r="P11" s="20">
        <f>+N11/J11</f>
        <v>21.439756916996046</v>
      </c>
      <c r="Q11" t="s">
        <v>118</v>
      </c>
    </row>
    <row r="12" spans="1:17" ht="16" thickTop="1" x14ac:dyDescent="0.2">
      <c r="A12" s="24" t="s">
        <v>124</v>
      </c>
      <c r="B12" s="31"/>
      <c r="C12" s="31">
        <v>78.17</v>
      </c>
      <c r="D12" s="21"/>
    </row>
    <row r="13" spans="1:17" x14ac:dyDescent="0.2">
      <c r="A13" s="24" t="s">
        <v>35</v>
      </c>
      <c r="B13" s="31"/>
      <c r="C13" s="31">
        <v>61.15</v>
      </c>
      <c r="D13" s="21"/>
    </row>
    <row r="14" spans="1:17" x14ac:dyDescent="0.2">
      <c r="A14" s="24" t="s">
        <v>13</v>
      </c>
      <c r="B14" s="31"/>
      <c r="C14" s="31">
        <v>50</v>
      </c>
      <c r="D14" s="21"/>
    </row>
    <row r="15" spans="1:17" x14ac:dyDescent="0.2">
      <c r="A15" s="24" t="s">
        <v>6</v>
      </c>
      <c r="B15" s="31"/>
      <c r="C15" s="31">
        <v>46</v>
      </c>
      <c r="D15" s="21"/>
    </row>
    <row r="16" spans="1:17" x14ac:dyDescent="0.2">
      <c r="A16" s="24" t="s">
        <v>29</v>
      </c>
      <c r="B16" s="31"/>
      <c r="C16" s="31">
        <v>161.5</v>
      </c>
      <c r="D16" s="21"/>
    </row>
    <row r="17" spans="1:4" x14ac:dyDescent="0.2">
      <c r="A17" s="24" t="s">
        <v>32</v>
      </c>
      <c r="B17" s="31"/>
      <c r="C17" s="31">
        <v>31.48</v>
      </c>
      <c r="D17" s="21"/>
    </row>
    <row r="18" spans="1:4" x14ac:dyDescent="0.2">
      <c r="A18" s="24" t="s">
        <v>38</v>
      </c>
      <c r="B18" s="31"/>
      <c r="C18" s="31">
        <v>85.7</v>
      </c>
      <c r="D18" s="21"/>
    </row>
    <row r="19" spans="1:4" x14ac:dyDescent="0.2">
      <c r="A19" s="24" t="s">
        <v>114</v>
      </c>
      <c r="B19" s="31"/>
      <c r="C19" s="31">
        <v>7.3</v>
      </c>
      <c r="D19" s="21"/>
    </row>
    <row r="20" spans="1:4" x14ac:dyDescent="0.2">
      <c r="A20" s="24" t="s">
        <v>37</v>
      </c>
      <c r="B20" s="31"/>
      <c r="C20" s="31">
        <v>75.887096774193495</v>
      </c>
      <c r="D20" s="21"/>
    </row>
    <row r="21" spans="1:4" x14ac:dyDescent="0.2">
      <c r="A21" s="24" t="s">
        <v>10</v>
      </c>
      <c r="B21" s="31"/>
      <c r="C21" s="31">
        <v>5.48</v>
      </c>
      <c r="D21" s="21"/>
    </row>
    <row r="22" spans="1:4" x14ac:dyDescent="0.2">
      <c r="A22" s="24" t="s">
        <v>10</v>
      </c>
      <c r="B22" s="31"/>
      <c r="C22" s="31">
        <v>5.48</v>
      </c>
      <c r="D22" s="21"/>
    </row>
    <row r="23" spans="1:4" x14ac:dyDescent="0.2">
      <c r="A23" s="24" t="s">
        <v>31</v>
      </c>
      <c r="B23" s="31"/>
      <c r="C23" s="31">
        <v>37.799999999999997</v>
      </c>
      <c r="D23" s="21"/>
    </row>
    <row r="24" spans="1:4" x14ac:dyDescent="0.2">
      <c r="A24" s="24" t="s">
        <v>30</v>
      </c>
      <c r="B24" s="31"/>
      <c r="C24" s="31">
        <v>83.4</v>
      </c>
      <c r="D24" s="21"/>
    </row>
    <row r="25" spans="1:4" x14ac:dyDescent="0.2">
      <c r="A25" s="24" t="s">
        <v>25</v>
      </c>
      <c r="B25" s="31"/>
      <c r="C25" s="31">
        <v>26.95</v>
      </c>
      <c r="D25" s="21"/>
    </row>
    <row r="26" spans="1:4" x14ac:dyDescent="0.2">
      <c r="A26" s="24" t="s">
        <v>33</v>
      </c>
      <c r="B26" s="31"/>
      <c r="C26" s="31">
        <v>20.69</v>
      </c>
      <c r="D26" s="21"/>
    </row>
    <row r="27" spans="1:4" x14ac:dyDescent="0.2">
      <c r="A27" s="24" t="s">
        <v>27</v>
      </c>
      <c r="B27" s="31"/>
      <c r="C27" s="31"/>
      <c r="D27" s="21">
        <v>29.95</v>
      </c>
    </row>
    <row r="28" spans="1:4" x14ac:dyDescent="0.2">
      <c r="A28" s="24" t="s">
        <v>58</v>
      </c>
      <c r="B28" s="31"/>
      <c r="C28" s="31">
        <v>36.5</v>
      </c>
      <c r="D28" s="21"/>
    </row>
    <row r="29" spans="1:4" x14ac:dyDescent="0.2">
      <c r="A29" s="24" t="s">
        <v>96</v>
      </c>
      <c r="B29" s="31">
        <v>1472.6</v>
      </c>
      <c r="C29" s="31">
        <f>+B29/25</f>
        <v>58.903999999999996</v>
      </c>
      <c r="D29" s="21"/>
    </row>
    <row r="30" spans="1:4" x14ac:dyDescent="0.2">
      <c r="A30" s="24" t="s">
        <v>11</v>
      </c>
      <c r="B30" s="31"/>
      <c r="C30" s="31"/>
      <c r="D30" s="21">
        <v>24.33</v>
      </c>
    </row>
    <row r="31" spans="1:4" x14ac:dyDescent="0.2">
      <c r="A31" s="24" t="s">
        <v>105</v>
      </c>
      <c r="B31" s="31"/>
      <c r="C31" s="31">
        <v>62.56</v>
      </c>
      <c r="D31" s="21"/>
    </row>
    <row r="32" spans="1:4" x14ac:dyDescent="0.2">
      <c r="A32" s="24" t="s">
        <v>104</v>
      </c>
      <c r="B32" s="31"/>
      <c r="C32" s="31">
        <v>82.89</v>
      </c>
      <c r="D32" s="21"/>
    </row>
    <row r="33" spans="1:4" x14ac:dyDescent="0.2">
      <c r="A33" s="24" t="s">
        <v>106</v>
      </c>
      <c r="B33" s="31"/>
      <c r="C33" s="31">
        <v>61.58</v>
      </c>
      <c r="D33" s="21"/>
    </row>
    <row r="34" spans="1:4" x14ac:dyDescent="0.2">
      <c r="A34" s="24" t="s">
        <v>101</v>
      </c>
      <c r="B34" s="31">
        <v>69.95</v>
      </c>
      <c r="C34" s="31">
        <f>B34/5</f>
        <v>13.99</v>
      </c>
      <c r="D34" s="21"/>
    </row>
    <row r="35" spans="1:4" x14ac:dyDescent="0.2">
      <c r="A35" s="24" t="s">
        <v>100</v>
      </c>
      <c r="B35" s="31"/>
      <c r="C35" s="31">
        <v>62.56</v>
      </c>
      <c r="D35" s="21"/>
    </row>
    <row r="36" spans="1:4" x14ac:dyDescent="0.2">
      <c r="A36" s="24" t="s">
        <v>111</v>
      </c>
      <c r="B36" s="31"/>
      <c r="C36" s="31">
        <v>62.56</v>
      </c>
      <c r="D36" s="21"/>
    </row>
    <row r="37" spans="1:4" x14ac:dyDescent="0.2">
      <c r="A37" s="24" t="s">
        <v>110</v>
      </c>
      <c r="B37" s="31"/>
      <c r="C37" s="31">
        <v>70</v>
      </c>
      <c r="D37" s="21"/>
    </row>
    <row r="38" spans="1:4" x14ac:dyDescent="0.2">
      <c r="A38" s="24" t="s">
        <v>8</v>
      </c>
      <c r="B38" s="31"/>
      <c r="C38" s="31"/>
      <c r="D38" s="21">
        <v>13.02</v>
      </c>
    </row>
    <row r="39" spans="1:4" x14ac:dyDescent="0.2">
      <c r="A39" s="24" t="s">
        <v>42</v>
      </c>
      <c r="B39" s="31"/>
      <c r="C39" s="31">
        <v>75.8</v>
      </c>
      <c r="D39" s="21"/>
    </row>
    <row r="40" spans="1:4" x14ac:dyDescent="0.2">
      <c r="A40" s="24" t="s">
        <v>12</v>
      </c>
      <c r="B40" s="31"/>
      <c r="C40" s="31">
        <v>75</v>
      </c>
      <c r="D40" s="21"/>
    </row>
    <row r="41" spans="1:4" x14ac:dyDescent="0.2">
      <c r="A41" s="24" t="s">
        <v>36</v>
      </c>
      <c r="B41" s="31"/>
      <c r="C41" s="31">
        <v>143.19999999999999</v>
      </c>
      <c r="D41" s="21"/>
    </row>
    <row r="42" spans="1:4" x14ac:dyDescent="0.2">
      <c r="A42" s="24" t="s">
        <v>9</v>
      </c>
      <c r="B42" s="31">
        <v>60.86</v>
      </c>
      <c r="C42" s="31">
        <f>+B42/2</f>
        <v>30.43</v>
      </c>
      <c r="D42" s="21"/>
    </row>
    <row r="43" spans="1:4" x14ac:dyDescent="0.2">
      <c r="A43" s="24" t="s">
        <v>103</v>
      </c>
      <c r="B43" s="31"/>
      <c r="C43" s="31">
        <v>111</v>
      </c>
      <c r="D43" s="21"/>
    </row>
    <row r="44" spans="1:4" x14ac:dyDescent="0.2">
      <c r="A44" s="24" t="s">
        <v>4</v>
      </c>
      <c r="B44" s="31"/>
      <c r="C44" s="31">
        <v>13</v>
      </c>
      <c r="D44" s="21"/>
    </row>
    <row r="45" spans="1:4" x14ac:dyDescent="0.2">
      <c r="A45" s="24" t="s">
        <v>112</v>
      </c>
      <c r="B45" s="31"/>
      <c r="C45" s="31">
        <v>71.3</v>
      </c>
      <c r="D45" s="21"/>
    </row>
    <row r="46" spans="1:4" x14ac:dyDescent="0.2">
      <c r="A46" s="24" t="s">
        <v>97</v>
      </c>
      <c r="B46" s="31"/>
      <c r="C46" s="31">
        <v>6.5</v>
      </c>
      <c r="D46" s="21"/>
    </row>
    <row r="47" spans="1:4" x14ac:dyDescent="0.2">
      <c r="A47" s="24" t="s">
        <v>109</v>
      </c>
      <c r="B47" s="31"/>
      <c r="C47" s="31">
        <v>24.95</v>
      </c>
      <c r="D47" s="21"/>
    </row>
    <row r="48" spans="1:4" x14ac:dyDescent="0.2">
      <c r="A48" s="24" t="s">
        <v>41</v>
      </c>
      <c r="B48" s="31"/>
      <c r="C48" s="31">
        <v>42.857142857142797</v>
      </c>
      <c r="D48" s="21"/>
    </row>
    <row r="49" spans="1:4" x14ac:dyDescent="0.2">
      <c r="A49" s="24" t="s">
        <v>40</v>
      </c>
      <c r="B49" s="31"/>
      <c r="C49" s="31">
        <v>166.8</v>
      </c>
      <c r="D49" s="21"/>
    </row>
    <row r="50" spans="1:4" x14ac:dyDescent="0.2">
      <c r="A50" s="24" t="s">
        <v>59</v>
      </c>
      <c r="B50" s="31"/>
      <c r="C50" s="31">
        <v>5</v>
      </c>
      <c r="D50" s="21"/>
    </row>
    <row r="51" spans="1:4" x14ac:dyDescent="0.2">
      <c r="A51" s="24" t="s">
        <v>108</v>
      </c>
      <c r="B51" s="31"/>
      <c r="C51" s="31">
        <v>73.933333333333294</v>
      </c>
      <c r="D51" s="21"/>
    </row>
    <row r="52" spans="1:4" x14ac:dyDescent="0.2">
      <c r="A52" s="24" t="s">
        <v>107</v>
      </c>
      <c r="B52" s="31"/>
      <c r="C52" s="31">
        <v>66.86</v>
      </c>
      <c r="D52" s="21"/>
    </row>
    <row r="53" spans="1:4" x14ac:dyDescent="0.2">
      <c r="A53" s="24" t="s">
        <v>51</v>
      </c>
      <c r="B53" s="31"/>
      <c r="C53" s="31">
        <v>9</v>
      </c>
      <c r="D53" s="21"/>
    </row>
    <row r="54" spans="1:4" x14ac:dyDescent="0.2">
      <c r="A54" s="24" t="s">
        <v>53</v>
      </c>
      <c r="B54" s="31">
        <v>6.9</v>
      </c>
      <c r="C54" s="31">
        <f>B54*20</f>
        <v>138</v>
      </c>
      <c r="D54" s="21"/>
    </row>
    <row r="55" spans="1:4" x14ac:dyDescent="0.2">
      <c r="A55" s="24" t="s">
        <v>102</v>
      </c>
      <c r="B55" s="31">
        <v>6.9</v>
      </c>
      <c r="C55" s="31">
        <f>B55*20</f>
        <v>138</v>
      </c>
      <c r="D55" s="21"/>
    </row>
    <row r="56" spans="1:4" x14ac:dyDescent="0.2">
      <c r="A56" s="24" t="s">
        <v>7</v>
      </c>
      <c r="B56" s="31"/>
      <c r="C56" s="31"/>
      <c r="D56" s="21">
        <v>0.2</v>
      </c>
    </row>
    <row r="57" spans="1:4" x14ac:dyDescent="0.2">
      <c r="A57" s="24" t="s">
        <v>28</v>
      </c>
      <c r="B57" s="31"/>
      <c r="C57" s="31"/>
      <c r="D57" s="21">
        <v>74</v>
      </c>
    </row>
    <row r="58" spans="1:4" x14ac:dyDescent="0.2">
      <c r="A58" s="24"/>
      <c r="B58" s="31"/>
      <c r="C58" s="31"/>
      <c r="D58" s="21"/>
    </row>
    <row r="59" spans="1:4" ht="16" thickBot="1" x14ac:dyDescent="0.25">
      <c r="A59" s="25"/>
      <c r="B59" s="32"/>
      <c r="C59" s="32"/>
      <c r="D59" s="29"/>
    </row>
  </sheetData>
  <sortState xmlns:xlrd2="http://schemas.microsoft.com/office/spreadsheetml/2017/richdata2" ref="A4:D57">
    <sortCondition ref="A4:A57"/>
  </sortState>
  <mergeCells count="27">
    <mergeCell ref="H11:I11"/>
    <mergeCell ref="J11:K11"/>
    <mergeCell ref="L11:M11"/>
    <mergeCell ref="N11:O11"/>
    <mergeCell ref="H9:I9"/>
    <mergeCell ref="J9:K9"/>
    <mergeCell ref="L9:M9"/>
    <mergeCell ref="N9:O9"/>
    <mergeCell ref="H10:I10"/>
    <mergeCell ref="J10:K10"/>
    <mergeCell ref="L10:M10"/>
    <mergeCell ref="N10:O10"/>
    <mergeCell ref="H7:I7"/>
    <mergeCell ref="J7:K7"/>
    <mergeCell ref="L7:M7"/>
    <mergeCell ref="N7:O7"/>
    <mergeCell ref="H8:I8"/>
    <mergeCell ref="J8:K8"/>
    <mergeCell ref="L8:M8"/>
    <mergeCell ref="N8:O8"/>
    <mergeCell ref="A1:D2"/>
    <mergeCell ref="E2:N2"/>
    <mergeCell ref="H5:P5"/>
    <mergeCell ref="H6:I6"/>
    <mergeCell ref="J6:K6"/>
    <mergeCell ref="L6:M6"/>
    <mergeCell ref="N6:O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Pies</vt:lpstr>
      <vt:lpstr>ManHours Pies</vt:lpstr>
      <vt:lpstr>Pie 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Reinhardt Erasmus</dc:creator>
  <cp:lastModifiedBy>Reinhardt Erasmus</cp:lastModifiedBy>
  <dcterms:created xsi:type="dcterms:W3CDTF">2022-07-27T10:11:43Z</dcterms:created>
  <dcterms:modified xsi:type="dcterms:W3CDTF">2025-04-08T18:26:13Z</dcterms:modified>
</cp:coreProperties>
</file>