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kerburhan\Desktop\Calculators For Custom App\Unit Converter - SSZONE\"/>
    </mc:Choice>
  </mc:AlternateContent>
  <bookViews>
    <workbookView xWindow="0" yWindow="0" windowWidth="23550" windowHeight="10695"/>
  </bookViews>
  <sheets>
    <sheet name="Metric vs US Units" sheetId="1" r:id="rId1"/>
    <sheet name="Readme" sheetId="4" r:id="rId2"/>
    <sheet name="Lists" sheetId="2" r:id="rId3"/>
    <sheet name="PSW_Sheet" sheetId="3" state="veryHidden" r:id="rId4"/>
  </sheets>
  <definedNames>
    <definedName name="Control">'Metric vs US Units'!$AS$11</definedName>
    <definedName name="iCategory">'Metric vs US Units'!$F$6</definedName>
    <definedName name="iSystem">'Metric vs US Units'!$F$4</definedName>
    <definedName name="iUnit">'Metric vs US Units'!$Q$9</definedName>
    <definedName name="iValue">'Metric vs US Units'!$G$9</definedName>
    <definedName name="lstCategory">Lists!$C$14:$C$17</definedName>
    <definedName name="lstConversion">Lists!$C$11:$C$12</definedName>
    <definedName name="lstConvertedUnit">Lists!$N$4:$N$8</definedName>
    <definedName name="lstResultUnit">Lists!$P$4:$P$8</definedName>
    <definedName name="oResults">'Metric vs US Units'!$Z$11:$AA$15</definedName>
    <definedName name="PSW_CALCULATE_0" hidden="1">'Metric vs US Units'!$S$17</definedName>
    <definedName name="PSWInput_0_0" hidden="1">'Metric vs US Units'!$F$4</definedName>
    <definedName name="PSWInput_0_1" hidden="1">'Metric vs US Units'!$F$6</definedName>
    <definedName name="PSWInput_0_2" hidden="1">'Metric vs US Units'!$G$9</definedName>
    <definedName name="PSWInput_0_3" hidden="1">'Metric vs US Units'!$Q$9</definedName>
    <definedName name="PSWList_0_0" hidden="1">Lists!$C$11:$C$12</definedName>
    <definedName name="PSWList_0_1" hidden="1">Lists!$C$14:$C$17</definedName>
    <definedName name="PSWList_0_3" hidden="1">Lists!$N$4:$N$8</definedName>
    <definedName name="PSWOutput_0" hidden="1">'Metric vs US Units'!$A$1:$Y$29</definedName>
    <definedName name="rowCount">'Metric vs US Units'!$AB$16</definedName>
    <definedName name="SpreadsheetWEBAction" hidden="1">PSW_Sheet!$K$1</definedName>
    <definedName name="SpreadsheetWEBApplicationId" hidden="1">PSW_Sheet!$F$1</definedName>
    <definedName name="SpreadsheetWEBAttachment" hidden="1">PSW_Sheet!$L$1</definedName>
    <definedName name="SpreadsheetwebCounter" hidden="1">PSW_Sheet!$O$1</definedName>
    <definedName name="SpreadsheetWEBDataEditID" hidden="1">PSW_Sheet!$H$1</definedName>
    <definedName name="SpreadsheetWEBDataID" hidden="1">PSW_Sheet!$G$1</definedName>
    <definedName name="SpreadsheetWEBInternalConnection" hidden="1">PSW_Sheet!$C$1</definedName>
    <definedName name="SpreadsheetwebNow" hidden="1">PSW_Sheet!$N$1</definedName>
    <definedName name="SpreadsheetWEBStatusIndex" hidden="1">PSW_Sheet!$I$1</definedName>
    <definedName name="SpreadsheetWEBUserEmail" hidden="1">PSW_Sheet!$J$1</definedName>
    <definedName name="SpreadsheetWEBUserInfo" hidden="1">PSW_Sheet!$M$1</definedName>
    <definedName name="SpreadsheetWEBUserName" hidden="1">PSW_Sheet!$D$1</definedName>
    <definedName name="SpreadsheetWEBUserRole" hidden="1">PSW_Sheet!$E$1</definedName>
    <definedName name="tblConversion">Lists!$D$26:$W$45</definedName>
  </definedNames>
  <calcPr calcId="152511"/>
</workbook>
</file>

<file path=xl/calcChain.xml><?xml version="1.0" encoding="utf-8"?>
<calcChain xmlns="http://schemas.openxmlformats.org/spreadsheetml/2006/main">
  <c r="AB16" i="1" l="1"/>
  <c r="AU13" i="1" l="1"/>
  <c r="AU10" i="1"/>
  <c r="F28" i="2"/>
  <c r="D28" i="2"/>
  <c r="E27" i="2"/>
  <c r="E28" i="2" s="1"/>
  <c r="F27" i="2"/>
  <c r="D27" i="2"/>
  <c r="V41" i="2"/>
  <c r="U41" i="2"/>
  <c r="T41" i="2"/>
  <c r="S41" i="2"/>
  <c r="Q37" i="2"/>
  <c r="Q36" i="2" s="1"/>
  <c r="N37" i="2"/>
  <c r="N36" i="2"/>
  <c r="Q38" i="2"/>
  <c r="P38" i="2"/>
  <c r="P37" i="2" s="1"/>
  <c r="P36" i="2" s="1"/>
  <c r="O38" i="2"/>
  <c r="O37" i="2" s="1"/>
  <c r="O36" i="2" s="1"/>
  <c r="N38" i="2"/>
  <c r="R39" i="2"/>
  <c r="R38" i="2" s="1"/>
  <c r="R37" i="2" s="1"/>
  <c r="R36" i="2" s="1"/>
  <c r="Q40" i="2"/>
  <c r="P40" i="2"/>
  <c r="O40" i="2"/>
  <c r="N40" i="2"/>
  <c r="M32" i="2"/>
  <c r="M31" i="2" s="1"/>
  <c r="I32" i="2"/>
  <c r="I31" i="2" s="1"/>
  <c r="M33" i="2"/>
  <c r="L33" i="2"/>
  <c r="L32" i="2" s="1"/>
  <c r="L31" i="2" s="1"/>
  <c r="K33" i="2"/>
  <c r="K32" i="2" s="1"/>
  <c r="K31" i="2" s="1"/>
  <c r="J33" i="2"/>
  <c r="J32" i="2" s="1"/>
  <c r="J31" i="2" s="1"/>
  <c r="I33" i="2"/>
  <c r="M35" i="2"/>
  <c r="L35" i="2"/>
  <c r="K35" i="2"/>
  <c r="I35" i="2"/>
  <c r="J34" i="2"/>
  <c r="J35" i="2" s="1"/>
  <c r="U6" i="2"/>
  <c r="U7" i="2" s="1"/>
  <c r="X6" i="2"/>
  <c r="X7" i="2"/>
  <c r="X8" i="2"/>
  <c r="X9" i="2" s="1"/>
  <c r="X13" i="2"/>
  <c r="X14" i="2"/>
  <c r="X15" i="2"/>
  <c r="X16" i="2" s="1"/>
  <c r="U20" i="2"/>
  <c r="P7" i="2" l="1"/>
  <c r="Q14" i="1" s="1"/>
  <c r="N4" i="2"/>
  <c r="N8" i="2"/>
  <c r="P6" i="2"/>
  <c r="Q13" i="1" s="1"/>
  <c r="N5" i="2"/>
  <c r="P4" i="2"/>
  <c r="Q11" i="1" s="1"/>
  <c r="P5" i="2"/>
  <c r="Q12" i="1" s="1"/>
  <c r="N6" i="2"/>
  <c r="P8" i="2"/>
  <c r="Q15" i="1" s="1"/>
  <c r="N7" i="2"/>
  <c r="S23" i="1" l="1"/>
  <c r="S22" i="1"/>
  <c r="S21" i="1"/>
  <c r="S25" i="1"/>
  <c r="S24" i="1"/>
  <c r="AS12" i="1"/>
  <c r="AN11" i="1" l="1"/>
  <c r="AP11" i="1" s="1"/>
  <c r="AO14" i="1"/>
  <c r="AQ14" i="1" s="1"/>
  <c r="AO13" i="1"/>
  <c r="AQ13" i="1" s="1"/>
  <c r="AO11" i="1"/>
  <c r="AQ11" i="1" s="1"/>
  <c r="AO12" i="1"/>
  <c r="AQ12" i="1" s="1"/>
  <c r="AO15" i="1"/>
  <c r="AQ15" i="1" s="1"/>
  <c r="AN14" i="1"/>
  <c r="AP14" i="1" s="1"/>
  <c r="AS11" i="1"/>
  <c r="G21" i="1" s="1"/>
  <c r="AN12" i="1"/>
  <c r="AP12" i="1" s="1"/>
  <c r="AN15" i="1"/>
  <c r="AP15" i="1" s="1"/>
  <c r="AN13" i="1"/>
  <c r="AP13" i="1" s="1"/>
  <c r="L23" i="1" l="1"/>
  <c r="G13" i="1" s="1"/>
  <c r="Z13" i="1" s="1"/>
  <c r="AB13" i="1" s="1"/>
  <c r="L21" i="1"/>
  <c r="G11" i="1" s="1"/>
  <c r="L22" i="1"/>
  <c r="G12" i="1" s="1"/>
  <c r="L24" i="1"/>
  <c r="G14" i="1" s="1"/>
  <c r="L25" i="1"/>
  <c r="G15" i="1" s="1"/>
  <c r="AA13" i="1" l="1"/>
  <c r="AA11" i="1"/>
  <c r="Z11" i="1"/>
  <c r="AB11" i="1" s="1"/>
  <c r="Z15" i="1"/>
  <c r="AB15" i="1" s="1"/>
  <c r="AA15" i="1"/>
  <c r="Z12" i="1"/>
  <c r="AB12" i="1" s="1"/>
  <c r="AA12" i="1"/>
  <c r="Z14" i="1"/>
  <c r="AB14" i="1" s="1"/>
  <c r="AA14" i="1"/>
</calcChain>
</file>

<file path=xl/sharedStrings.xml><?xml version="1.0" encoding="utf-8"?>
<sst xmlns="http://schemas.openxmlformats.org/spreadsheetml/2006/main" count="159" uniqueCount="91">
  <si>
    <t>Length</t>
  </si>
  <si>
    <t>mm</t>
  </si>
  <si>
    <t>cm</t>
  </si>
  <si>
    <t>m</t>
  </si>
  <si>
    <t>km</t>
  </si>
  <si>
    <t>M</t>
  </si>
  <si>
    <t>US</t>
  </si>
  <si>
    <t>feet</t>
  </si>
  <si>
    <t>Area</t>
  </si>
  <si>
    <r>
      <t>mm</t>
    </r>
    <r>
      <rPr>
        <sz val="11"/>
        <color theme="1"/>
        <rFont val="Arial Tur"/>
        <charset val="162"/>
      </rPr>
      <t>²</t>
    </r>
  </si>
  <si>
    <t>cm²</t>
  </si>
  <si>
    <t>dm²</t>
  </si>
  <si>
    <t>m²</t>
  </si>
  <si>
    <t>dm</t>
  </si>
  <si>
    <t>km²</t>
  </si>
  <si>
    <t>sq.feet</t>
  </si>
  <si>
    <t>acres</t>
  </si>
  <si>
    <t>miles</t>
  </si>
  <si>
    <t>nautical miles</t>
  </si>
  <si>
    <t>yards</t>
  </si>
  <si>
    <t>inches</t>
  </si>
  <si>
    <t>sq.inches</t>
  </si>
  <si>
    <t>sq.yards</t>
  </si>
  <si>
    <t>sq.miles</t>
  </si>
  <si>
    <t>Volume</t>
  </si>
  <si>
    <t>ml</t>
  </si>
  <si>
    <t>l</t>
  </si>
  <si>
    <t>fl.ounces</t>
  </si>
  <si>
    <t>pints</t>
  </si>
  <si>
    <t>quarts</t>
  </si>
  <si>
    <t>gallons</t>
  </si>
  <si>
    <t>Weight</t>
  </si>
  <si>
    <t>gr</t>
  </si>
  <si>
    <t>kg</t>
  </si>
  <si>
    <t>t</t>
  </si>
  <si>
    <t>ounces</t>
  </si>
  <si>
    <t>pounds</t>
  </si>
  <si>
    <t>tons</t>
  </si>
  <si>
    <t>ounce</t>
  </si>
  <si>
    <t>row</t>
  </si>
  <si>
    <t>column</t>
  </si>
  <si>
    <t>col</t>
  </si>
  <si>
    <t>Control</t>
  </si>
  <si>
    <t>Conversion Table</t>
  </si>
  <si>
    <t>UEsFBgAAAAAAAAAAAAAAAAAAAAAAAA%3d%3d</t>
  </si>
  <si>
    <t>1)</t>
  </si>
  <si>
    <t>2)</t>
  </si>
  <si>
    <t>3)</t>
  </si>
  <si>
    <t>&gt;&gt;</t>
  </si>
  <si>
    <t>Visit the site below:</t>
  </si>
  <si>
    <t>http://www.spreadsheetweb.com/getting_started.htm</t>
  </si>
  <si>
    <t>https://www4.spreadsheetweb.com/SpreadsheetWEB//</t>
  </si>
  <si>
    <t>Login to page with your new account information.</t>
  </si>
  <si>
    <t>In order to see more online applications created with PSW you can check the link below:</t>
  </si>
  <si>
    <t>http://www.spreadsheetweb.com/demos.htm</t>
  </si>
  <si>
    <t>Copyright (c) 2009 Pagos, Inc. http://www.pagos.com/</t>
  </si>
  <si>
    <t>Follow the steps to enable your online Metric &amp; U.S. Units Converter.</t>
  </si>
  <si>
    <t>Your Metric &amp; U.S. Units Converter is ready to use. Following steps are for online use.</t>
  </si>
  <si>
    <t>You will only need the username and password to create your online Metric &amp; U.S. Units Converter.</t>
  </si>
  <si>
    <t>Click "Add Web Application" to upload this file. Your online Metric &amp; U.S. Units Converter will be created automatically.</t>
  </si>
  <si>
    <t>You can simply use the Metric &amp; U.S. Units Converter from that link or place it on your website.</t>
  </si>
  <si>
    <t>Your online Metric &amp; U.S. Units Converter will look like:</t>
  </si>
  <si>
    <t>http://www1.spreadsheetweb.com/SpreadSheetWEB/Output.aspx?ApplicationId=25e8036e-9895-4854-af8b-bd034c2413e4</t>
  </si>
  <si>
    <t xml:space="preserve"> %3c%3fxml+version%3d%221.0%22+encoding%3d%22utf-16%22%3f%3e%0d%0a%3cWizardSettings+xmlns%3axsi%3d%22http%3a%2f%2fwww.w3.org%2f2001%2fXMLSchema-instance%22+xmlns%3axsd%3d%22http%3a%2f%2fwww.w3.org%2f2001%2fXMLSchema%22%3e%0d%0a++%3cCss%3e%0a.Class179%7bfont-family%3a+Calibri%3b+font-size%3a12pt%3b+color%3aBlack%3btext-decoration%3anone%3bborder%3a+0.5pt++None++Black+%3bbackground-color%3aWhite%3b+text-align%3aleft%3bvertical-align%3abottom%3b%7d%0a.Class180%7bfont-family%3a+Calibri%3b+font-size%3a12pt%3b+color%3aBlack%3btext-decoration%3anone%3bborder-bottom-style%3a+Solid+%3bborder-top-width%3a+0.5pt+%3bborder-left-width%3a+0.5pt+%3bborder-right-width%3a+0.5pt+%3bborder-bottom-width%3a+1.0pt+%3bborder-top-color%3a+Black+%3bborder-left-color%3a+Black+%3bborder-right-color%3a+Black+%3bborder-bottom-color%3a+Gray+%3bbackground-color%3aWhite%3b+text-align%3aleft%3bvertical-align%3abottom%3b%7d%0a.Class181%7bfont-family%3a+Calibri%3b+font-size%3a12pt%3b+color%3aBlack%3btext-decoration%3anone%3bborder-right-style%3a+Solid+%3bborder-top-width%3a+0.5pt+%3bborder-left-width%3a+0.5pt+%3bborder-right-width%3a+1.0pt+%3bborder-bottom-width%3a+0.5pt+%3bborder-top-color%3a+Black+%3bborder-left-color%3a+Black+%3bborder-right-color%3a+Gray+%3bborder-bottom-color%3a+Black+%3bbackground-color%3aWhite%3b+text-align%3aleft%3bvertical-align%3abottom%3b%7d%0a.Class182%7bfont-family%3a+Calibri%3b+font-size%3a12pt%3b+color%3aBlack%3btext-decoration%3anone%3bborder-top-style%3a+Solid+%3bborder-left-style%3a+Solid+%3bborder-top-width%3a+1.0pt+%3bborder-left-width%3a+1.0pt+%3bborder-right-width%3a+0.5pt+%3bborder-bottom-width%3a+0.5pt+%3bborder-top-color%3a+Gray+%3bborder-left-color%3a+Gray+%3bborder-right-color%3a+Black+%3bborder-bottom-color%3a+Black+%3bbackground-color%3a%23B8CCE4%3b+text-align%3aleft%3bvertical-align%3abottom%3b%7d%0a.Class183%7bfont-family%3a+Calibri%3b+font-size%3a12pt%3b+color%3aBlack%3btext-decoration%3anone%3bborder-top-style%3a+Solid+%3bborder-top-width%3a+1.0pt+%3bborder-left-width%3a+0.5pt+%3bborder-right-width%3a+0.5pt+%3bborder-bottom-width%3a+0.5pt+%3bborder-top-color%3a+Gray+%3bborder-left-color%3a+Black+%3bborder-right-color%3a+Black+%3bborder-bottom-color%3a+Black+%3bbackground-color%3a%23B8CCE4%3b+text-align%3aleft%3bvertical-align%3abottom%3b%7d%0a.Class184%7bfont-family%3a+Calibri%3b+font-size%3a12pt%3b+color%3aBlack%3btext-decoration%3anone%3bborder-top-style%3a+Solid+%3bborder-right-style%3a+Solid+%3bborder-top-width%3a+1.0pt+%3bborder-left-width%3a+0.5pt+%3bborder-right-width%3a+1.0pt+%3bborder-bottom-width%3a+0.5pt+%3bborder-top-color%3a+Gray+%3bborder-left-color%3a+Black+%3bborder-right-color%3a+Gray+%3bborder-bottom-color%3a+Black+%3bbackground-color%3a%23B8CCE4%3b+text-align%3aleft%3bvertical-align%3abottom%3b%7d%0a.Class185%7bfont-family%3a+Calibri%3b+font-size%3a12pt%3b+color%3aBlack%3btext-decoration%3anone%3bborder-left-style%3a+Solid+%3bborder-top-width%3a+0.5pt+%3bborder-left-width%3a+1.0pt+%3bborder-right-width%3a+0.5pt+%3bborder-bottom-width%3a+0.5pt+%3bborder-top-color%3a+Black+%3bborder-left-color%3a+Gray+%3bborder-right-color%3a+Black+%3bborder-bottom-color%3a+Black+%3bbackground-color%3aWhite%3b+text-align%3aleft%3bvertical-align%3abottom%3b%7d%0a.Class186%7bfont-family%3a+Calibri%3b+font-size%3a12pt%3b+color%3aBlack%3btext-decoration%3anone%3bborder-left-style%3a+Solid+%3bborder-top-width%3a+0.5pt+%3bborder-left-width%3a+1.0pt+%3bborder-right-width%3a+0.5pt+%3bborder-bottom-width%3a+0.5pt+%3bborder-top-color%3a+Black+%3bborder-left-color%3a+Gray+%3bborder-right-color%3a+Black+%3bborder-bottom-color%3a+Black+%3bbackground-color%3a%23B8CCE4%3b+text-align%3aleft%3bvertical-align%3abottom%3b%7d%0a.Class187%7bfont-family%3a+Calibri%3b+font-size%3a12pt%3b+color%3aBlack%3btext-decoration%3anone%3bborder%3a+0.5pt++None++Black+%3bbackground-color%3a%23B8CCE4%3b+text-align%3aleft%3bvertical-align%3abottom%3b%7d%0a.Class188%7bfont-family%3a+Calibri%3b+font-size%3a12pt%3b+color%3aBlack%3btext-decoration%3anone%3bborder-bottom-style%3a+Solid+%3bborder-top-width%3a+0.5pt+%3bborder-left-width%3a+0.5pt+%3bborder-right-width%3a+0.5pt+%3bborder-bottom-width%3a+1.0pt+%3bborder-top-color%3a+Black+%3bborder-left-color%3a+Black+%3bborder-right-color%3a+Black+%3bborder-bottom-color%3a+Gray+%3bbackground-color%3a%23B8CCE4%3b+text-align%3aleft%3bvertical-align%3abottom%3b%7d%0a.Class189%7bfont-family%3a+Calibri%3b+font-size%3a12pt%3b+color%3aBlack%3btext-decoration%3anone%3bborder-right-style%3a+Solid+%3bborder-top-width%3a+0.5pt+%3bborder-left-width%3a+0.5pt+%3bborder-right-width%3a+1.0pt+%3bborder-bottom-width%3a+0.5pt+%3bborder-top-color%3a+Black+%3bborder-left-color%3a+Black+%3bborder-right-color%3a+Gray+%3bborder-bottom-color%3a+Black+%3bbackground-color%3a%23B8CCE4%3b+text-align%3aleft%3bvertical-align%3abottom%3b%7d%0a.Class190%7bfont-family%3a+Calibri%3b+font-size%3a13pt%3b+color%3aBlack%3btext-decoration%3anone%3bborder-top-style%3a+Solid+%3bborder-left-style%3a+Solid+%3bborder-bottom-style%3a+Solid+%3bborder-top-width%3a+1.0pt+%3bborder-left-width%3a+1.0pt+%3bborder-right-width%3a+0.5pt+%3bborder-bottom-width%3a+1.0pt+%3bborder-top-color%3a+Gray+%3bborder-left-color%3a+Gray+%3bborder-right-color%3a+Black+%3bborder-bottom-color%3a+Gray+%3bbackground-color%3aWhite%3b+text-align%3acenter%3bvertical-align%3abottom%3b%7d%0a.Class191%7bfont-family%3a+Calibri%3b+font-size%3a13pt%3b+color%3aBlack%3btext-decoration%3anone%3bborder-top-style%3a+Solid+%3bborder-bottom-style%3a+Solid+%3bborder-top-width%3a+1.0pt+%3bborder-left-width%3a+0.5pt+%3bborder-right-width%3a+0.5pt+%3bborder-bottom-width%3a+1.0pt+%3bborder-top-color%3a+Gray+%3bborder-left-color%3a+Black+%3bborder-right-color%3a+Black+%3bborder-bottom-color%3a+Gray+%3bbackground-color%3a%23B8CCE4%3b+text-align%3aleft%3bvertical-align%3abottom%3b%7d%0a.Class192%7bfont-family%3a+Calibri%3b+font-size%3a12pt%3b+color%3aBlack%3btext-decoration%3anone%3bborder-top-style%3a+Solid+%3bborder-bottom-style%3a+Solid+%3bborder-top-width%3a+1.0pt+%3bborder-left-width%3a+0.5pt+%3bborder-right-width%3a+0.5pt+%3bborder-bottom-width%3a+1.0pt+%3bborder-top-color%3a+Gray+%3bborder-left-color%3a+Black+%3bborder-right-color%3a+Black+%3bborder-bottom-color%3a+Gray+%3bbackground-color%3a%23B8CCE4%3b+text-align%3aleft%3bvertical-align%3abottom%3b%7d%0a.Class193%7bfont-family%3a+Calibri%3b+font-size%3a12pt%3b+color%3aWhite%3btext-decoration%3anone%3bborder-top-style%3a+Solid+%3bborder-left-style%3a+Solid+%3bborder-top-width%3a+1.0pt+%3bborder-left-width%3a+1.0pt+%3bborder-right-width%3a+0.5pt+%3bborder-bottom-width%3a+0.5pt+%3bborder-top-color%3a+Gray+%3bborder-left-color%3a+Gray+%3bborder-right-color%3a+Black+%3bborder-bottom-color%3a+Black+%3bbackground-color%3a%2300366C%3b+text-align%3aleft%3bvertical-align%3abottom%3b%7d%0a.Class194%7bfont-family%3a+Calibri%3b+font-size%3a12pt%3b+color%3aWhite%3btext-decoration%3anone%3bborder-top-style%3a+Solid+%3bborder-bottom-style%3a+Solid+%3bborder-top-width%3a+1.0pt+%3bborder-left-width%3a+0.5pt+%3bborder-right-width%3a+0.5pt+%3bborder-bottom-width%3a+1.0pt+%3bborder-top-color%3a+Gray+%3bborder-left-color%3a+Black+%3bborder-right-color%3a+Black+%3bborder-bottom-color%3a+Gray+%3bbackground-color%3a%2300366C%3b+text-align%3aleft%3bvertical-align%3abottom%3b%7d%0a.Class195%7bfont-family%3a+Calibri%3b+font-size%3a12pt%3b+color%3aWhite%3btext-decoration%3anone%3bborder-top-style%3a+Solid+%3bborder-top-width%3a+1.0pt+%3bborder-left-width%3a+0.5pt+%3bborder-right-width%3a+0.5pt+%3bborder-bottom-width%3a+0.5pt+%3bborder-top-color%3a+Gray+%3bborder-left-color%3a+Black+%3bborder-right-color%3a+Black+%3bborder-bottom-color%3a+Black+%3bbackground-color%3a%2300366C%3b+text-align%3aleft%3bvertical-align%3abottom%3b%7d%0a.Class196%7bfont-family%3a+Calibri%3b+font-size%3a12pt%3b+color%3aWhite%3btext-decoration%3anone%3bborder-top-style%3a+Solid+%3bborder-right-style%3a+Solid+%3bborder-top-width%3a+1.0pt+%3bborder-left-width%3a+0.5pt+%3bborder-right-width%3a+1.0pt+%3bborder-bottom-width%3a+0.5pt+%3bborder-top-color%3a+Gray+%3bborder-left-color%3a+Black+%3bborder-right-color%3a+Gray+%3bborder-bottom-color%3a+Black+%3bbackground-color%3a%2300366C%3b+text-align%3aleft%3bvertical-align%3abottom%3b%7d%0a.Class197%7bfont-family%3a+Calibri%3b+font-size%3a12pt%3b+color%3aWhite%3btext-decoration%3anone%3bborder-left-style%3a+Solid+%3bborder-right-style%3a+Solid+%3bborder-top-width%3a+0.5pt+%3bborder-left-width%3a+1.0pt+%3bborder-right-width%3a+1.0pt+%3bborder-bottom-width%3a+0.5pt+%3bborder-top-color%3a+Black+%3bborder-left-color%3a+Gray+%3bborder-right-color%3a+Gray+%3bborder-bottom-color%3a+Black+%3bbackground-color%3a%2300366C%3b+text-align%3aleft%3bvertical-align%3abottom%3b%7d%0a.Class198%7bfont-family%3a+Calibri%3b+font-size%3a13pt%3b+color%3aBlack%3btext-decoration%3anone%3bborder-top-style%3a+Solid+%3bborder-left-style%3a+Solid+%3bborder-bottom-style%3a+Solid+%3bborder-top-width%3a+1.0pt+%3bborder-left-width%3a+1.0pt+%3bborder-right-width%3a+0.5pt+%3bborder-bottom-width%3a+1.0pt+%3bborder-top-color%3a+Gray+%3bborder-left-color%3a+Gray+%3bborder-right-color%3a+Black+%3bborder-bottom-color%3a+Gray+%3bbackground-color%3aWhite%3b+text-align%3aright%3bvertical-align%3abottom%3b%7d%0a.Class199%7bfont-family%3a+Calibri%3b+font-size%3a13pt%3b+color%3aWhite%3btext-decoration%3anone%3bborder-left-style%3a+Solid+%3bborder-right-style%3a+Solid+%3bborder-top-width%3a+0.5pt+%3bborder-left-width%3a+1.0pt+%3bborder-right-width%3a+1.0pt+%3bborder-bottom-width%3a+0.5pt+%3bborder-top-color%3a+Black+%3bborder-left-color%3a+Gray+%3bborder-right-color%3a+Gray+%3bborder-bottom-color%3a+Black+%3bbackground-color%3a%2300366C%3b+text-align%3aleft%3bvertical-align%3abottom%3b%7d%0a.Class200%7bfont-family%3a+Calibri%3b+font-size%3a12pt%3b+color%3aWhite%3btext-decoration%3anone%3bborder-left-style%3a+Solid+%3bborder-top-width%3a+0.5pt+%3bborder-left-width%3a+1.0pt+%3bborder-right-width%3a+0.5pt+%3bborder-bottom-width%3a+0.5pt+%3bborder-top-color%3a+Black+%3bborder-left-color%3a+Gray+%3bborder-right-color%3a+Black+%3bborder-bottom-color%3a+Black+%3bbackground-color%3a%2300366C%3b+text-align%3aleft%3bvertical-align%3abottom%3b%7d%0a.Class201%7bfont-family%3a+Calibri%3b+font-size%3a12pt%3b+color%3aWhite%3btext-decoration%3anone%3bborder-top-style%3a+Solid+%3bborder-bottom-style%3a+Solid+%3bborder-top-width%3a+1.0pt+%3bborder-left-width%3a+0.5pt+%3bborder-right-width%3a+0.5pt+%3bborder-bottom-width%3a+1.0pt+%3bborder-top-color%3a+Gray+%3bborder-left-color%3a+Black+%3bborder-right-color%3a+Black+%3bborder-bottom-color%3a+Gray+%3bbackground-color%3a%2300366C%3b+text-align%3aright%3bvertical-align%3abottom%3b%7d%0a.Class202%7bfont-family%3a+Calibri%3b+font-size%3a12pt%3b+color%3aWhite%3btext-decoration%3anone%3bborder-bottom-style%3a+Solid+%3bborder-top-width%3a+0.5pt+%3bborder-left-width%3a+0.5pt+%3bborder-right-width%3a+0.5pt+%3bborder-bottom-width%3a+1.0pt+%3bborder-top-color%3a+Black+%3bborder-left-color%3a+Black+%3bborder-right-color%3a+Black+%3bborder-bottom-color%3a+Gray+%3bbackground-color%3a%2300366C%3b+text-align%3aleft%3bvertical-align%3abottom%3b%7d%0a.Class203%7bfont-family%3a+Calibri%3b+font-size%3a12pt%3b+color%3aWhite%3btext-decoration%3anone%3bborder-right-style%3a+Solid+%3bborder-top-width%3a+0.5pt+%3bborder-left-width%3a+0.5pt+%3bborder-right-width%3a+1.0pt+%3bborder-bottom-width%3a+0.5pt+%3bborder-top-color%3a+Black+%3bborder-left-color%3a+Black+%3bborder-right-color%3a+Gray+%3bborder-bottom-color%3a+Black+%3bbackground-color%3a%2300366C%3b+text-align%3aleft%3bvertical-align%3abottom%3b%7d%0a.Class204%7bfont-family%3a+Arial%3b+font-size%3a12pt%3b+color%3aWhite%3btext-decoration%3anone%3bborder-top-style%3a+Solid+%3bborder-bottom-style%3a+Solid+%3bborder-top-width%3a+1.0pt+%3bborder-left-width%3a+0.5pt+%3bborder-right-width%3a+0.5pt+%3bborder-bottom-width%3a+0.5pt+%3bborder-top-color%3a+Gray+%3bborder-left-color%3a+Black+%3bborder-right-color%3a+Black+%3bborder-bottom-color%3a+Gray+%3bbackground-color%3a%2300366C%3b+text-align%3aright%3bvertical-align%3abottom%3b%7d%0a.Class205%7bfont-family%3a+Calibri%3b+font-size%3a12pt%3b+color%3aWhite%3btext-decoration%3anone%3bborder-top-style%3a+Solid+%3bborder-bottom-style%3a+Solid+%3bborder-top-width%3a+1.0pt+%3bborder-left-width%3a+0.5pt+%3bborder-right-width%3a+0.5pt+%3bborder-bottom-width%3a+0.5pt+%3bborder-top-color%3a+Gray+%3bborder-left-color%3a+Black+%3bborder-right-color%3a+Black+%3bborder-bottom-color%3a+Gray+%3bbackground-color%3a%2300366C%3b+text-align%3aleft%3bvertical-align%3abottom%3b%7d%0a.Class206%7bfont-family%3a+Arial%3b+font-size%3a12pt%3b+color%3aWhite%3btext-decoration%3anone%3bborder-top-style%3a+Solid+%3bborder-bottom-style%3a+Solid+%3bborder-top-width%3a+1.0pt+%3bborder-left-width%3a+0.5pt+%3bborder-right-width%3a+0.5pt+%3bborder-bottom-width%3a+0.5pt+%3bborder-top-color%3a+Gray+%3bborder-left-color%3a+Black+%3bborder-right-color%3a+Black+%3bborder-bottom-color%3a+Gray+%3bbackground-color%3a%2300366C%3b+text-align%3acenter%3bvertical-align%3abottom%3b%7d%0a.Class207%7bfont-family%3a+Arial%3b+font-size%3a12pt%3b+color%3aWhite%3btext-decoration%3anone%3bborder-top-style%3a+Solid+%3bborder-bottom-style%3a+Solid+%3bborder-width%3a+0.5pt+%3bborder-top-color%3a+Gray+%3bborder-left-color%3a+Black+%3bborder-right-color%3a+Black+%3bborder-bottom-color%3a+Gray+%3bbackground-color%3a%2300366C%3b+text-align%3aright%3bvertical-align%3abottom%3b%7d%0a.Class208%7bfont-family%3a+Calibri%3b+font-size%3a12pt%3b+color%3aWhite%3btext-decoration%3anone%3bborder-top-style%3a+Solid+%3bborder-bottom-style%3a+Solid+%3bborder-width%3a+0.5pt+%3bborder-top-color%3a+Gray+%3bborder-left-color%3a+Black+%3bborder-right-color%3a+Black+%3bborder-bottom-color%3a+Gray+%3bbackground-color%3a%2300366C%3b+text-align%3aleft%3bvertical-align%3abottom%3b%7d%0a.Class209%7bfont-family%3a+Arial%3b+font-size%3a12pt%3b+color%3aWhite%3btext-decoration%3anone%3bborder-top-style%3a+Solid+%3bborder-bottom-style%3a+Solid+%3bborder-width%3a+0.5pt+%3bborder-top-color%3a+Gray+%3bborder-left-color%3a+Black+%3bborder-right-color%3a+Black+%3bborder-bottom-color%3a+Gray+%3bbackground-color%3a%2300366C%3b+text-align%3acenter%3bvertical-align%3abottom%3b%7d%0a.Class210%7bfont-family%3a+Arial%3b+font-size%3a12pt%3b+color%3aWhite%3btext-decoration%3anone%3bborder-top-style%3a+Solid+%3bborder-bottom-style%3a+Solid+%3bborder-top-width%3a+0.5pt+%3bborder-left-width%3a+0.5pt+%3bborder-right-width%3a+0.5pt+%3bborder-bottom-width%3a+1.0pt+%3bborder-top-color%3a+Gray+%3bborder-left-color%3a+Black+%3bborder-right-color%3a+Black+%3bborder-bottom-color%3a+Gray+%3bbackground-color%3a%2300366C%3b+text-align%3aright%3bvertical-align%3abottom%3b%7d%0a.Class211%7bfont-family%3a+Calibri%3b+font-size%3a12pt%3b+color%3aWhite%3btext-decoration%3anone%3bborder-top-style%3a+Solid+%3bborder-bottom-style%3a+Solid+%3bborder-top-width%3a+0.5pt+%3bborder-left-width%3a+0.5pt+%3bborder-right-width%3a+0.5pt+%3bborder-bottom-width%3a+1.0pt+%3bborder-top-color%3a+Gray+%3bborder-left-color%3a+Black+%3bborder-right-color%3a+Black+%3bborder-bottom-color%3a+Gray+%3bbackground-color%3a%2300366C%3b+text-align%3aleft%3bvertical-align%3abottom%3b%7d%0a.Class212%7bfont-family%3a+Arial%3b+font-size%3a12pt%3b+color%3aWhite%3btext-decoration%3anone%3bborder-top-style%3a+Solid+%3bborder-bottom-style%3a+Solid+%3bborder-top-width%3a+0.5pt+%3bborder-left-width%3a+0.5pt+%3bborder-right-width%3a+0.5pt+%3bborder-bottom-width%3a+1.0pt+%3bborder-top-color%3a+Gray+%3bborder-left-color%3a+Black+%3bborder-right-color%3a+Black+%3bborder-bottom-color%3a+Gray+%3bbackground-color%3a%2300366C%3b+text-align%3acenter%3bvertical-align%3abottom%3b%7d%0a.Class213%7bfont-family%3a+Calibri%3b+font-size%3a12pt%3b+color%3aWhite%3btext-decoration%3anone%3bborder-left-style%3a+Solid+%3bborder-bottom-style%3a+Solid+%3bborder-top-width%3a+0.5pt+%3bborder-left-width%3a+1.0pt+%3bborder-right-width%3a+0.5pt+%3bborder-bottom-width%3a+1.0pt+%3bborder-top-color%3a+Black+%3bborder-left-color%3a+Gray+%3bborder-right-color%3a+Black+%3bborder-bottom-color%3a+Gray+%3bbackground-color%3a%2300366C%3b+text-align%3aleft%3bvertical-align%3abottom%3b%7d%0a.Class214%7bfont-family%3a+Calibri%3b+font-size%3a12pt%3b+color%3aWhite%3btext-decoration%3anone%3bborder-right-style%3a+Solid+%3bborder-bottom-style%3a+Solid+%3bborder-top-width%3a+0.5pt+%3bborder-left-width%3a+0.5pt+%3bborder-right-width%3a+1.0pt+%3bborder-bottom-width%3a+1.0pt+%3bborder-top-color%3a+Black+%3bborder-left-color%3a+Black+%3bborder-right-color%3a+Gray+%3bborder-bottom-color%3a+Gray+%3bbackground-color%3a%2300366C%3b+text-align%3aleft%3bvertical-align%3abottom%3b%7d%0a.Class215%7bfont-family%3a+Calibri%3b+font-size%3a12pt%3b+color%3aBlack%3btext-decoration%3anone%3bborder-top-style%3a+Solid+%3bborder-top-width%3a+1.0pt+%3bborder-left-width%3a+0.5pt+%3bborder-right-width%3a+0.5pt+%3bborder-bottom-width%3a+0.5pt+%3bborder-top-color%3a+Gray+%3bborder-left-color%3a+Black+%3bborder-right-color%3a+Black+%3bborder-bottom-color%3a+Black+%3bbackground-color%3a%23B8CCE4%3b+text-align%3aright%3bvertical-align%3abottom%3b%7d%0a.Class216%7bfont-family%3a+Calibri%3b+font-size%3a12pt%3b+color%3aBlack%3btext-decoration%3anone%3bborder-bottom-style%3a+Solid+%3bborder-top-width%3a+0.5pt+%3bborder-left-width%3a+0.5pt+%3bborder-right-width%3a+0.5pt+%3bborder-bottom-width%3a+1.0pt+%3bborder-top-color%3a+Black+%3bborder-left-color%3a+Black+%3bborder-right-color%3a+Black+%3bborder-bottom-color%3a+%237F7F7F+%3bbackground-color%3a%23B8CCE4%3b+text-align%3aleft%3bvertical-align%3abottom%3b%7d%0a.Class217%7bfont-family%3a+Calibri%3b+font-size%3a12pt%3b+color%3aBlack%3btext-decoration%3anone%3bborder-right-style%3a+Solid+%3bborder-top-width%3a+0.5pt+%3bborder-left-width%3a+0.5pt+%3bborder-right-width%3a+1.0pt+%3bborder-bottom-width%3a+0.5pt+%3bborder-top-color%3a+Black+%3bborder-left-color%3a+Black+%3bborder-right-color%3a+%237F7F7F+%3bborder-bottom-color%3a+Black+%3bbackground-color%3a%23B8CCE4%3b+text-align%3aleft%3bvertical-align%3abottom%3b%7d%0a.Class218%7bfont-family%3a+Calibri%3b+font-size%3a12pt%3b+color%3aWhite%3btext-decoration%3anone%3bborder-top-style%3a+Solid+%3bborder-left-style%3a+Solid+%3bborder-top-width%3a+1.0pt+%3bborder-left-width%3a+1.0pt+%3bborder-right-width%3a+0.5pt+%3bborder-bottom-width%3a+0.5pt+%3bborder-top-color%3a+%237F7F7F+%3bborder-left-color%3a+%237F7F7F+%3bborder-right-color%3a+Black+%3bborder-bottom-color%3a+Black+%3bbackground-color%3a%2300366C%3b+text-align%3aleft%3bvertical-align%3abottom%3b%7d%0a.Class219%7bfont-family%3a+Calibri%3b+font-size%3a12pt%3b+color%3aWhite%3btext-decoration%3anone%3bborder-top-style%3a+Solid+%3bborder-top-width%3a+1.0pt+%3bborder-left-width%3a+0.5pt+%3bborder-right-width%3a+0.5pt+%3bborder-bottom-width%3a+0.5pt+%3bborder-top-color%3a+%237F7F7F+%3bborder-left-color%3a+Black+%3bborder-right-color%3a+Black+%3bborder-bottom-color%3a+Black+%3bbackground-color%3a%2300366C%3b+text-align%3aleft%3bvertical-align%3abottom%3b%7d%0a.Class220%7bfont-family%3a+Calibri%3b+font-size%3a12pt%3b+color%3aWhite%3btext-decoration%3anone%3bborder-top-style%3a+Solid+%3bborder-right-style%3a+Solid+%3bborder-top-width%3a+1.0pt+%3bborder-left-width%3a+0.5pt+%3bborder-right-width%3a+1.0pt+%3bborder-bottom-width%3a+0.5pt+%3bborder-top-color%3a+%237F7F7F+%3bborder-left-color%3a+Black+%3bborder-right-color%3a+%237F7F7F+%3bborder-bottom-color%3a+Black+%3bbackground-color%3a%2300366C%3b+text-align%3aleft%3bvertical-align%3abottom%3b%7d%0a.Class221%7bfont-family%3a+Calibri%3b+font-size%3a12pt%3b+color%3aBlack%3btext-decoration%3anone%3bborder-left-style%3a+Solid+%3bborder-top-width%3a+0.5pt+%3bborder-left-width%3a+1.0pt+%3bborder-right-width%3a+0.5pt+%3bborder-bottom-width%3a+0.5pt+%3bborder-top-color%3a+Black+%3bborder-left-color%3a+%237F7F7F+%3bborder-right-color%3a+Black+%3bborder-bottom-color%3a+Black+%3bbackground-color%3a%23B8CCE4%3b+text-align%3aleft%3bvertical-align%3abottom%3b%7d%0a.Class222%7bfont-family%3a+Calibri%3b+font-size%3a12pt%3b+color%3aWhite%3btext-decoration%3anone%3bborder-left-style%3a+Solid+%3bborder-top-width%3a+0.5pt+%3bborder-left-width%3a+1.0pt+%3bborder-right-width%3a+0.5pt+%3bborder-bottom-width%3a+0.5pt+%3bborder-top-color%3a+Black+%3bborder-left-color%3a+%237F7F7F+%3bborder-right-color%3a+Black+%3bborder-bottom-color%3a+Black+%3bbackground-color%3a%2300366C%3b+text-align%3aleft%3bvertical-align%3abottom%3b%7d%0a.Class223%7bfont-family%3a+Calibri%3b+font-size%3a12pt%3b+color%3aWhite%3bfont-weight%3a+bold%3btext-decoration%3anone%3bborder-bottom-style%3a+Solid+%3bborder-top-width%3a+0.5pt+%3bborder-left-width%3a+0.5pt+%3bborder-right-width%3a+0.5pt+%3bborder-bottom-width%3a+1.0pt+%3bborder-top-color%3a+Black+%3bborder-left-color%3a+Black+%3bborder-right-color%3a+Black+%3bborder-bottom-color%3a+Gray+%3bbackground-color%3a%2300366C%3b+text-align%3acenter%3bvertical-align%3abottom%3b%7d%0a.Class224%7bfont-family%3a+Calibri%3b+font-size%3a12pt%3b+color%3aWhite%3btext-decoration%3anone%3bborder-right-style%3a+Solid+%3bborder-top-width%3a+0.5pt+%3bborder-left-width%3a+0.5pt+%3bborder-right-width%3a+1.0pt+%3bborder-bottom-width%3a+0.5pt+%3bborder-top-color%3a+Black+%3bborder-left-color%3a+Black+%3bborder-right-color%3a+%237F7F7F+%3bborder-bottom-color%3a+Black+%3bbackground-color%3a%2300366C%3b+text-align%3aleft%3bvertical-align%3abottom%3b%7d%0a.Class225%7bfont-family%3a+Arial%3b+font-size%3a13pt%3b+color%3aWhite%3bfont-weight%3a+bold%3btext-decoration%3anone%3bborder-top-style%3a+Solid+%3bborder-bottom-style%3a+Solid+%3bborder-top-width%3a+1.0pt+%3bborder-left-width%3a+0.5pt+%3bborder-right-width%3a+0.5pt+%3bborder-bottom-width%3a+0.5pt+%3bborder-top-color%3a+Gray+%3bborder-left-color%3a+Black+%3bborder-right-color%3a+Black+%3bborder-bottom-color%3a+Gray+%3bbackground-color%3a%2300366C%3b+text-align%3acenter%3bvertical-align%3amiddle%3b%7d%0a.Class226%7bfont-family%3a+Calibri%3b+font-size%3a12pt%3b+color%3aWhite%3btext-decoration%3anone%3bborder-left-style%3a+Solid+%3bborder-bottom-style%3a+Solid+%3bborder-top-width%3a+0.5pt+%3bborder-left-width%3a+1.0pt+%3bborder-right-width%3a+0.5pt+%3bborder-bottom-width%3a+1.0pt+%3bborder-top-color%3a+Black+%3bborder-left-color%3a+%237F7F7F+%3bborder-right-color%3a+Black+%3bborder-bottom-color%3a+%237F7F7F+%3bbackground-color%3a%2300366C%3b+text-align%3aleft%3bvertical-align%3abottom%3b%7d%0a.Class227%7bfont-family%3a+Calibri%3b+font-size%3a12pt%3b+color%3aWhite%3btext-decoration%3anone%3bborder-top-style%3a+Solid+%3bborder-bottom-style%3a+Solid+%3bborder-top-width%3a+1.0pt+%3bborder-left-width%3a+0.5pt+%3bborder-right-width%3a+0.5pt+%3bborder-bottom-width%3a+1.0pt+%3bborder-top-color%3a+Gray+%3bborder-left-color%3a+Black+%3bborder-right-color%3a+Black+%3bborder-bottom-color%3a+%237F7F7F+%3bbackground-color%3a%2300366C%3b+text-align%3aleft%3bvertical-align%3abottom%3b%7d%0a.Class228%7bfont-family%3a+Calibri%3b+font-size%3a12pt%3b+color%3aWhite%3btext-decoration%3anone%3bborder-right-style%3a+Solid+%3bborder-bottom-style%3a+Solid+%3bborder-top-width%3a+0.5pt+%3bborder-left-width%3a+0.5pt+%3bborder-right-width%3a+1.0pt+%3bborder-bottom-width%3a+1.0pt+%3bborder-top-color%3a+Black+%3bborder-left-color%3a+Black+%3bborder-right-color%3a+%237F7F7F+%3bborder-bottom-color%3a+%237F7F7F+%3bbackground-color%3a%2300366C%3b+text-align%3aleft%3bvertical-align%3abottom%3b%7d%0a.Class229%7bfont-family%3a+Calibri%3b+font-size%3a12pt%3b+color%3aBlack%3btext-decoration%3anone%3bborder-top-style%3a+Solid+%3bborder-top-width%3a+1.0pt+%3bborder-left-width%3a+0.5pt+%3bborder-right-width%3a+0.5pt+%3bborder-bottom-width%3a+0.5pt+%3bborder-top-color%3a+%237F7F7F+%3bborder-left-color%3a+Black+%3bborder-right-color%3a+Black+%3bborder-bottom-color%3a+Black+%3bbackground-color%3a%23B8CCE4%3b+text-align%3aleft%3bvertical-align%3abottom%3b%7d%0a.Class230%7bfont-family%3a+Calibri%3b+font-size%3a12pt%3b+color%3aBlack%3btext-decoration%3anone%3bborder-left-style%3a+Solid+%3bborder-bottom-style%3a+Solid+%3bborder-top-width%3a+0.5pt+%3bborder-left-width%3a+1.0pt+%3bborder-right-width%3a+0.5pt+%3bborder-bottom-width%3a+1.0pt+%3bborder-top-color%3a+Black+%3bborder-left-color%3a+Gray+%3bborder-right-color%3a+Black+%3bborder-bottom-color%3a+Gray+%3bbackground-color%3a%23B8CCE4%3b+text-align%3aleft%3bvertical-align%3abottom%3b%7d%0a.Class231%7bfont-family%3a+Calibri%3b+font-size%3a12pt%3b+color%3aBlack%3btext-decoration%3anone%3bborder-right-style%3a+Solid+%3bborder-bottom-style%3a+Solid+%3bborder-top-width%3a+0.5pt+%3bborder-left-width%3a+0.5pt+%3bborder-right-width%3a+1.0pt+%3bborder-bottom-width%3a+1.0pt+%3bborder-top-color%3a+Black+%3bborder-left-color%3a+Black+%3bborder-right-color%3a+Gray+%3bborder-bottom-color%3a+Gray+%3bbackground-color%3a%23B8CCE4%3b+text-align%3aleft%3bvertical-align%3abottom%3b%7d%0a.Class232%7bfont-family%3a+Calibri%3b+font-size%3a12pt%3b+color%3aBlack%3btext-decoration%3anone%3bborder-top-style%3a+Solid+%3bborder-top-width%3a+1.0pt+%3bborder-left-width%3a+0.5pt+%3bborder-right-width%3a+0.5pt+%3bborder-bottom-width%3a+0.5pt+%3bborder-top-color%3a+Gray+%3bborder-left-color%3a+Black+%3bborder-right-color%3a+Black+%3bborder-bottom-color%3a+Black+%3bbackground-color%3aWhite%3b+text-align%3aleft%3bvertical-align%3abottom%3b%7d%3c%2fCss%3e%0d%0a++%3cCulture%3etr-TR%3c%2fCulture%3e%0d%0a++%3cMergedSavingCells+%2f%3e%0d%0a++%3cPageInputCells%3e%0d%0a++++%3cInputCellsCollection%3e%0d%0a++++++%3cInputCells%3e%0d%0a++++++++%3cCellCount%3e4%3c%2fCellCount%3e%0d%0a++++++++%3cCells%3e%0d%0a++++++++++%3cInputCell%3e%0d%0a++++++++++++%3cAddress%3e%3d%27Metric+vs+US+Units%27!%24F%244%3c%2fAddress%3e%0d%0a++++++++++++%3cListItemsAddress%3e%3d%27Lists%27!%24C%2411%3a%24C%2412%3c%2fListItemsAddress%3e%0d%0a++++++++++++%3cType%3e1%3c%2fType%3e%0d%0a++++++++++++%3cNameIndex%3e0%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Metric+to+U.S.+Units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%27Metric+vs+US+Units%27!%24F%246%3c%2fAddress%3e%0d%0a++++++++++++%3cListItemsAddress%3e%3d%27Lists%27!%24C%2414%3a%24C%2417%3c%2fListItemsAddress%3e%0d%0a++++++++++++%3cType%3e1%3c%2fType%3e%0d%0a++++++++++++%3cNameIndex%3e1%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Length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%27Metric+vs+US+Units%27!%24G%249%3c%2fAddress%3e%0d%0a++++++++++++%3cListItemsAddress+%2f%3e%0d%0a++++++++++++%3cType%3e0%3c%2fType%3e%0d%0a++++++++++++%3cNameIndex%3e2%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Text+Box%3c%2fTypeName%3e%0d%0a++++++++++++%3cDefaultValue%3e1000%3c%2fDefaultValue%3e%0d%0a++++++++++++%3cValueType%3eSystem.Double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++%3cInputCell%3e%0d%0a++++++++++++%3cAddress%3e%3d%27Metric+vs+US+Units%27!%24Q%249%3c%2fAddress%3e%0d%0a++++++++++++%3cListItemsAddress%3e%3d%27Lists%27!%24N%244%3a%24N%248%3c%2fListItemsAddress%3e%0d%0a++++++++++++%3cType%3e1%3c%2fType%3e%0d%0a++++++++++++%3cNameIndex%3e3%3c%2fNameIndex%3e%0d%0a++++++++++++%3cIsHidingEnabled%3efalse%3c%2fIsHidingEnabled%3e%0d%0a++++++++++++%3cIsDisablingEnabled%3efalse%3c%2fIsDisablingEnabled%3e%0d%0a++++++++++++%3cRequiresValidation%3efalse%3c%2fRequiresValidation%3e%0d%0a++++++++++++%3cIsRequired%3efalse%3c%2fIsRequired%3e%0d%0a++++++++++++%3cTypeName%3eCombo+Box%3c%2fTypeName%3e%0d%0a++++++++++++%3cDefaultValue%3ekm%3c%2fDefaultValue%3e%0d%0a++++++++++++%3cValueType%3eSystem.String%3c%2fValueType%3e%0d%0a++++++++++++%3cGroupSizes%3e0%3c%2fGroupSizes%3e%0d%0a++++++++++++%3cGroupSeparator+%2f%3e%0d%0a++++++++++++%3cDecimalDigits%3e0%3c%2fDecimalDigits%3e%0d%0a++++++++++++%3cDecimalSeparator+%2f%3e%0d%0a++++++++++++%3cNegativePattern+%2f%3e%0d%0a++++++++++++%3cPositivePattern+%2f%3e%0d%0a++++++++++++%3cAllowRounding%3efalse%3c%2fAllowRounding%3e%0d%0a++++++++++++%3cTextFormat%3eNumber%3c%2fTextFormat%3e%0d%0a++++++++++++%3cListValues+%2f%3e%0d%0a++++++++++++%3cIsControlEnabled%3efalse%3c%2fIsControlEnabled%3e%0d%0a++++++++++++%3cIsControlVisible%3efalse%3c%2fIsControlVisible%3e%0d%0a++++++++++%3c%2fInputCell%3e%0d%0a++++++++%3c%2fCells%3e%0d%0a++++++%3c%2fInputCells%3e%0d%0a++++%3c%2fInputCellsCollection%3e%0d%0a++%3c%2fPageInputCells%3e%0d%0a++%3cPageLayouts%3e%0d%0a++++%3cIsTabsVisible%3etrue%3c%2fIsTabsVisible%3e%0d%0a++++%3cPageLayoutCollection%3e%0d%0a++++++%3cPageLayout%3e%0d%0a++++++++%3c_transferRecordOwnerShipValue+%2f%3e%0d%0a++++++++%3cIndex%3e0%3c%2fIndex%3e%0d%0a++++++++%3cIsPageHidingEnabled%3efalse%3c%2fIsPageHidingEnabled%3e%0d%0a++++++++%3cIsPageVisible%3etrue%3c%2fIsPageVisible%3e%0d%0a++++++++%3cOrder%3e0%3c%2fOrder%3e%0d%0a++++++++%3cFileName%3e1.+Metric+vs+US+Unit%3c%2fFileName%3e%0d%0a++++++++%3cIsAjaxEnabled%3etrue%3c%2fIsAjaxEnabled%3e%0d%0a++++++++%3cRecipient%3eEnter+e-mail+address+here.%3c%2fRecipient%3e%0d%0a++++++++%3cLocation%3eBottom%3c%2fLocation%3e%0d%0a++++++++%3cAlignment%3eCenter%3c%2fAlignment%3e%0d%0a++++++++%3cAutoResponseEmail%3eFalse%3c%2fAutoResponseEmail%3e%0d%0a++++++++%3cNotificationEmail%3eFalse%3c%2fNotificationEmail%3e%0d%0a++++++++%3cPageForwarding%3eFalse%3c%2fPageForwarding%3e%0d%0a++++++++%3cPageForwardingCustomPage%3eFalse%3c%2fPageForwardingCustomPage%3e%0d%0a++++++++%3cPageForwardingIsExternalURL%3eFalse%3c%2fPageForwardingIsExternalURL%3e%0d%0a++++++++%3cIsSaveButtonEnabledByCellValue%3efalse%3c%2fIsSaveButtonEnabledByCellValue%3e%0d%0a++++++++%3cIsSaveButtonEnabled%3efalse%3c%2fIsSaveButtonEnabled%3e%0d%0a++++++++%3cPageForwardingExternalURL%3eNone%3c%2fPageForwardingExternalURL%3e%0d%0a++++++++%3cControls%3e%0d%0a++++++++++%3cPageControl%3e%0d%0a++++++++++++%3cEnabled%3etrue%3c%2fEnabled%3e%0d%0a++++++++++++%3cType%3eCalculate%3c%2fType%3e%0d%0a++++++++++++%3cOrder%3e0%3c%2fOrder%3e%0d%0a++++++++++++%3cCellLink%3e%3d%27Metric+vs+US+Units%27!%24S%2417%3c%2fCellLink%3e%0d%0a++++++++++++%3cName%3eCalculate%3c%2fName%3e%0d%0a++++++++++%3c%</t>
  </si>
  <si>
    <t xml:space="preserve"> 2fPageControl%3e%0d%0a++++++++++%3cPageControl%3e%0d%0a++++++++++++%3cEnabled%3efalse%3c%2fEnabled%3e%0d%0a++++++++++++%3cType%3eReset%3c%2fType%3e%0d%0a++++++++++++%3cOrder%3e1%3c%2fOrder%3e%0d%0a++++++++++++%3cCellLink%3eDEFAULT%3c%2fCellLink%3e%0d%0a++++++++++++%3cName%3eReset%3c%2fName%3e%0d%0a++++++++++%3c%2fPageControl%3e%0d%0a++++++++++%3cPageControl%3e%0d%0a++++++++++++%3cEnabled%3efalse%3c%2fEnabled%3e%0d%0a++++++++++++%3cType%3eSend+Results%3c%2fType%3e%0d%0a++++++++++++%3cOrder%3e2%3c%2fOrder%3e%0d%0a++++++++++++%3cCellLink%3eDEFAULT%3c%2fCellLink%3e%0d%0a++++++++++++%3cName%3eSubmit%3c%2fName%3e%0d%0a++++++++++%3c%2fPageControl%3e%0d%0a++++++++++%3cPageControl%3e%0d%0a++++++++++++%3cEnabled%3efalse%3c%2fEnabled%3e%0d%0a++++++++++++%3cType%3eSave%3c%2fType%3e%0d%0a++++++++++++%3cOrder%3e3%3c%2fOrder%3e%0d%0a++++++++++++%3cCellLink%3eDEFAULT%3c%2fCellLink%3e%0d%0a++++++++++++%3cName%3eSave%3c%2fName%3e%0d%0a++++++++++%3c%2fPageControl%3e%0d%0a++++++++++%3cPageControl%3e%0d%0a++++++++++++%3cEnabled%3efalse%3c%2fEnabled%3e%0d%0a++++++++++++%3cType%3eBack%3c%2fType%3e%0d%0a++++++++++++%3cOrder%3e5%3c%2fOrder%3e%0d%0a++++++++++++%3cCellLink%3eDEFAULT%3c%2fCellLink%3e%0d%0a++++++++++++%3cName%3eBack%3c%2fName%3e%0d%0a++++++++++%3c%2fPageControl%3e%0d%0a++++++++++%3cPageControl%3e%0d%0a++++++++++++%3cEnabled%3efalse%3c%2fEnabled%3e%0d%0a++++++++++++%3cType%3eNext%3c%2fType%3e%0d%0a++++++++++++%3cOrder%3e4%3c%2fOrder%3e%0d%0a++++++++++++%3cCellLink%3eDEFAULT%3c%2fCellLink%3e%0d%0a++++++++++++%3cName%3eNext%3c%2fName%3e%0d%0a++++++++++%3c%2fPageControl%3e%0d%0a++++++++%3c%2fControls%3e%0d%0a++++++++%3cCellAlignment%3etrue%3c%2fCellAlignment%3e%0d%0a++++++++%3cFont%3etrue%3c%2fFont%3e%0d%0a++++++++%3cBorder%3etrue%3c%2fBorder%3e%0d%0a++++++++%3cColor%3etrue%3c%2fColor%3e%0d%0a++++++++%3cImages%3etrue%3c%2fImages%3e%0d%0a++++++++%3cCharts%3etrue%3c%2fCharts%3e%0d%0a++++++++%3cPivots%3etrue%3c%2fPivots%3e%0d%0a++++++++%3cFormControls%3etrue%3c%2fFormControls%3e%0d%0a++++++++%3cChangeRecordStatus%3efalse%3c%2fChangeRecordStatus%3e%0d%0a++++++++%3cRecordStatusValue+%2f%3e%0d%0a++++++++%3cTransferRecordOwnership%3efalse%3c%2fTransferRecordOwnership%3e%0d%0a++++++++%3cTransferRecordOwnershipValue+%2f%3e%0d%0a++++++%3c%2fPageLayout%3e%0d%0a++++%3c%2fPageLayoutCollection%3e%0d%0a++++%3cInitialPageIndex%3e0%3c%2fInitialPageIndex%3e%0d%0a++++%3cApplicationName%3eMetric+vs+US+Units%3c%2fApplicationName%3e%0d%0a++%3c%2fPageLayouts%3e%0d%0a++%3cSavingCells%3e%0d%0a++++%3cCellCount%3e0%3c%2fCellCount%3e%0d%0a++%3c%2fSavingCells%3e%0d%0a++%3cTables%3e%0d%0a++++%3cTableCollection%3e%0d%0a++++++%3cTable%3e%0d%0a++++++++%3cAddress%3e%3d%27Metric+vs+US+Units%27!%24A%241%3a%24Y%2429%3c%2fAddress%3e%0d%0a++++++++%3cName%3ePSWOutput_0%3c%2fName%3e%0d%0a++++++++%3cColumnWidths%3e24.75-24.75-24.75-24.75-24.75-24.75-24.75-24.75-24.75-24.75-24.75-24.75-24.75-24.75-24.75-24.75-29.25-29.25-96.75-29.25-29.25-29.25-29.25-29.25-29.25%3c%2fColumnWidths%3e%0d%0a++++++++%3cRowCount%3e29%3c%2fRowCount%3e%0d%0a++++++++%3cWidth%3e726.75%3c%2fWidth%3e%0d%0a++++++++%3cInputItemCount%3e4%3c%2fInputItemCount%3e%0d%0a++++++++%3cTRs%3e%0d%0a++++++++++%3cTR%3e%0d%0a++++++++++++%3cTDs%3e%0d%0a++++++++++++++%3cTD%3e%0d%0a++++++++++++++++%3cPSCFormated%3efalse%3c%2fPSCFormated%3e%0d%0a++++++++++++++++%3cStyle%3eClass179%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180%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179%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</t>
  </si>
  <si>
    <t xml:space="preserve"> 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</t>
  </si>
  <si>
    <t xml:space="preserve"> 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3%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190%3c%2fStyle%3e%0d%0a++++++++++++++++%3cMerge%3eTrue%3c%2fMerge%3e%0d%0a++++++++++++++++%3cRowSpan+%2f%3e%0d%0a++++++++++++++++%3cColSpan%3e15%3c%2fColSpan%3e%0d%0a++++++++++++++++%3cFormat%3eGeneral%3c%2fFormat%3e%0d%0a++++++++++++++++%3cWidth%3e456.75%3c%2fWidth%3e%0d%0a++++++++++++++++%3cText+%2f%3e%0d%0a++++++++++++++++%3cHeight%3e18%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6%3c%2fX%3e%0d%0a++++++++++++++++%3cY%3e4%3c%2fY%3e%0d%0a++++++++++++++++%3cInputCell%3e%0d%0a++++++++++++++++++%3cAddress%3e%3d%27Metric+vs+US+Units%27!%24F%244%3c%2fAddress%3e%0d%0a++++++++++++++++++%3cListItemsAddress%3e%3d%27Lists%27!%24C%2411%3a%24C%2412%3c%2fListItemsAddress%3e%0d%0a++++++++++++++++++%3cType%3e1%3c%2fType%3e%0d%0a++++++++++++++++++%3cNameIndex%3e0%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Metric+to+U.S.+Units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4%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5%3c%2fY%3e%0d%0a++++++++++++++++%3cImages+%2f%3e%0d%0a++++++++++++++++%3cFormControls+%2f%3e%0d%0a++++++++++++++++%3cGrid+%2f%3e%0d%0a++++++++++++++%3c%2fTD%3e%0d%0a++++++++++++++%3cTD%3e%0d%0a++++++++++++++++%</t>
  </si>
  <si>
    <t xml:space="preserve"> 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6%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7%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8%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9%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10%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11%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12%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13%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14%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15%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16%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17%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18%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19%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20%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5%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190%3c%2fStyle%3e%0d%0a++++++++++++++++%3cMerge%3eTrue%3c%2fMerge%3e%0d%0a++++++++++++++++%3cRowSpan+%2f%3e%0d%0a++++++++++++++++%3cColSpan%3e15%3c%2fColSpan%3e%0d%0a++++++++++++++++%3cFormat%3eGeneral%3c%2fFormat%3e%0d%0a++++++++++++++++%3cWidth%3e456.75%3c%2fWidth%3e%0d%0a++++++++++++++++%3cText+%2f%3e%0d%0a++++++++++++++++%3cHeight%3e18%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6%3c%2fX%3e%0d%0a++++++++++++++++%3cY%3e6%3c%2fY%3e%0d%0a++++++++++++++++%3cInputCell%3e%0d%0a++++++++++++++++++%3cAddress%3e%3d%27Metric+vs+US+Units%27!%24F%246%3c%2fAddress%3e%0d%0a++++++++++++++++++%3cListItemsAddress%3e%3d%27Lists%27!%24C%2414%3a%24C%2417%3c%2fListItemsAddress%3e%0d%0a++++++++++++++++++%3cType%3e1%3c%2fType%3e%0d%0a++++++++++++++++++%3cNameIndex%3e1%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Length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6%3c%2fY%3e%0d%0a++++++++++++++++%3</t>
  </si>
  <si>
    <t xml:space="preserve"> 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6%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7%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8%3c%2fY%3e%0d%0a++++++++++++++++%3cImages+%2f%3e%0d%0a++++++++++++++++%3cFormControls+%2f%3e%0d%0a++++++++++++++++%3cGrid+%2f%3e%0d%0a+++++++</t>
  </si>
  <si>
    <t xml:space="preserve"> 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8%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198%3c%2fStyle%3e%0d%0a++++++++++++++++%3cMerge%3eTrue%3c%2fMerge%3e%0d%0a++++++++++++++++%3cRowSpan+%2f%3e%0d%0a++++++++++++++++%3cColSpan%3e9%3c%2fColSpan%3e%0d%0a++++++++++++++++%3cFormat%3eGeneral%3c%2fFormat%3e%0d%0a++++++++++++++++%3cWidth%3e222.75%3c%2fWidth%3e%0d%0a++++++++++++++++%3cText+%2f%3e%0d%0a++++++++++++++++%3cHeight%3e18%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7%3c%2fX%3e%0d%0a++++++++++++++++%3cY%3e9%3c%2fY%3e%0d%0a++++++++++++++++%3cInputCell%3e%0d%0a++++++++++++++++++%3cAddress%3e%3d%27Metric+vs+US+Units%27!%24G%249%3c%2fAddress%3e%0d%0a++++++++++++++++++%3cListItemsAddress+%2f%3e%0d%0a++++++++++++++++++%3cType%3e0%3c%2fType%3e%0d%0a++++++++++++++++++%3cNameIndex%3e2%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Text+Box%3c%2fTypeName%3e%0d%0a++++++++++++++++++%3cDefaultValue%3e1000%3c%2fDefaultValue%3e%0d%0a++++++++++++++++++%3cValueType%3eSystem.Double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16%3c%2fX%3e%0d%0a++++++++</t>
  </si>
  <si>
    <t xml:space="preserve"> 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190%3c%2fStyle%3e%0d%0a++++++++++++++++%3cMerge%3eTrue%3c%2fMerge%3e%0d%0a++++++++++++++++%3cRowSpan+%2f%3e%0d%0a++++++++++++++++%3cColSpan%3e3%3c%2fColSpan%3e%0d%0a++++++++++++++++%3cFormat%3eGeneral%3c%2fFormat%3e%0d%0a++++++++++++++++%3cWidth%3e155.25%3c%2fWidth%3e%0d%0a++++++++++++++++%3cText+%2f%3e%0d%0a++++++++++++++++%3cHeight%3e18%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13%3c%2fFontSize%3e%0d%0a++++++++++++++++%3cX%3e17%3c%2fX%3e%0d%0a++++++++++++++++%3cY%3e9%3c%2fY%3e%0d%0a++++++++++++++++%3cInputCell%3e%0d%0a++++++++++++++++++%3cAddress%3e%3d%27Metric+vs+US+Units%27!%24Q%249%3c%2fAddress%3e%0d%0a++++++++++++++++++%3cListItemsAddress%3e%3d%27Lists%27!%24N%244%3a%24N%248%3c%2fListItemsAddress%3e%0d%0a++++++++++++++++++%3cType%3e1%3c%2fType%3e%0d%0a++++++++++++++++++%3cNameIndex%3e3%3c%2fNameIndex%3e%0d%0a++++++++++++++++++%3cIsHidingEnabled%3efalse%3c%2fIsHidingEnabled%3e%0d%0a++++++++++++++++++%3cIsDisablingEnabled%3efalse%3c%2fIsDisablingEnabled%3e%0d%0a++++++++++++++++++%3cRequiresValidation%3efalse%3c%2fRequiresValidation%3e%0d%0a++++++++++++++++++%3cIsRequired%3efalse%3c%2fIsRequired%3e%0d%0a++++++++++++++++++%3cTypeName%3eCombo+Box%3c%2fTypeName%3e%0d%0a++++++++++++++++++%3cDefaultValue%3ekm%3c%2fDefaultValue%3e%0d%0a++++++++++++++++++%3cValueType%3eSystem.String%3c%2fValueType%3e%0d%0a++++++++++++++++++%3cGroupSizes%3e0%3c%2fGroupSizes%3e%0d%0a++++++++++++++++++%3cGroupSeparator+%2f%3e%0d%0a++++++++++++++++++%3cDecimalDigits%3e0%3c%2fDecimalDigits%3e%0d%0a++++++++++++++++++%3cDecimalSeparator+%2f%3e%0d%0a++++++++++++++++++%3cNegativePattern+%2f%3e%0d%0a++++++++++++++++++%3cPositivePattern+%2f%3e%0d%0a++++++++++++++++++%3cAllowRounding%3efalse%3c%2fAllowRounding%3e%0d%0a++++++++++++++++++%3cTextFormat%3eNumber%3c%2fTextFormat%3e%0d%0a++++++++++++++++++%3cListValues+%2f%3e%0d%0a++++++++++++++++++%3cIsControlEnabled%3efalse%3c%2fIsControlEnabled%3e%0d%0a++++++++++++++++++%3cIsControlVisible%3efalse%3c%2fIsControlVisible%3e%0d%0a++++++++++++++++%3c%2fInputCell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18%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9%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</t>
  </si>
  <si>
    <t xml:space="preserve"> c%2fCellHasFormula%3e%0d%0a++++++++++++++++%3cFontName%3eCalibri%3c%2fFontName%3e%0d%0a++++++++++++++++%3cWrapText%3eFalse%3c%2fWrapText%3e%0d%0a++++++++++++++++%3cFontSize%3e12%3c%2fFontSize%3e%0d%0a++++++++++++++++%3cX%3e23%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10%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204%3c%2fStyle%3e%0d%0a++++++++++++++++%3cMerge%3eTrue%3c%2fMerge%3e%0d%0a++++++++++++++++%3cRowSpan+%2f%3e%0d%0a++++++++++++++++%3cColSpan%3e9%3c%2fColSpan%3e%0d%0a++++++++++++++++%3cFormat%3e%23%2c%23%230.000000%3c%2fFormat%3e%0d%0a++++++++++++++++%3cWidth%3e222.75%3c%2fWidth%3e%0d%0a++++++++++++++++%3cText+%2f%3e%0d%0a++++++++++++++++%3cHeight%3e15.75%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7%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205%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206%3c%2fStyle%3e%0d%0a++++++++++++++++%3cMerge%3eTrue%3c%2fMerge%3e%0d%0a++++++++++++++++%3cRowSpan+%2f%3e%0d%0a++++++++++++++++%3cColSpan%3e3%3c%2fColSpan%3e%0d%0a++++++++++++++++%3cFormat%3eGeneral%3c%2fFormat%3e%0d%0a++++++++++++++++%3cWidth%3e155.25%3c%2fWidth%3e%0d%0a++++++++++++++++%3cText+%2f%3e%0d%0a++++++++++++++++%3cHeight%3e15.75%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17%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11%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207%3c%2fStyle%3e%0d%0a++++++++++++++++%3cMerge%3eTrue%3c%2fMerge%3e%0d%0a++++++++++++++++%3cRowSpan+%2f%3e%0d%0a++++++++++++++++%3cColSpan%3e9%3c%2fColSpan%3e%0d%0a++++++++++++++++%3cFormat%3e%23%2c%23%230.000000%3c%2fFormat%3e%0d%0a++++++++++++++++%3cWidth%3e222.75%3c%2fWidth%3e%0d%0a++++++++++++++++%3cText+%2f%3e%0d%0a++++++++++++++++%3cHeight%3e15.75%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7%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209%3c%2fStyle%3e%0d%0a++++++++++++++++%3cMerge%3eTrue%3c%2fMerge%3e%0d%0a++++++++++++++++%3cRowSpan+%2f%3e%0d%0a++++++++++++++++%3cColSpan%3e3%3c%2fColSpan%3e%0d%0a++++++++++++++++%3cFormat%3eGeneral%3c%2fFormat%3e%0d%0a++++++++++++++++%3cWidth%3e155.25%3c%2fWidth%3e%0d%0a++++++++++++++++%3cText+%2f%3e%0d%0a++++++++++++++++%3cHeight%3e15.75%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17%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</t>
  </si>
  <si>
    <t xml:space="preserve"> 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12%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207%3c%2fStyle%3e%0d%0a++++++++++++++++%3cMerge%3eTrue%3c%2fMerge%3e%0d%0a++++++++++++++++%3cRowSpan+%2f%3e%0d%0a++++++++++++++++%3cColSpan%3e9%3c%2fColSpan%3e%0d%0a++++++++++++++++%3cFormat%3e%23%2c%23%230.000000%3c%2fFormat%3e%0d%0a++++++++++++++++%3cWidth%3e222.75%3c%2fWidth%3e%0d%0a++++++++++++++++%3cText+%2f%3e%0d%0a++++++++++++++++%3cHeight%3e15.75%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7%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209%3c%2fStyle%3e%0d%0a++++++++++++++++%3cMerge%3eTrue%3c%2fMerge%3e%0d%0a++++++++++++++++%3cRowSpan+%2f%3e%0d%0a++++++++++++++++%3cColSpan%3e3%3c%2fColSpan%3e%0d%0a++++++++++++++++%3cFormat%3eGeneral%3c%2fFormat%3e%0d%0a++++++++++++++++%3cWidth%3e155.25%3c%2fWidth%3e%0d%0a++++++++++++++++%3cText+%2f%3e%0d%0a++++++++++++++++%3cHeight%3e15.75%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17%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13%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207%3c%2fStyle%3e%0d%0a++++++++++++++++%3cMerge%3eTrue%3c%2fMerge%3e%0d%0a++++++++++++++++%3cRowSpan+%2f%3e%0d%0a++++++++++++++++%3cColSpan%3e9%3c%2fColSpan%3e%0d%0a++++++++++++++++%3cFormat%3e%23%2c%23%230.000000%3c%2fFormat%3e%0d%0a++++++++++++++++%3cWidth%3e222.75%3c%2fWidth%3e%0d%0a++++++++++++++++%3cText+%2f%3e%0d%0a++++++++++++++++%3cHeight%3e15.75%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7%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209%3c%2fStyle%3e%0d%0a++++++++++++++++%3cMerge%3eTrue%3c%2fMerge%3e%0d%0a++++++++++++++++%3cRowSpan+%2f%3e%0d%0a++++++++++++++++%3cColSpan%3e3%3c%2fColSpan%3e%0d%0a++++++++++++++++%3cFormat%3eGeneral%3c%2fFormat%3e%0d%0a++++++++++++++++%3cWidth%3e155.25%3c%2fWidth%3e%0d%0a++++++++++++++++%3cText+%2f%3e%0d%0a++++++++++++++++%3cHeight%3e15.75%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17%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</t>
  </si>
  <si>
    <t xml:space="preserve"> 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14%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210%3c%2fStyle%3e%0d%0a++++++++++++++++%3cMerge%3eTrue%3c%2fMerge%3e%0d%0a++++++++++++++++%3cRowSpan+%2f%3e%0d%0a++++++++++++++++%3cColSpan%3e9%3c%2fColSpan%3e%0d%0a++++++++++++++++%3cFormat%3e%23%2c%23%230.000000%3c%2fFormat%3e%0d%0a++++++++++++++++%3cWidth%3e222.75%3c%2fWidth%3e%0d%0a++++++++++++++++%3cText+%2f%3e%0d%0a++++++++++++++++%3cHeight%3e16.5%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7%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212%3c%2fStyle%3e%0d%0a++++++++++++++++%3cMerge%3eTrue%3c%2fMerge%3e%0d%0a++++++++++++++++%3cRowSpan+%2f%3e%0d%0a++++++++++++++++%3cColSpan%3e3%3c%2fColSpan%3e%0d%0a++++++++++++++++%3cFormat%3eGeneral%3c%2fFormat%3e%0d%0a++++++++++++++++%3cWidth%3e155.25%3c%2fWidth%3e%0d%0a++++++++++++++++%3cText+%2f%3e%0d%0a++++++++++++++++%3cHeight%3e16.5%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17%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15%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</t>
  </si>
  <si>
    <t xml:space="preserve"> 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194%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16%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215%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%3ePagos.SpreadsheetWEB.Button.CALCULATE_Calculate%3c%2fText%3e%0d%0a++++++++++++++++%3cHeight%3e15.75%3c%2fHeight%3e%0d%0a++++++++++++++++%3cAlign%3eRigh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183%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</t>
  </si>
  <si>
    <t xml:space="preserve"> t%3e%0d%0a++++++++++++++++%3cFontSize%3e12%3c%2fFontSize%3e%0d%0a++++++++++++++++%3cX%3e22%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17%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216%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18%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</t>
  </si>
  <si>
    <t xml:space="preserve"> 0a++++++++++++++++%3cX%3e3%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219%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220%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19%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19%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223%3c%2fStyle%3e%0d%0a++++++++++++++++%3cMerge%3eTrue%3c%2fMerge%3e%0d%0a++++++++++++++++%3cRowSpan+%2f%3e%0d%0a++++++++++++++++%3cColSpan%3e13%3c%2fColSpan%3e%0d%0a++++++++++++++++%3cFormat%3eGeneral%3c%2fFormat%3e%0d%0a++++++++++++++++%3cWidth%3e402.75%3c%2fWidth%3e%0d%0a++++++++++++++++%3cText%3eConversion+Table%3c%2fText%3e%0d%0a++++++++++++++++%3cHeight%3e16.5%3c%2fHeight%3e%0d%0a++++++++++++++++%3cAlign%3eCenter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20%3c%2fY%3e%0d%0a++++++++++++++++%3cImages+%2f%3e%0d%0a++++++++++++++++%3cFormControls+%2f%3e%0d%0a++++++++++++</t>
  </si>
  <si>
    <t xml:space="preserve"> 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20%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20%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225%3c%2fStyle%3e%0d%0a++++++++++++++++%3cMerge%3eTrue%3c%2fMerge%3e%0d%0a++++++++++++++++%3cRowSpan%3e5%3c%2fRowSpan%3e%0d%0a++++++++++++++++%3cColSpan%3e5%3c%2fColSpan%3e%0d%0a++++++++++++++++%3cFormat%3eGeneral%3c%2fFormat%3e%0d%0a++++++++++++++++%3cWidth%3e123.75%3c%2fWidth%3e%0d%0a++++++++++++++++%3cText+%2f%3e%0d%0a++++++++++++++++%3cHeight%3e79.5%3c%2fHeight%3e%0d%0a++++++++++++++++%3cAlign%3eCenter%3c%2fAlign%3e%0d%0a++++++++++++++++%3cVerticalAlign%3eCenter%3c%2fVerticalAlign%3e%0d%0a++++++++++++++++%3cCellHasFormula%3eTrue%3c%2fCellHasFormula%3e%0d%0a++++++++++++++++%3cFontName%3eArial%3c%2fFontName%3e%0d%0a++++++++++++++++%3cWrapText%3eFalse%3c%2fWrapText%3e%0d%0a++++++++++++++++%3cFontSize%3e13%3c%2fFontSize%3e%0d%0a++++++++++++++++%3cX%3e7%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204%3c%2fStyle%3e%0d%0a++++++++++++++++%3cMerge%3eTrue%3c%2fMerge%3e%0d%0a++++++++++++++++%3cRowSpan+%2f%3e%0d%0a++++++++++++++++%3cColSpan%3e7%3c%2fColSpan%3e%0d%0a++++++++++++++++%3cFormat%3e%23%2c%23%230.000000%3c%2fFormat%3e%0d%0a++++++++++++++++%3cWidth%3e182.25%3c%2fWidth%3e%0d%0a++++++++++++++++%3cText+%2f%3e%0d%0a++++++++++++++++%3cHeight%3e15.75%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12%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206%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15.75%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19%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21%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21%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207%3c%2fStyle%3e%0d%0a++++++++++++++++%3cMerge%3eTrue%3c%2fMerge%3e%0d%0a++++++++++++++++%3cRowSpan+%2f%3e%0d%0a++++++++++++++++%3cColSpan%3e7%3c%2fColSpan%3e%0d%0a++++++++++++++++%3cFormat%3e%23%2c%23%230.000000%3c%2fFormat%3e%0d%0a++++++++++++++++%3cWidth%3e182.25%3c%2fWidth%3e%0d%0a++++++++++++++++%3cText+%2f%3e%0d%0a++++++++++++++++%3cHeight%3e15.75%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12%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209%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15.75%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19%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22%3c%2fY%3e%0d%0a++++++++++++++++%3cImages+%2f%3e%0d%0a++++++</t>
  </si>
  <si>
    <t xml:space="preserve"> 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22%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22%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207%3c%2fStyle%3e%0d%0a++++++++++++++++%3cMerge%3eTrue%3c%2fMerge%3e%0d%0a++++++++++++++++%3cRowSpan+%2f%3e%0d%0a++++++++++++++++%3cColSpan%3e7%3c%2fColSpan%3e%0d%0a++++++++++++++++%3cFormat%3e%23%2c%23%230.000000%3c%2fFormat%3e%0d%0a++++++++++++++++%3cWidth%3e182.25%3c%2fWidth%3e%0d%0a++++++++++++++++%3cText+%2f%3e%0d%0a++++++++++++++++%3cHeight%3e15.75%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12%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209%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15.75%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19%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23%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23%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207%3c%2fStyle%3e%0d%0a++++++++++++++++%3cMerge%3eTrue%3c%2fMerge%3e%0d%0a++++++++++++++++%3cRowSpan+%2f%3e%0d%0a++++++++++++++++%3cColSpan%3e7%3c%2fColSpan%3e%0d%0a++++++++++++++++%3cFormat%3e%23%2c%23%230.000000%3c%2fFormat%3e%0d%0a++++++++++++++++%3cWidth%3e182.25%3c%2fWidth%3e%0d%0a++++++++++++++++%3cText+%2f%3e%0d%0a++++++++++++++++%3cHeight%3e15.75%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12%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209%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15.75%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19%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24%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24%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</t>
  </si>
  <si>
    <t xml:space="preserve"> ++++++++++%3cFontSize%3e12%3c%2fFontSize%3e%0d%0a++++++++++++++++%3cX%3e1%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210%3c%2fStyle%3e%0d%0a++++++++++++++++%3cMerge%3eTrue%3c%2fMerge%3e%0d%0a++++++++++++++++%3cRowSpan+%2f%3e%0d%0a++++++++++++++++%3cColSpan%3e7%3c%2fColSpan%3e%0d%0a++++++++++++++++%3cFormat%3e%23%2c%23%230.000000%3c%2fFormat%3e%0d%0a++++++++++++++++%3cWidth%3e182.25%3c%2fWidth%3e%0d%0a++++++++++++++++%3cText+%2f%3e%0d%0a++++++++++++++++%3cHeight%3e16.5%3c%2fHeight%3e%0d%0a++++++++++++++++%3cAlign%3eRight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12%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212%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Center%3c%2fAlign%3e%0d%0a++++++++++++++++%3cVerticalAlign+%2f%3e%0d%0a++++++++++++++++%3cCellHasFormula%3eTrue%3c%2fCellHasFormula%3e%0d%0a++++++++++++++++%3cFontName%3eArial%3c%2fFontName%3e%0d%0a++++++++++++++++%3cWrapText%3eFalse%3c%2fWrapText%3e%0d%0a++++++++++++++++%3cFontSize%3e12%3c%2fFontSize%3e%0d%0a++++++++++++++++%3cX%3e19%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224%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25%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25%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217%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26%3c%2fY%3e%0d%0a++++++++++++++++%3cImages+%2f%3e%0d%0a++++++++++++++++%3cFormControls+%2f%3e%0d%0a++++++</t>
  </si>
  <si>
    <t xml:space="preserve"> ++++++++++%3cGrid+%2f%3e%0d%0a++++++++++++++%3c%2fTD%3e%0d%0a++++++++++++++%3cTD%3e%0d%0a++++++++++++++++%3cPSCFormated%3efalse%3c%2fPSCFormated%3e%0d%0a++++++++++++++++%3cStyle%3eClass227%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26%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26%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186%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229%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187%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27%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</t>
  </si>
  <si>
    <t xml:space="preserve"> 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27%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181%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230%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188%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231%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28%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185%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16.5%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28%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++%3cTR%3e%0d%0a++++++++++++%3cTDs%3e%0d%0a++++++++++++++%3cTD%3e%0d%0a++++++++++++++++%3cPSCFormated%3efalse%3c%2fPSCFormated%3e%0d%0a++++++++++++++++%3cStyle%3eClass179%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3%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4%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5%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</t>
  </si>
  <si>
    <t xml:space="preserve"> 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6%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7%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8%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9%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10%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11%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12%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13%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14%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15%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24.75%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16%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17%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18%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96.75%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19%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20%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21%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22%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23%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232%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24%3c%2fX%3e%0d%0a++++++++++++++++%3cY%3e29%3c%2fY%3e%0d%0a++++++++++++++++%3cImages+%2f%3e%0d%0a++++++++++++++++%3cFormControls+%2f%3e%0d%0a++++++++++++++++%3cGrid+%2f%3e%0d%0a++++++++++++++%3c%2fTD%3e%0d%0a++++++++++++++%3cTD%3e%0d%0a++++++++++++++++%3cPSCFormated%3efalse%3c%2fPSCFormated%3e%0d%0a++++++++++++++++%3cStyle%3eClass179%3c%2fStyle%3e%0d%0a++++++++++++++++%3cMerge%3eFalse%3c%2fMerge%3e%0d%0a++++++++++++++++%3cRowSpan+%2f%3e%0d%0a++++++++++++++++%3cColSpan+%2f%3e%0d%0a++++++++++++++++%3cFormat%3eGeneral%3c%2fFormat%3e%0d%0a++++++++++++++++%3cWidth%3e29.25%3c%2fWidth%3e%0d%0a++++++++++++++++%3cText+%2f%3e%0d%0a++++++++++++++++%3cHeight%3e15.75%3c%2fHeight%3e%0d%0a++++++++++++++++%3cAlign%3eLeft%3c%2fAlign%3e%0d%0a++++++++++++++++%3cVerticalAlign+%2f%3e%0d%0a++++++++++++++++%3cCellHasFormula%3eFalse%3c%2fCellHasFormula%3e%0d%0a++++++++++++++++%3cFontName%3eCalibri%3c%2fFontName%3e%0d%0a++++++++++++++++%3cWrapText%3eFalse%3c%2fWrapText%3e%0d%0a++++++++++++++++%3cFontSize%3e12%3c%2fFontSize%3e%0d%0a++++++++++++++++%3cX%3e25%3c%2fX%3e%0d%0a++++++++++++++++%3cY%3e29%3c%2fY%3e%0d%0a++++++++++++++++%3cImages+%2f%3e%0d%0a++++++++++++++++%3cFormControls+%2f%3e%0d%0a++++++++++++++++%3cGrid+%2f%3e%0d%0a++++++++++++++%3c%2fTD%3e%0d%0a++++++++++++%3c%2fTDs%3e%0d%0a++++++++++++%3cIsRowVisible%3etrue%3c%2fIsRowVisible%3e%0d%0a++++++++++%3c%2fTR%3e%0d%0a++++++++%3c%2fTRs%3e%0d%0a++++++++%3cPvtStyles+%2f%3e%0d%0a++++++++%3cSheetID%3e0%3c%2fSheetID%3e%0d%0a++++++%3c%2fTable%3e%0d%0a++++%3c%2fTableCollection%3e%0d%0a++%3c%2fTables%3e%0d%0a++%3cVersion%3e2.1.0.0%3c%2fVersion%3e%0d%0a%3c%2fWizardSettings%3e</t>
  </si>
  <si>
    <t>metric</t>
  </si>
  <si>
    <t>us</t>
  </si>
  <si>
    <t>weight</t>
  </si>
  <si>
    <t>length</t>
  </si>
  <si>
    <t>area</t>
  </si>
  <si>
    <t>volume</t>
  </si>
  <si>
    <t>n. miles</t>
  </si>
  <si>
    <t>rowCount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</si>
</sst>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1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2"/>
      <color theme="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3"/>
      <name val="Calibri"/>
      <family val="2"/>
      <charset val="162"/>
      <scheme val="minor"/>
    </font>
    <font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sz val="12"/>
      <color theme="0"/>
      <name val="Arial"/>
      <family val="2"/>
      <charset val="162"/>
    </font>
    <font>
      <b/>
      <sz val="13"/>
      <color theme="0"/>
      <name val="Arial"/>
      <family val="2"/>
      <charset val="162"/>
    </font>
    <font>
      <sz val="9"/>
      <color theme="1"/>
      <name val="Calibri"/>
      <family val="2"/>
      <charset val="162"/>
      <scheme val="minor"/>
    </font>
    <font>
      <b/>
      <sz val="14"/>
      <color theme="8" tint="-0.499984740745262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u/>
      <sz val="9"/>
      <color rgb="FF0070C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366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4" fillId="3" borderId="0" xfId="0" applyFont="1" applyFill="1" applyBorder="1"/>
    <xf numFmtId="0" fontId="5" fillId="0" borderId="0" xfId="0" applyFont="1"/>
    <xf numFmtId="0" fontId="4" fillId="3" borderId="23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0" xfId="0" applyFont="1" applyFill="1" applyBorder="1" applyAlignment="1">
      <alignment horizontal="right"/>
    </xf>
    <xf numFmtId="0" fontId="4" fillId="3" borderId="20" xfId="0" applyFont="1" applyFill="1" applyBorder="1"/>
    <xf numFmtId="0" fontId="4" fillId="3" borderId="21" xfId="0" applyFont="1" applyFill="1" applyBorder="1"/>
    <xf numFmtId="0" fontId="4" fillId="3" borderId="22" xfId="0" applyFont="1" applyFill="1" applyBorder="1"/>
    <xf numFmtId="0" fontId="4" fillId="3" borderId="28" xfId="0" applyFont="1" applyFill="1" applyBorder="1"/>
    <xf numFmtId="0" fontId="4" fillId="3" borderId="18" xfId="0" applyFont="1" applyFill="1" applyBorder="1"/>
    <xf numFmtId="0" fontId="4" fillId="3" borderId="2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7" fillId="3" borderId="0" xfId="0" applyFont="1" applyFill="1" applyBorder="1"/>
    <xf numFmtId="0" fontId="5" fillId="4" borderId="23" xfId="0" applyFont="1" applyFill="1" applyBorder="1"/>
    <xf numFmtId="0" fontId="5" fillId="4" borderId="24" xfId="0" applyFont="1" applyFill="1" applyBorder="1"/>
    <xf numFmtId="0" fontId="5" fillId="4" borderId="25" xfId="0" applyFont="1" applyFill="1" applyBorder="1"/>
    <xf numFmtId="0" fontId="5" fillId="4" borderId="26" xfId="0" applyFont="1" applyFill="1" applyBorder="1"/>
    <xf numFmtId="0" fontId="5" fillId="4" borderId="0" xfId="0" applyFont="1" applyFill="1" applyBorder="1"/>
    <xf numFmtId="0" fontId="5" fillId="4" borderId="27" xfId="0" applyFont="1" applyFill="1" applyBorder="1"/>
    <xf numFmtId="0" fontId="8" fillId="4" borderId="0" xfId="0" applyFont="1" applyFill="1" applyBorder="1"/>
    <xf numFmtId="0" fontId="5" fillId="4" borderId="28" xfId="0" applyFont="1" applyFill="1" applyBorder="1"/>
    <xf numFmtId="0" fontId="5" fillId="4" borderId="18" xfId="0" applyFont="1" applyFill="1" applyBorder="1"/>
    <xf numFmtId="0" fontId="5" fillId="4" borderId="29" xfId="0" applyFont="1" applyFill="1" applyBorder="1"/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0" fontId="11" fillId="2" borderId="32" xfId="0" applyFont="1" applyFill="1" applyBorder="1" applyAlignment="1">
      <alignment vertical="center"/>
    </xf>
    <xf numFmtId="0" fontId="11" fillId="2" borderId="33" xfId="0" applyFont="1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1" fillId="2" borderId="35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1" fillId="2" borderId="36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2" borderId="37" xfId="0" applyFont="1" applyFill="1" applyBorder="1" applyAlignment="1">
      <alignment vertical="center"/>
    </xf>
    <xf numFmtId="0" fontId="11" fillId="2" borderId="38" xfId="0" applyFont="1" applyFill="1" applyBorder="1" applyAlignment="1">
      <alignment vertical="center"/>
    </xf>
    <xf numFmtId="0" fontId="11" fillId="2" borderId="3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30" xfId="0" applyFont="1" applyFill="1" applyBorder="1" applyAlignment="1" applyProtection="1">
      <alignment horizontal="right"/>
      <protection locked="0"/>
    </xf>
    <xf numFmtId="0" fontId="6" fillId="0" borderId="19" xfId="0" applyFont="1" applyFill="1" applyBorder="1" applyAlignment="1" applyProtection="1">
      <alignment horizontal="right"/>
      <protection locked="0"/>
    </xf>
    <xf numFmtId="0" fontId="6" fillId="0" borderId="31" xfId="0" applyFont="1" applyFill="1" applyBorder="1" applyAlignment="1" applyProtection="1">
      <alignment horizontal="right"/>
      <protection locked="0"/>
    </xf>
    <xf numFmtId="0" fontId="6" fillId="0" borderId="30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31" xfId="0" applyFont="1" applyFill="1" applyBorder="1" applyAlignment="1" applyProtection="1">
      <alignment horizontal="center"/>
      <protection locked="0"/>
    </xf>
    <xf numFmtId="0" fontId="9" fillId="3" borderId="20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8" fillId="0" borderId="30" xfId="0" applyFont="1" applyBorder="1" applyAlignment="1" applyProtection="1">
      <alignment horizontal="center"/>
      <protection locked="0"/>
    </xf>
    <xf numFmtId="0" fontId="8" fillId="0" borderId="19" xfId="0" applyFont="1" applyBorder="1" applyAlignment="1" applyProtection="1">
      <alignment horizontal="center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164" fontId="9" fillId="3" borderId="20" xfId="0" applyNumberFormat="1" applyFont="1" applyFill="1" applyBorder="1" applyAlignment="1">
      <alignment horizontal="right"/>
    </xf>
    <xf numFmtId="164" fontId="9" fillId="3" borderId="21" xfId="0" applyNumberFormat="1" applyFont="1" applyFill="1" applyBorder="1" applyAlignment="1">
      <alignment horizontal="right"/>
    </xf>
    <xf numFmtId="164" fontId="9" fillId="3" borderId="22" xfId="0" applyNumberFormat="1" applyFont="1" applyFill="1" applyBorder="1" applyAlignment="1">
      <alignment horizontal="right"/>
    </xf>
    <xf numFmtId="0" fontId="9" fillId="3" borderId="2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vertical="center"/>
    </xf>
    <xf numFmtId="0" fontId="0" fillId="5" borderId="0" xfId="0" applyFill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66C"/>
      <color rgb="FF00264C"/>
      <color rgb="FFDA9100"/>
      <color rgb="FFFFFFF3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showGridLines="0" tabSelected="1" topLeftCell="G1" workbookViewId="0">
      <selection activeCell="AB16" sqref="AB16"/>
    </sheetView>
  </sheetViews>
  <sheetFormatPr defaultRowHeight="15" x14ac:dyDescent="0.25"/>
  <cols>
    <col min="1" max="16" width="4.7109375" customWidth="1"/>
    <col min="17" max="17" width="5.5703125" bestFit="1" customWidth="1"/>
    <col min="18" max="18" width="5.5703125" customWidth="1"/>
    <col min="19" max="19" width="18.42578125" customWidth="1"/>
    <col min="20" max="25" width="5.5703125" customWidth="1"/>
    <col min="26" max="26" width="16" bestFit="1" customWidth="1"/>
    <col min="27" max="27" width="5.5703125" customWidth="1"/>
    <col min="28" max="28" width="6.42578125" bestFit="1" customWidth="1"/>
    <col min="29" max="39" width="4.7109375" customWidth="1"/>
    <col min="40" max="40" width="12" bestFit="1" customWidth="1"/>
    <col min="41" max="41" width="7.5703125" bestFit="1" customWidth="1"/>
    <col min="42" max="44" width="4.7109375" customWidth="1"/>
    <col min="45" max="45" width="7.5703125" bestFit="1" customWidth="1"/>
    <col min="46" max="74" width="4.7109375" customWidth="1"/>
  </cols>
  <sheetData>
    <row r="1" spans="1:47" ht="16.5" thickBo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47" ht="15.75" x14ac:dyDescent="0.25">
      <c r="A2" s="12"/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6"/>
      <c r="Y2" s="12"/>
      <c r="Z2" s="12"/>
      <c r="AA2" s="12"/>
      <c r="AB2" s="12"/>
      <c r="AC2" s="12"/>
      <c r="AD2" s="12"/>
      <c r="AE2" s="12"/>
      <c r="AF2" s="12"/>
      <c r="AG2" s="12"/>
    </row>
    <row r="3" spans="1:47" ht="16.5" thickBot="1" x14ac:dyDescent="0.3">
      <c r="A3" s="12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9"/>
      <c r="Y3" s="12"/>
      <c r="Z3" s="12"/>
      <c r="AA3" s="12"/>
      <c r="AB3" s="12"/>
      <c r="AC3" s="12"/>
      <c r="AD3" s="12"/>
      <c r="AE3" s="12"/>
      <c r="AF3" s="12"/>
      <c r="AG3" s="12"/>
    </row>
    <row r="4" spans="1:47" ht="18" thickBot="1" x14ac:dyDescent="0.35">
      <c r="A4" s="12"/>
      <c r="B4" s="37"/>
      <c r="C4" s="38"/>
      <c r="D4" s="38"/>
      <c r="E4" s="38"/>
      <c r="F4" s="73" t="s">
        <v>83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  <c r="U4" s="38"/>
      <c r="V4" s="38"/>
      <c r="W4" s="38"/>
      <c r="X4" s="39"/>
      <c r="Y4" s="12"/>
      <c r="Z4" s="12"/>
      <c r="AA4" s="12"/>
      <c r="AB4" s="12"/>
      <c r="AC4" s="12"/>
      <c r="AD4" s="12"/>
      <c r="AE4" s="12"/>
      <c r="AF4" s="12"/>
      <c r="AG4" s="12"/>
    </row>
    <row r="5" spans="1:47" ht="18" thickBot="1" x14ac:dyDescent="0.35">
      <c r="A5" s="12"/>
      <c r="B5" s="37"/>
      <c r="C5" s="38"/>
      <c r="D5" s="38"/>
      <c r="E5" s="38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38"/>
      <c r="V5" s="38"/>
      <c r="W5" s="38"/>
      <c r="X5" s="39"/>
      <c r="Y5" s="12"/>
      <c r="Z5" s="12"/>
      <c r="AA5" s="12"/>
      <c r="AB5" s="12"/>
      <c r="AC5" s="12"/>
      <c r="AD5" s="12"/>
      <c r="AE5" s="12"/>
      <c r="AF5" s="12"/>
      <c r="AG5" s="12"/>
    </row>
    <row r="6" spans="1:47" ht="18" thickBot="1" x14ac:dyDescent="0.35">
      <c r="A6" s="12"/>
      <c r="B6" s="37"/>
      <c r="C6" s="38"/>
      <c r="D6" s="38"/>
      <c r="E6" s="38"/>
      <c r="F6" s="73" t="s">
        <v>88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5"/>
      <c r="U6" s="38"/>
      <c r="V6" s="38"/>
      <c r="W6" s="38"/>
      <c r="X6" s="39"/>
      <c r="Y6" s="12"/>
      <c r="Z6" s="12"/>
      <c r="AA6" s="12"/>
      <c r="AB6" s="12"/>
      <c r="AC6" s="12"/>
      <c r="AD6" s="12"/>
      <c r="AE6" s="12"/>
      <c r="AF6" s="12"/>
      <c r="AG6" s="12"/>
    </row>
    <row r="7" spans="1:47" ht="16.5" thickBot="1" x14ac:dyDescent="0.3">
      <c r="A7" s="12"/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12"/>
      <c r="Z7" s="12"/>
      <c r="AA7" s="12"/>
      <c r="AB7" s="12"/>
      <c r="AC7" s="12"/>
      <c r="AD7" s="12"/>
      <c r="AE7" s="12"/>
      <c r="AF7" s="12"/>
      <c r="AG7" s="12"/>
    </row>
    <row r="8" spans="1:47" ht="16.5" thickBot="1" x14ac:dyDescent="0.3">
      <c r="A8" s="12"/>
      <c r="B8" s="37"/>
      <c r="C8" s="38"/>
      <c r="D8" s="38"/>
      <c r="E8" s="38"/>
      <c r="F8" s="1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38"/>
      <c r="V8" s="38"/>
      <c r="W8" s="38"/>
      <c r="X8" s="39"/>
      <c r="Y8" s="12"/>
      <c r="Z8" s="12"/>
      <c r="AA8" s="12"/>
      <c r="AB8" s="12"/>
      <c r="AC8" s="12"/>
      <c r="AD8" s="12"/>
      <c r="AE8" s="12"/>
      <c r="AF8" s="12"/>
      <c r="AG8" s="12"/>
    </row>
    <row r="9" spans="1:47" ht="18" thickBot="1" x14ac:dyDescent="0.35">
      <c r="A9" s="12"/>
      <c r="B9" s="37"/>
      <c r="C9" s="38"/>
      <c r="D9" s="38"/>
      <c r="E9" s="38"/>
      <c r="F9" s="16"/>
      <c r="G9" s="64">
        <v>1000</v>
      </c>
      <c r="H9" s="65"/>
      <c r="I9" s="65"/>
      <c r="J9" s="65"/>
      <c r="K9" s="65"/>
      <c r="L9" s="65"/>
      <c r="M9" s="65"/>
      <c r="N9" s="65"/>
      <c r="O9" s="66"/>
      <c r="P9" s="33"/>
      <c r="Q9" s="67" t="s">
        <v>25</v>
      </c>
      <c r="R9" s="68"/>
      <c r="S9" s="69"/>
      <c r="T9" s="17"/>
      <c r="U9" s="38"/>
      <c r="V9" s="38"/>
      <c r="W9" s="38"/>
      <c r="X9" s="39"/>
      <c r="Y9" s="12"/>
      <c r="Z9" s="12"/>
      <c r="AA9" s="12"/>
      <c r="AB9" s="12"/>
      <c r="AC9" s="12"/>
      <c r="AD9" s="12"/>
      <c r="AE9" s="12"/>
      <c r="AF9" s="12"/>
      <c r="AG9" s="12"/>
    </row>
    <row r="10" spans="1:47" ht="16.5" thickBot="1" x14ac:dyDescent="0.3">
      <c r="A10" s="12"/>
      <c r="B10" s="37"/>
      <c r="C10" s="38"/>
      <c r="D10" s="38"/>
      <c r="E10" s="38"/>
      <c r="F10" s="16"/>
      <c r="G10" s="18"/>
      <c r="H10" s="18"/>
      <c r="I10" s="18"/>
      <c r="J10" s="18"/>
      <c r="K10" s="18"/>
      <c r="L10" s="18"/>
      <c r="M10" s="18"/>
      <c r="N10" s="18"/>
      <c r="O10" s="18"/>
      <c r="P10" s="11"/>
      <c r="Q10" s="11"/>
      <c r="R10" s="11"/>
      <c r="S10" s="11"/>
      <c r="T10" s="17"/>
      <c r="U10" s="38"/>
      <c r="V10" s="38"/>
      <c r="W10" s="38"/>
      <c r="X10" s="39"/>
      <c r="Y10" s="12"/>
      <c r="AA10" s="12"/>
      <c r="AB10" s="12"/>
      <c r="AC10" s="12"/>
      <c r="AD10" s="12"/>
      <c r="AE10" s="12"/>
      <c r="AF10" s="12"/>
      <c r="AG10" s="12"/>
      <c r="AN10" t="s">
        <v>39</v>
      </c>
      <c r="AO10" t="s">
        <v>40</v>
      </c>
      <c r="AP10" t="s">
        <v>39</v>
      </c>
      <c r="AQ10" t="s">
        <v>41</v>
      </c>
      <c r="AS10" t="s">
        <v>42</v>
      </c>
      <c r="AU10">
        <f>VLOOKUP(F4,Lists!C11:D12,2,FALSE)</f>
        <v>1</v>
      </c>
    </row>
    <row r="11" spans="1:47" ht="15.75" x14ac:dyDescent="0.25">
      <c r="A11" s="12"/>
      <c r="B11" s="37"/>
      <c r="C11" s="38"/>
      <c r="D11" s="38"/>
      <c r="E11" s="38"/>
      <c r="F11" s="16"/>
      <c r="G11" s="79">
        <f>IF(L21="","",$G$9*L21)</f>
        <v>33.814022700999999</v>
      </c>
      <c r="H11" s="79"/>
      <c r="I11" s="79"/>
      <c r="J11" s="79"/>
      <c r="K11" s="79"/>
      <c r="L11" s="79"/>
      <c r="M11" s="79"/>
      <c r="N11" s="79"/>
      <c r="O11" s="79"/>
      <c r="P11" s="19"/>
      <c r="Q11" s="70" t="str">
        <f>IF(Lists!P4="","",Lists!P4)</f>
        <v>fl.ounces</v>
      </c>
      <c r="R11" s="70"/>
      <c r="S11" s="70"/>
      <c r="T11" s="17"/>
      <c r="U11" s="38"/>
      <c r="V11" s="38"/>
      <c r="W11" s="38"/>
      <c r="X11" s="39"/>
      <c r="Y11" s="12"/>
      <c r="Z11" s="85" t="str">
        <f>IF(G11="","",TEXT(G11,"#,##0.000000"))</f>
        <v>33.814023</v>
      </c>
      <c r="AA11" s="12" t="str">
        <f>IF(G11="","",Q11)</f>
        <v>fl.ounces</v>
      </c>
      <c r="AB11" s="12" t="b">
        <f>Z11=""</f>
        <v>0</v>
      </c>
      <c r="AC11" s="12"/>
      <c r="AD11" s="12"/>
      <c r="AE11" s="12"/>
      <c r="AF11" s="12"/>
      <c r="AG11" s="12"/>
      <c r="AM11">
        <v>1</v>
      </c>
      <c r="AN11">
        <f>IF($AU$10=1,($AU$13-1)*5+$AS$12,($AU$13-1)*5+AM11)</f>
        <v>16</v>
      </c>
      <c r="AO11">
        <f>IF($AU$10=2,($AU$13-1)*5+$AS$12,($AU$13-1)*5+AM11)</f>
        <v>16</v>
      </c>
      <c r="AP11">
        <f>IF(ISERROR(AN11),0,AN11)</f>
        <v>16</v>
      </c>
      <c r="AQ11">
        <f>IF(ISERROR(AO11),0,AO11)</f>
        <v>16</v>
      </c>
      <c r="AS11" t="b">
        <f>IF(ISERROR(AS12),FALSE,TRUE)</f>
        <v>1</v>
      </c>
    </row>
    <row r="12" spans="1:47" ht="15.75" x14ac:dyDescent="0.25">
      <c r="A12" s="12"/>
      <c r="B12" s="37"/>
      <c r="C12" s="38"/>
      <c r="D12" s="38"/>
      <c r="E12" s="38"/>
      <c r="F12" s="16"/>
      <c r="G12" s="80">
        <f>IF(L22="","",$G$9*L22)</f>
        <v>2.1133764189000002</v>
      </c>
      <c r="H12" s="80"/>
      <c r="I12" s="80"/>
      <c r="J12" s="80"/>
      <c r="K12" s="80"/>
      <c r="L12" s="80"/>
      <c r="M12" s="80"/>
      <c r="N12" s="80"/>
      <c r="O12" s="80"/>
      <c r="P12" s="20"/>
      <c r="Q12" s="71" t="str">
        <f>IF(Lists!P5="","",Lists!P5)</f>
        <v>pints</v>
      </c>
      <c r="R12" s="71"/>
      <c r="S12" s="71"/>
      <c r="T12" s="17"/>
      <c r="U12" s="38"/>
      <c r="V12" s="38"/>
      <c r="W12" s="38"/>
      <c r="X12" s="39"/>
      <c r="Y12" s="12"/>
      <c r="Z12" s="85" t="str">
        <f t="shared" ref="Z12:Z15" si="0">IF(G12="","",TEXT(G12,"#,##0.000000"))</f>
        <v>2.113376</v>
      </c>
      <c r="AA12" s="12" t="str">
        <f t="shared" ref="AA12:AA15" si="1">IF(G12="","",Q12)</f>
        <v>pints</v>
      </c>
      <c r="AB12" s="12" t="b">
        <f t="shared" ref="AB12:AB15" si="2">Z12=""</f>
        <v>0</v>
      </c>
      <c r="AC12" s="12"/>
      <c r="AD12" s="12"/>
      <c r="AE12" s="12"/>
      <c r="AF12" s="12"/>
      <c r="AG12" s="12"/>
      <c r="AM12">
        <v>2</v>
      </c>
      <c r="AN12">
        <f>IF($AU$10=1,($AU$13-1)*5+$AS$12,($AU$13-1)*5+AM12)</f>
        <v>16</v>
      </c>
      <c r="AO12">
        <f>IF($AU$10=2,($AU$13-1)*5+$AS$12,($AU$13-1)*5+AM12)</f>
        <v>17</v>
      </c>
      <c r="AP12">
        <f t="shared" ref="AP12:AP15" si="3">IF(ISERROR(AN12),0,AN12)</f>
        <v>16</v>
      </c>
      <c r="AQ12">
        <f t="shared" ref="AQ12:AQ15" si="4">IF(ISERROR(AO12),0,AO12)</f>
        <v>17</v>
      </c>
      <c r="AS12">
        <f>MATCH(Q9,lstConvertedUnit,0)</f>
        <v>1</v>
      </c>
    </row>
    <row r="13" spans="1:47" ht="15.75" x14ac:dyDescent="0.25">
      <c r="A13" s="12"/>
      <c r="B13" s="37"/>
      <c r="C13" s="38"/>
      <c r="D13" s="38"/>
      <c r="E13" s="38"/>
      <c r="F13" s="16"/>
      <c r="G13" s="80">
        <f>IF(L23="","",$G$9*L23)</f>
        <v>1.0566882094000001</v>
      </c>
      <c r="H13" s="80"/>
      <c r="I13" s="80"/>
      <c r="J13" s="80"/>
      <c r="K13" s="80"/>
      <c r="L13" s="80"/>
      <c r="M13" s="80"/>
      <c r="N13" s="80"/>
      <c r="O13" s="80"/>
      <c r="P13" s="20"/>
      <c r="Q13" s="71" t="str">
        <f>IF(Lists!P6="","",Lists!P6)</f>
        <v>quarts</v>
      </c>
      <c r="R13" s="71"/>
      <c r="S13" s="71"/>
      <c r="T13" s="17"/>
      <c r="U13" s="38"/>
      <c r="V13" s="38"/>
      <c r="W13" s="38"/>
      <c r="X13" s="39"/>
      <c r="Y13" s="12"/>
      <c r="Z13" s="85" t="str">
        <f t="shared" si="0"/>
        <v>1.056688</v>
      </c>
      <c r="AA13" s="12" t="str">
        <f t="shared" si="1"/>
        <v>quarts</v>
      </c>
      <c r="AB13" s="12" t="b">
        <f t="shared" si="2"/>
        <v>0</v>
      </c>
      <c r="AC13" s="12"/>
      <c r="AD13" s="12"/>
      <c r="AE13" s="12"/>
      <c r="AF13" s="12"/>
      <c r="AG13" s="12"/>
      <c r="AM13">
        <v>3</v>
      </c>
      <c r="AN13">
        <f>IF($AU$10=1,($AU$13-1)*5+$AS$12,($AU$13-1)*5+AM13)</f>
        <v>16</v>
      </c>
      <c r="AO13">
        <f>IF($AU$10=2,($AU$13-1)*5+$AS$12,($AU$13-1)*5+AM13)</f>
        <v>18</v>
      </c>
      <c r="AP13">
        <f t="shared" si="3"/>
        <v>16</v>
      </c>
      <c r="AQ13">
        <f t="shared" si="4"/>
        <v>18</v>
      </c>
      <c r="AU13">
        <f>VLOOKUP(F6,Lists!C14:D17,2,FALSE)</f>
        <v>4</v>
      </c>
    </row>
    <row r="14" spans="1:47" ht="15.75" x14ac:dyDescent="0.25">
      <c r="A14" s="12"/>
      <c r="B14" s="37"/>
      <c r="C14" s="38"/>
      <c r="D14" s="38"/>
      <c r="E14" s="38"/>
      <c r="F14" s="16"/>
      <c r="G14" s="80">
        <f>IF(L24="","",$G$9*L24)</f>
        <v>0.26417205236000002</v>
      </c>
      <c r="H14" s="80"/>
      <c r="I14" s="80"/>
      <c r="J14" s="80"/>
      <c r="K14" s="80"/>
      <c r="L14" s="80"/>
      <c r="M14" s="80"/>
      <c r="N14" s="80"/>
      <c r="O14" s="80"/>
      <c r="P14" s="20"/>
      <c r="Q14" s="71" t="str">
        <f>IF(Lists!P7="","",Lists!P7)</f>
        <v>gallons</v>
      </c>
      <c r="R14" s="71"/>
      <c r="S14" s="71"/>
      <c r="T14" s="17"/>
      <c r="U14" s="38"/>
      <c r="V14" s="38"/>
      <c r="W14" s="38"/>
      <c r="X14" s="39"/>
      <c r="Y14" s="12"/>
      <c r="Z14" s="85" t="str">
        <f t="shared" si="0"/>
        <v>0.264172</v>
      </c>
      <c r="AA14" s="12" t="str">
        <f t="shared" si="1"/>
        <v>gallons</v>
      </c>
      <c r="AB14" s="12" t="b">
        <f t="shared" si="2"/>
        <v>0</v>
      </c>
      <c r="AC14" s="12"/>
      <c r="AD14" s="12"/>
      <c r="AE14" s="12"/>
      <c r="AF14" s="12"/>
      <c r="AG14" s="12"/>
      <c r="AM14">
        <v>4</v>
      </c>
      <c r="AN14">
        <f>IF($AU$10=1,($AU$13-1)*5+$AS$12,($AU$13-1)*5+AM14)</f>
        <v>16</v>
      </c>
      <c r="AO14">
        <f>IF($AU$10=2,($AU$13-1)*5+$AS$12,($AU$13-1)*5+AM14)</f>
        <v>19</v>
      </c>
      <c r="AP14">
        <f t="shared" si="3"/>
        <v>16</v>
      </c>
      <c r="AQ14">
        <f t="shared" si="4"/>
        <v>19</v>
      </c>
    </row>
    <row r="15" spans="1:47" ht="16.5" thickBot="1" x14ac:dyDescent="0.3">
      <c r="A15" s="12"/>
      <c r="B15" s="37"/>
      <c r="C15" s="38"/>
      <c r="D15" s="38"/>
      <c r="E15" s="38"/>
      <c r="F15" s="16"/>
      <c r="G15" s="81" t="str">
        <f>IF(L25="","",$G$9*L25)</f>
        <v/>
      </c>
      <c r="H15" s="81"/>
      <c r="I15" s="81"/>
      <c r="J15" s="81"/>
      <c r="K15" s="81"/>
      <c r="L15" s="81"/>
      <c r="M15" s="81"/>
      <c r="N15" s="81"/>
      <c r="O15" s="81"/>
      <c r="P15" s="21"/>
      <c r="Q15" s="82" t="str">
        <f>IF(Lists!P8="","",Lists!P8)</f>
        <v/>
      </c>
      <c r="R15" s="82"/>
      <c r="S15" s="82"/>
      <c r="T15" s="17"/>
      <c r="U15" s="38"/>
      <c r="V15" s="38"/>
      <c r="W15" s="38"/>
      <c r="X15" s="39"/>
      <c r="Y15" s="12"/>
      <c r="Z15" s="85" t="str">
        <f t="shared" si="0"/>
        <v/>
      </c>
      <c r="AA15" s="12" t="str">
        <f t="shared" si="1"/>
        <v/>
      </c>
      <c r="AB15" s="12" t="b">
        <f t="shared" si="2"/>
        <v>1</v>
      </c>
      <c r="AC15" s="12"/>
      <c r="AD15" s="12"/>
      <c r="AE15" s="12"/>
      <c r="AF15" s="12"/>
      <c r="AG15" s="12"/>
      <c r="AM15">
        <v>5</v>
      </c>
      <c r="AN15">
        <f>IF($AU$10=1,($AU$13-1)*5+$AS$12,($AU$13-1)*5+AM15)</f>
        <v>16</v>
      </c>
      <c r="AO15">
        <f>IF($AU$10=2,($AU$13-1)*5+$AS$12,($AU$13-1)*5+AM15)</f>
        <v>20</v>
      </c>
      <c r="AP15">
        <f t="shared" si="3"/>
        <v>16</v>
      </c>
      <c r="AQ15">
        <f t="shared" si="4"/>
        <v>20</v>
      </c>
    </row>
    <row r="16" spans="1:47" ht="16.5" thickBot="1" x14ac:dyDescent="0.3">
      <c r="A16" s="12"/>
      <c r="B16" s="37"/>
      <c r="C16" s="38"/>
      <c r="D16" s="38"/>
      <c r="E16" s="38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U16" s="38"/>
      <c r="V16" s="38"/>
      <c r="W16" s="38"/>
      <c r="X16" s="39"/>
      <c r="Y16" s="12"/>
      <c r="Z16" s="12" t="s">
        <v>90</v>
      </c>
      <c r="AA16" s="12"/>
      <c r="AB16" s="12">
        <f>COUNTIF(AB11:AB15,FALSE)</f>
        <v>4</v>
      </c>
      <c r="AC16" s="12"/>
      <c r="AD16" s="12"/>
      <c r="AE16" s="12"/>
      <c r="AF16" s="12"/>
      <c r="AG16" s="12"/>
    </row>
    <row r="17" spans="1:33" ht="15.75" x14ac:dyDescent="0.25">
      <c r="A17" s="12"/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47"/>
      <c r="T17" s="38"/>
      <c r="U17" s="38"/>
      <c r="V17" s="38"/>
      <c r="W17" s="38"/>
      <c r="X17" s="39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6.5" thickBot="1" x14ac:dyDescent="0.3">
      <c r="A18" s="12"/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9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5.75" x14ac:dyDescent="0.25">
      <c r="A19" s="12"/>
      <c r="B19" s="37"/>
      <c r="C19" s="38"/>
      <c r="D19" s="38"/>
      <c r="E19" s="38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38"/>
      <c r="V19" s="38"/>
      <c r="W19" s="38"/>
      <c r="X19" s="39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6.5" thickBot="1" x14ac:dyDescent="0.3">
      <c r="A20" s="12"/>
      <c r="B20" s="37"/>
      <c r="C20" s="38"/>
      <c r="D20" s="38"/>
      <c r="E20" s="38"/>
      <c r="F20" s="28"/>
      <c r="G20" s="72" t="s">
        <v>43</v>
      </c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29"/>
      <c r="U20" s="38"/>
      <c r="V20" s="38"/>
      <c r="W20" s="38"/>
      <c r="X20" s="39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5.75" x14ac:dyDescent="0.25">
      <c r="A21" s="12"/>
      <c r="B21" s="37"/>
      <c r="C21" s="38"/>
      <c r="D21" s="38"/>
      <c r="E21" s="38"/>
      <c r="F21" s="28"/>
      <c r="G21" s="76" t="str">
        <f>IF(Control,"1 "&amp;Q9&amp;" = ","")</f>
        <v xml:space="preserve">1 ml = </v>
      </c>
      <c r="H21" s="76"/>
      <c r="I21" s="76"/>
      <c r="J21" s="76"/>
      <c r="K21" s="76"/>
      <c r="L21" s="79">
        <f>IF(Control,IF(S21="","",IF($AU$10=1,INDEX(tblConversion,AP11,AQ11),1/INDEX(tblConversion,AP11,AQ11))),"")</f>
        <v>3.3814022701E-2</v>
      </c>
      <c r="M21" s="79"/>
      <c r="N21" s="79"/>
      <c r="O21" s="79"/>
      <c r="P21" s="79"/>
      <c r="Q21" s="79"/>
      <c r="R21" s="79"/>
      <c r="S21" s="44" t="str">
        <f>IF(Q11="","",Q11)</f>
        <v>fl.ounces</v>
      </c>
      <c r="T21" s="29"/>
      <c r="U21" s="38"/>
      <c r="V21" s="38"/>
      <c r="W21" s="38"/>
      <c r="X21" s="39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5.75" x14ac:dyDescent="0.25">
      <c r="A22" s="12"/>
      <c r="B22" s="37"/>
      <c r="C22" s="38"/>
      <c r="D22" s="38"/>
      <c r="E22" s="38"/>
      <c r="F22" s="28"/>
      <c r="G22" s="77"/>
      <c r="H22" s="77"/>
      <c r="I22" s="77"/>
      <c r="J22" s="77"/>
      <c r="K22" s="77"/>
      <c r="L22" s="80">
        <f>IF(Control,IF(S22="","",IF($AU$10=1,INDEX(tblConversion,AP12,AQ12),1/INDEX(tblConversion,AP12,AQ12))),"")</f>
        <v>2.1133764189000003E-3</v>
      </c>
      <c r="M22" s="80"/>
      <c r="N22" s="80"/>
      <c r="O22" s="80"/>
      <c r="P22" s="80"/>
      <c r="Q22" s="80"/>
      <c r="R22" s="80"/>
      <c r="S22" s="45" t="str">
        <f>IF(Q12="","",Q12)</f>
        <v>pints</v>
      </c>
      <c r="T22" s="29"/>
      <c r="U22" s="38"/>
      <c r="V22" s="38"/>
      <c r="W22" s="38"/>
      <c r="X22" s="39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5.75" x14ac:dyDescent="0.25">
      <c r="A23" s="12"/>
      <c r="B23" s="37"/>
      <c r="C23" s="38"/>
      <c r="D23" s="38"/>
      <c r="E23" s="38"/>
      <c r="F23" s="28"/>
      <c r="G23" s="77"/>
      <c r="H23" s="77"/>
      <c r="I23" s="77"/>
      <c r="J23" s="77"/>
      <c r="K23" s="77"/>
      <c r="L23" s="80">
        <f>IF(Control,IF(S23="","",IF($AU$10=1,INDEX(tblConversion,AP13,AQ13),1/INDEX(tblConversion,AP13,AQ13))),"")</f>
        <v>1.0566882094E-3</v>
      </c>
      <c r="M23" s="80"/>
      <c r="N23" s="80"/>
      <c r="O23" s="80"/>
      <c r="P23" s="80"/>
      <c r="Q23" s="80"/>
      <c r="R23" s="80"/>
      <c r="S23" s="45" t="str">
        <f>IF(Q13="","",Q13)</f>
        <v>quarts</v>
      </c>
      <c r="T23" s="29"/>
      <c r="U23" s="38"/>
      <c r="V23" s="38"/>
      <c r="W23" s="38"/>
      <c r="X23" s="39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5.75" x14ac:dyDescent="0.25">
      <c r="A24" s="12"/>
      <c r="B24" s="37"/>
      <c r="C24" s="38"/>
      <c r="D24" s="38"/>
      <c r="E24" s="38"/>
      <c r="F24" s="28"/>
      <c r="G24" s="77"/>
      <c r="H24" s="77"/>
      <c r="I24" s="77"/>
      <c r="J24" s="77"/>
      <c r="K24" s="77"/>
      <c r="L24" s="80">
        <f>IF(Control,IF(S24="","",IF($AU$10=1,INDEX(tblConversion,AP14,AQ14),1/INDEX(tblConversion,AP14,AQ14))),"")</f>
        <v>2.6417205236000003E-4</v>
      </c>
      <c r="M24" s="80"/>
      <c r="N24" s="80"/>
      <c r="O24" s="80"/>
      <c r="P24" s="80"/>
      <c r="Q24" s="80"/>
      <c r="R24" s="80"/>
      <c r="S24" s="45" t="str">
        <f>IF(Q14="","",Q14)</f>
        <v>gallons</v>
      </c>
      <c r="T24" s="29"/>
      <c r="U24" s="38"/>
      <c r="V24" s="38"/>
      <c r="W24" s="38"/>
      <c r="X24" s="39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6.5" thickBot="1" x14ac:dyDescent="0.3">
      <c r="A25" s="12"/>
      <c r="B25" s="37"/>
      <c r="C25" s="38"/>
      <c r="D25" s="38"/>
      <c r="E25" s="38"/>
      <c r="F25" s="28"/>
      <c r="G25" s="78"/>
      <c r="H25" s="78"/>
      <c r="I25" s="78"/>
      <c r="J25" s="78"/>
      <c r="K25" s="78"/>
      <c r="L25" s="81" t="str">
        <f>IF(Control,IF(S25="","",IF($AU$10=1,INDEX(tblConversion,AP15,AQ15),1/INDEX(tblConversion,AP15,AQ15))),"")</f>
        <v/>
      </c>
      <c r="M25" s="81"/>
      <c r="N25" s="81"/>
      <c r="O25" s="81"/>
      <c r="P25" s="81"/>
      <c r="Q25" s="81"/>
      <c r="R25" s="81"/>
      <c r="S25" s="46" t="str">
        <f>IF(Q15="","",Q15)</f>
        <v/>
      </c>
      <c r="T25" s="29"/>
      <c r="U25" s="38"/>
      <c r="V25" s="38"/>
      <c r="W25" s="38"/>
      <c r="X25" s="39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6.5" thickBot="1" x14ac:dyDescent="0.3">
      <c r="A26" s="12"/>
      <c r="B26" s="37"/>
      <c r="C26" s="38"/>
      <c r="D26" s="38"/>
      <c r="E26" s="38"/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2"/>
      <c r="U26" s="38"/>
      <c r="V26" s="38"/>
      <c r="W26" s="38"/>
      <c r="X26" s="39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5.75" x14ac:dyDescent="0.25">
      <c r="A27" s="12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6.5" thickBot="1" x14ac:dyDescent="0.3">
      <c r="A28" s="12"/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3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5.7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5.7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5.7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5.7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5.7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5.7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5.7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5.7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5.7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5.7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5.7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5.7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5.7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</sheetData>
  <sheetProtection selectLockedCells="1"/>
  <mergeCells count="21">
    <mergeCell ref="G20:S20"/>
    <mergeCell ref="F4:T4"/>
    <mergeCell ref="F6:T6"/>
    <mergeCell ref="G21:K25"/>
    <mergeCell ref="L21:R21"/>
    <mergeCell ref="L22:R22"/>
    <mergeCell ref="L23:R23"/>
    <mergeCell ref="L24:R24"/>
    <mergeCell ref="L25:R25"/>
    <mergeCell ref="Q14:S14"/>
    <mergeCell ref="Q15:S15"/>
    <mergeCell ref="G11:O11"/>
    <mergeCell ref="G12:O12"/>
    <mergeCell ref="G13:O13"/>
    <mergeCell ref="G14:O14"/>
    <mergeCell ref="G15:O15"/>
    <mergeCell ref="G9:O9"/>
    <mergeCell ref="Q9:S9"/>
    <mergeCell ref="Q11:S11"/>
    <mergeCell ref="Q12:S12"/>
    <mergeCell ref="Q13:S13"/>
  </mergeCells>
  <dataValidations count="3">
    <dataValidation type="list" allowBlank="1" showInputMessage="1" showErrorMessage="1" sqref="Q9:R9">
      <formula1>lstConvertedUnit</formula1>
    </dataValidation>
    <dataValidation type="list" allowBlank="1" showInputMessage="1" showErrorMessage="1" sqref="F4:T4">
      <formula1>lstConversion</formula1>
    </dataValidation>
    <dataValidation type="list" allowBlank="1" showInputMessage="1" showErrorMessage="1" sqref="F6:T6">
      <formula1>lstCategory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"/>
  <sheetViews>
    <sheetView showGridLines="0" workbookViewId="0">
      <selection activeCell="D3" sqref="D3:Z3"/>
    </sheetView>
  </sheetViews>
  <sheetFormatPr defaultRowHeight="15" x14ac:dyDescent="0.25"/>
  <cols>
    <col min="1" max="52" width="4.7109375" customWidth="1"/>
  </cols>
  <sheetData>
    <row r="1" spans="2:28" ht="15.75" thickBot="1" x14ac:dyDescent="0.3"/>
    <row r="2" spans="2:28" ht="15.75" thickTop="1" x14ac:dyDescent="0.25">
      <c r="B2" s="48"/>
      <c r="C2" s="49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1"/>
      <c r="AB2" s="52"/>
    </row>
    <row r="3" spans="2:28" ht="18.75" x14ac:dyDescent="0.25">
      <c r="B3" s="53"/>
      <c r="C3" s="54"/>
      <c r="D3" s="83" t="s">
        <v>56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55"/>
      <c r="AB3" s="52"/>
    </row>
    <row r="4" spans="2:28" x14ac:dyDescent="0.25">
      <c r="B4" s="53"/>
      <c r="C4" s="56" t="s">
        <v>48</v>
      </c>
      <c r="D4" s="54" t="s">
        <v>57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7"/>
      <c r="AB4" s="58"/>
    </row>
    <row r="5" spans="2:28" x14ac:dyDescent="0.25">
      <c r="B5" s="53"/>
      <c r="C5" s="56" t="s">
        <v>45</v>
      </c>
      <c r="D5" s="54" t="s">
        <v>49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7"/>
      <c r="AB5" s="58"/>
    </row>
    <row r="6" spans="2:28" x14ac:dyDescent="0.25">
      <c r="B6" s="53"/>
      <c r="C6" s="54"/>
      <c r="D6" s="59" t="s">
        <v>50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7"/>
      <c r="AB6" s="58"/>
    </row>
    <row r="7" spans="2:28" x14ac:dyDescent="0.25">
      <c r="B7" s="53"/>
      <c r="C7" s="54"/>
      <c r="D7" s="54" t="s">
        <v>58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7"/>
      <c r="AB7" s="58"/>
    </row>
    <row r="8" spans="2:28" x14ac:dyDescent="0.25">
      <c r="B8" s="53"/>
      <c r="C8" s="56" t="s">
        <v>46</v>
      </c>
      <c r="D8" s="54" t="s">
        <v>49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7"/>
      <c r="AB8" s="58"/>
    </row>
    <row r="9" spans="2:28" x14ac:dyDescent="0.25">
      <c r="B9" s="53"/>
      <c r="C9" s="54"/>
      <c r="D9" s="59" t="s">
        <v>51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7"/>
      <c r="AB9" s="58"/>
    </row>
    <row r="10" spans="2:28" x14ac:dyDescent="0.25">
      <c r="B10" s="53"/>
      <c r="C10" s="54"/>
      <c r="D10" s="54" t="s">
        <v>52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7"/>
      <c r="AB10" s="58"/>
    </row>
    <row r="11" spans="2:28" x14ac:dyDescent="0.25">
      <c r="B11" s="53"/>
      <c r="C11" s="56" t="s">
        <v>47</v>
      </c>
      <c r="D11" s="54" t="s">
        <v>59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7"/>
      <c r="AB11" s="58"/>
    </row>
    <row r="12" spans="2:28" x14ac:dyDescent="0.25">
      <c r="B12" s="53"/>
      <c r="C12" s="54"/>
      <c r="D12" s="54" t="s">
        <v>60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7"/>
      <c r="AB12" s="58"/>
    </row>
    <row r="13" spans="2:28" x14ac:dyDescent="0.25">
      <c r="B13" s="53"/>
      <c r="C13" s="56" t="s">
        <v>48</v>
      </c>
      <c r="D13" s="54" t="s">
        <v>61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7"/>
      <c r="AB13" s="58"/>
    </row>
    <row r="14" spans="2:28" x14ac:dyDescent="0.25">
      <c r="B14" s="53"/>
      <c r="C14" s="56"/>
      <c r="D14" s="59" t="s">
        <v>62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7"/>
      <c r="AB14" s="58"/>
    </row>
    <row r="15" spans="2:28" x14ac:dyDescent="0.25">
      <c r="B15" s="53"/>
      <c r="C15" s="56" t="s">
        <v>48</v>
      </c>
      <c r="D15" s="54" t="s">
        <v>53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7"/>
      <c r="AB15" s="58"/>
    </row>
    <row r="16" spans="2:28" x14ac:dyDescent="0.25">
      <c r="B16" s="53"/>
      <c r="C16" s="56"/>
      <c r="D16" s="59" t="s">
        <v>54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7"/>
      <c r="AB16" s="58"/>
    </row>
    <row r="17" spans="2:28" ht="15.75" thickBot="1" x14ac:dyDescent="0.3">
      <c r="B17" s="60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2"/>
      <c r="AB17" s="58"/>
    </row>
    <row r="18" spans="2:28" ht="15.75" thickTop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2:28" x14ac:dyDescent="0.25">
      <c r="B19" s="58"/>
      <c r="C19" s="58"/>
      <c r="D19" t="s">
        <v>55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2:28" x14ac:dyDescent="0.25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</row>
    <row r="21" spans="2:28" x14ac:dyDescent="0.25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</row>
    <row r="22" spans="2:28" x14ac:dyDescent="0.25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</row>
  </sheetData>
  <mergeCells count="1">
    <mergeCell ref="D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45"/>
  <sheetViews>
    <sheetView workbookViewId="0">
      <selection activeCell="F9" sqref="F9"/>
    </sheetView>
  </sheetViews>
  <sheetFormatPr defaultRowHeight="15" x14ac:dyDescent="0.25"/>
  <cols>
    <col min="1" max="2" width="4.7109375" customWidth="1"/>
    <col min="3" max="9" width="8.28515625" customWidth="1"/>
    <col min="10" max="10" width="12" bestFit="1" customWidth="1"/>
    <col min="11" max="11" width="4.7109375" customWidth="1"/>
    <col min="12" max="12" width="12" bestFit="1" customWidth="1"/>
    <col min="13" max="13" width="13.42578125" bestFit="1" customWidth="1"/>
    <col min="14" max="14" width="11" bestFit="1" customWidth="1"/>
    <col min="15" max="15" width="4.7109375" customWidth="1"/>
    <col min="16" max="17" width="12" bestFit="1" customWidth="1"/>
    <col min="18" max="20" width="4.7109375" customWidth="1"/>
    <col min="21" max="21" width="11.28515625" customWidth="1"/>
    <col min="22" max="22" width="4.7109375" customWidth="1"/>
    <col min="23" max="23" width="13.42578125" bestFit="1" customWidth="1"/>
    <col min="24" max="24" width="12" bestFit="1" customWidth="1"/>
    <col min="25" max="43" width="4.7109375" customWidth="1"/>
  </cols>
  <sheetData>
    <row r="2" spans="3:24" x14ac:dyDescent="0.25">
      <c r="C2" s="1" t="s">
        <v>31</v>
      </c>
      <c r="D2" s="1"/>
      <c r="E2" s="1" t="s">
        <v>0</v>
      </c>
      <c r="F2" s="1"/>
      <c r="G2" s="1" t="s">
        <v>8</v>
      </c>
      <c r="H2" s="1"/>
      <c r="I2" s="1" t="s">
        <v>24</v>
      </c>
      <c r="J2" s="1"/>
      <c r="K2" s="1"/>
      <c r="L2" s="1"/>
      <c r="T2" s="1"/>
      <c r="U2" s="1"/>
      <c r="V2" s="1"/>
      <c r="W2" s="1"/>
      <c r="X2" s="1"/>
    </row>
    <row r="3" spans="3:24" x14ac:dyDescent="0.25">
      <c r="C3" s="1" t="s">
        <v>5</v>
      </c>
      <c r="D3" s="1" t="s">
        <v>6</v>
      </c>
      <c r="E3" s="1" t="s">
        <v>5</v>
      </c>
      <c r="F3" s="1" t="s">
        <v>6</v>
      </c>
      <c r="G3" s="1" t="s">
        <v>5</v>
      </c>
      <c r="H3" s="1" t="s">
        <v>6</v>
      </c>
      <c r="I3" s="1" t="s">
        <v>5</v>
      </c>
      <c r="J3" s="1" t="s">
        <v>6</v>
      </c>
      <c r="K3" s="1"/>
      <c r="L3" s="1"/>
      <c r="T3" s="1"/>
      <c r="U3" s="1"/>
      <c r="V3" s="1"/>
      <c r="W3" s="1"/>
      <c r="X3" s="1"/>
    </row>
    <row r="4" spans="3:24" x14ac:dyDescent="0.25">
      <c r="C4" t="s">
        <v>32</v>
      </c>
      <c r="D4" t="s">
        <v>35</v>
      </c>
      <c r="E4" t="s">
        <v>1</v>
      </c>
      <c r="F4" t="s">
        <v>20</v>
      </c>
      <c r="G4" t="s">
        <v>9</v>
      </c>
      <c r="H4" t="s">
        <v>21</v>
      </c>
      <c r="I4" t="s">
        <v>25</v>
      </c>
      <c r="J4" t="s">
        <v>27</v>
      </c>
      <c r="M4">
        <v>1</v>
      </c>
      <c r="N4" s="84" t="str">
        <f>IF(INDEX($C$4:$J$8,M4,('Metric vs US Units'!$AU$13-1)*2+'Metric vs US Units'!$AU$10)="","",INDEX($C$4:$J$8,M4,('Metric vs US Units'!$AU$13-1)*2+'Metric vs US Units'!$AU$10))</f>
        <v>ml</v>
      </c>
      <c r="P4" s="84" t="str">
        <f>IF(INDEX($C$4:$J$8,M4,('Metric vs US Units'!$AU$13-1)*2+(3-'Metric vs US Units'!$AU$10))="","",INDEX($C$4:$J$8,M4,('Metric vs US Units'!$AU$13-1)*2+(3-'Metric vs US Units'!$AU$10)))</f>
        <v>fl.ounces</v>
      </c>
      <c r="T4" s="8">
        <v>1</v>
      </c>
      <c r="U4" s="9" t="s">
        <v>32</v>
      </c>
      <c r="W4" s="8">
        <v>1</v>
      </c>
      <c r="X4" s="9" t="s">
        <v>1</v>
      </c>
    </row>
    <row r="5" spans="3:24" x14ac:dyDescent="0.25">
      <c r="C5" t="s">
        <v>33</v>
      </c>
      <c r="D5" t="s">
        <v>36</v>
      </c>
      <c r="E5" t="s">
        <v>2</v>
      </c>
      <c r="F5" t="s">
        <v>7</v>
      </c>
      <c r="G5" t="s">
        <v>10</v>
      </c>
      <c r="H5" t="s">
        <v>15</v>
      </c>
      <c r="I5" t="s">
        <v>26</v>
      </c>
      <c r="J5" t="s">
        <v>28</v>
      </c>
      <c r="M5">
        <v>2</v>
      </c>
      <c r="N5" s="84" t="str">
        <f>IF(INDEX($C$4:$J$8,M5,('Metric vs US Units'!$AU$13-1)*2+'Metric vs US Units'!$AU$10)="","",INDEX($C$4:$J$8,M5,('Metric vs US Units'!$AU$13-1)*2+'Metric vs US Units'!$AU$10))</f>
        <v>l</v>
      </c>
      <c r="P5" s="84" t="str">
        <f>IF(INDEX($C$4:$J$8,M5,('Metric vs US Units'!$AU$13-1)*2+(3-'Metric vs US Units'!$AU$10))="","",INDEX($C$4:$J$8,M5,('Metric vs US Units'!$AU$13-1)*2+(3-'Metric vs US Units'!$AU$10)))</f>
        <v>pints</v>
      </c>
      <c r="T5" s="2" t="s">
        <v>35</v>
      </c>
      <c r="U5" s="3">
        <v>3.5270000000000003E-2</v>
      </c>
      <c r="W5" s="2" t="s">
        <v>20</v>
      </c>
      <c r="X5" s="3">
        <v>3.9370000000000002E-2</v>
      </c>
    </row>
    <row r="6" spans="3:24" x14ac:dyDescent="0.25">
      <c r="C6" t="s">
        <v>34</v>
      </c>
      <c r="D6" t="s">
        <v>37</v>
      </c>
      <c r="E6" t="s">
        <v>13</v>
      </c>
      <c r="F6" t="s">
        <v>19</v>
      </c>
      <c r="G6" t="s">
        <v>11</v>
      </c>
      <c r="H6" t="s">
        <v>22</v>
      </c>
      <c r="J6" t="s">
        <v>29</v>
      </c>
      <c r="M6">
        <v>3</v>
      </c>
      <c r="N6" s="84" t="str">
        <f>IF(INDEX($C$4:$J$8,M6,('Metric vs US Units'!$AU$13-1)*2+'Metric vs US Units'!$AU$10)="","",INDEX($C$4:$J$8,M6,('Metric vs US Units'!$AU$13-1)*2+'Metric vs US Units'!$AU$10))</f>
        <v/>
      </c>
      <c r="P6" s="84" t="str">
        <f>IF(INDEX($C$4:$J$8,M6,('Metric vs US Units'!$AU$13-1)*2+(3-'Metric vs US Units'!$AU$10))="","",INDEX($C$4:$J$8,M6,('Metric vs US Units'!$AU$13-1)*2+(3-'Metric vs US Units'!$AU$10)))</f>
        <v>quarts</v>
      </c>
      <c r="T6" s="4" t="s">
        <v>36</v>
      </c>
      <c r="U6" s="5">
        <f>U5*2.205/35.27</f>
        <v>2.2049999999999999E-3</v>
      </c>
      <c r="W6" s="4" t="s">
        <v>7</v>
      </c>
      <c r="X6" s="5">
        <f>X5*25.4/304.8</f>
        <v>3.2808333333333335E-3</v>
      </c>
    </row>
    <row r="7" spans="3:24" x14ac:dyDescent="0.25">
      <c r="E7" t="s">
        <v>3</v>
      </c>
      <c r="F7" t="s">
        <v>17</v>
      </c>
      <c r="G7" t="s">
        <v>12</v>
      </c>
      <c r="H7" t="s">
        <v>16</v>
      </c>
      <c r="J7" t="s">
        <v>30</v>
      </c>
      <c r="M7">
        <v>4</v>
      </c>
      <c r="N7" s="84" t="str">
        <f>IF(INDEX($C$4:$J$8,M7,('Metric vs US Units'!$AU$13-1)*2+'Metric vs US Units'!$AU$10)="","",INDEX($C$4:$J$8,M7,('Metric vs US Units'!$AU$13-1)*2+'Metric vs US Units'!$AU$10))</f>
        <v/>
      </c>
      <c r="P7" s="84" t="str">
        <f>IF(INDEX($C$4:$J$8,M7,('Metric vs US Units'!$AU$13-1)*2+(3-'Metric vs US Units'!$AU$10))="","",INDEX($C$4:$J$8,M7,('Metric vs US Units'!$AU$13-1)*2+(3-'Metric vs US Units'!$AU$10)))</f>
        <v>gallons</v>
      </c>
      <c r="T7" s="4" t="s">
        <v>37</v>
      </c>
      <c r="U7" s="5">
        <f>U6*1102/2205</f>
        <v>1.1020000000000001E-3</v>
      </c>
      <c r="W7" s="4" t="s">
        <v>19</v>
      </c>
      <c r="X7" s="5">
        <f>X6*304.8/914.4</f>
        <v>1.0936111111111112E-3</v>
      </c>
    </row>
    <row r="8" spans="3:24" x14ac:dyDescent="0.25">
      <c r="E8" t="s">
        <v>4</v>
      </c>
      <c r="F8" t="s">
        <v>89</v>
      </c>
      <c r="G8" t="s">
        <v>14</v>
      </c>
      <c r="H8" t="s">
        <v>23</v>
      </c>
      <c r="M8">
        <v>5</v>
      </c>
      <c r="N8" s="84" t="str">
        <f>IF(INDEX($C$4:$J$8,M8,('Metric vs US Units'!$AU$13-1)*2+'Metric vs US Units'!$AU$10)="","",INDEX($C$4:$J$8,M8,('Metric vs US Units'!$AU$13-1)*2+'Metric vs US Units'!$AU$10))</f>
        <v/>
      </c>
      <c r="P8" s="84" t="str">
        <f>IF(INDEX($C$4:$J$8,M8,('Metric vs US Units'!$AU$13-1)*2+(3-'Metric vs US Units'!$AU$10))="","",INDEX($C$4:$J$8,M8,('Metric vs US Units'!$AU$13-1)*2+(3-'Metric vs US Units'!$AU$10)))</f>
        <v/>
      </c>
      <c r="T8" s="4"/>
      <c r="U8" s="5"/>
      <c r="W8" s="4" t="s">
        <v>17</v>
      </c>
      <c r="X8" s="5">
        <f>X7*914.4/1609000</f>
        <v>6.2150279676817903E-7</v>
      </c>
    </row>
    <row r="9" spans="3:24" x14ac:dyDescent="0.25">
      <c r="T9" s="6"/>
      <c r="U9" s="7"/>
      <c r="W9" s="6" t="s">
        <v>18</v>
      </c>
      <c r="X9" s="7">
        <f>X8*1609/1852</f>
        <v>5.3995572354211667E-7</v>
      </c>
    </row>
    <row r="11" spans="3:24" x14ac:dyDescent="0.25">
      <c r="C11" t="s">
        <v>83</v>
      </c>
      <c r="D11">
        <v>1</v>
      </c>
      <c r="T11" s="8">
        <v>1</v>
      </c>
      <c r="U11" s="9" t="s">
        <v>38</v>
      </c>
      <c r="W11" s="8">
        <v>1</v>
      </c>
      <c r="X11" s="9" t="s">
        <v>1</v>
      </c>
    </row>
    <row r="12" spans="3:24" x14ac:dyDescent="0.25">
      <c r="C12" t="s">
        <v>84</v>
      </c>
      <c r="D12">
        <v>2</v>
      </c>
      <c r="T12" s="2" t="s">
        <v>32</v>
      </c>
      <c r="U12" s="3"/>
      <c r="W12" s="2" t="s">
        <v>20</v>
      </c>
      <c r="X12" s="3">
        <v>3.9370000000000002E-2</v>
      </c>
    </row>
    <row r="13" spans="3:24" x14ac:dyDescent="0.25">
      <c r="T13" s="4" t="s">
        <v>33</v>
      </c>
      <c r="U13" s="5"/>
      <c r="W13" s="4" t="s">
        <v>7</v>
      </c>
      <c r="X13" s="5">
        <f>X12*25.4/304.8</f>
        <v>3.2808333333333335E-3</v>
      </c>
    </row>
    <row r="14" spans="3:24" x14ac:dyDescent="0.25">
      <c r="C14" t="s">
        <v>85</v>
      </c>
      <c r="D14">
        <v>1</v>
      </c>
      <c r="T14" s="4" t="s">
        <v>34</v>
      </c>
      <c r="U14" s="5"/>
      <c r="W14" s="4" t="s">
        <v>19</v>
      </c>
      <c r="X14" s="5">
        <f>X13*304.8/914.4</f>
        <v>1.0936111111111112E-3</v>
      </c>
    </row>
    <row r="15" spans="3:24" x14ac:dyDescent="0.25">
      <c r="C15" t="s">
        <v>86</v>
      </c>
      <c r="D15">
        <v>2</v>
      </c>
      <c r="T15" s="4"/>
      <c r="U15" s="5"/>
      <c r="W15" s="4" t="s">
        <v>17</v>
      </c>
      <c r="X15" s="5">
        <f>X14*914.4/1609000</f>
        <v>6.2150279676817903E-7</v>
      </c>
    </row>
    <row r="16" spans="3:24" x14ac:dyDescent="0.25">
      <c r="C16" t="s">
        <v>87</v>
      </c>
      <c r="D16">
        <v>3</v>
      </c>
      <c r="T16" s="6"/>
      <c r="U16" s="7"/>
      <c r="W16" s="6" t="s">
        <v>18</v>
      </c>
      <c r="X16" s="7">
        <f>X15*1609/1852</f>
        <v>5.3995572354211667E-7</v>
      </c>
    </row>
    <row r="17" spans="3:23" x14ac:dyDescent="0.25">
      <c r="C17" t="s">
        <v>88</v>
      </c>
      <c r="D17">
        <v>4</v>
      </c>
    </row>
    <row r="18" spans="3:23" x14ac:dyDescent="0.25">
      <c r="T18" s="8">
        <v>1</v>
      </c>
      <c r="U18" s="9" t="s">
        <v>25</v>
      </c>
    </row>
    <row r="19" spans="3:23" x14ac:dyDescent="0.25">
      <c r="T19" s="2" t="s">
        <v>27</v>
      </c>
      <c r="U19" s="3">
        <v>3.381E-2</v>
      </c>
    </row>
    <row r="20" spans="3:23" x14ac:dyDescent="0.25">
      <c r="T20" s="4" t="s">
        <v>28</v>
      </c>
      <c r="U20" s="5">
        <f>2.113/1000</f>
        <v>2.1129999999999999E-3</v>
      </c>
    </row>
    <row r="21" spans="3:23" x14ac:dyDescent="0.25">
      <c r="T21" s="4" t="s">
        <v>29</v>
      </c>
      <c r="U21" s="5">
        <v>1.0560000000000001E-3</v>
      </c>
    </row>
    <row r="22" spans="3:23" x14ac:dyDescent="0.25">
      <c r="T22" s="4" t="s">
        <v>30</v>
      </c>
      <c r="U22" s="5">
        <v>2.6410000000000002E-4</v>
      </c>
    </row>
    <row r="23" spans="3:23" x14ac:dyDescent="0.25">
      <c r="T23" s="6"/>
      <c r="U23" s="7"/>
    </row>
    <row r="25" spans="3:23" x14ac:dyDescent="0.25">
      <c r="D25" t="s">
        <v>35</v>
      </c>
      <c r="E25" t="s">
        <v>36</v>
      </c>
      <c r="F25" t="s">
        <v>37</v>
      </c>
      <c r="I25" t="s">
        <v>20</v>
      </c>
      <c r="J25" t="s">
        <v>7</v>
      </c>
      <c r="K25" t="s">
        <v>19</v>
      </c>
      <c r="L25" t="s">
        <v>17</v>
      </c>
      <c r="M25" t="s">
        <v>18</v>
      </c>
      <c r="N25" t="s">
        <v>21</v>
      </c>
      <c r="O25" t="s">
        <v>15</v>
      </c>
      <c r="P25" t="s">
        <v>22</v>
      </c>
      <c r="Q25" t="s">
        <v>16</v>
      </c>
      <c r="R25" t="s">
        <v>23</v>
      </c>
      <c r="S25" t="s">
        <v>27</v>
      </c>
      <c r="T25" t="s">
        <v>28</v>
      </c>
      <c r="U25" t="s">
        <v>29</v>
      </c>
      <c r="V25" t="s">
        <v>30</v>
      </c>
    </row>
    <row r="26" spans="3:23" x14ac:dyDescent="0.25">
      <c r="C26" t="s">
        <v>32</v>
      </c>
      <c r="D26" s="10">
        <v>3.5273961950000002E-2</v>
      </c>
      <c r="E26" s="10">
        <v>2.2046226218000002E-3</v>
      </c>
      <c r="F26" s="10">
        <v>1.1023113109E-6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3:23" x14ac:dyDescent="0.25">
      <c r="C27" t="s">
        <v>33</v>
      </c>
      <c r="D27" s="10">
        <f>D26*1000</f>
        <v>35.27396195</v>
      </c>
      <c r="E27" s="10">
        <f t="shared" ref="E27:F28" si="0">E26*1000</f>
        <v>2.2046226218</v>
      </c>
      <c r="F27" s="10">
        <f t="shared" si="0"/>
        <v>1.1023113109000001E-3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3:23" x14ac:dyDescent="0.25">
      <c r="C28" t="s">
        <v>34</v>
      </c>
      <c r="D28" s="10">
        <f>D27*1000</f>
        <v>35273.961949999997</v>
      </c>
      <c r="E28" s="10">
        <f t="shared" si="0"/>
        <v>2204.6226218000002</v>
      </c>
      <c r="F28" s="10">
        <f t="shared" si="0"/>
        <v>1.1023113109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3:23" x14ac:dyDescent="0.25"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3:23" x14ac:dyDescent="0.25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3:23" x14ac:dyDescent="0.25">
      <c r="C31" t="s">
        <v>1</v>
      </c>
      <c r="D31" s="10"/>
      <c r="E31" s="10"/>
      <c r="F31" s="10"/>
      <c r="G31" s="10"/>
      <c r="H31" s="10"/>
      <c r="I31" s="10">
        <f t="shared" ref="I31:M33" si="1">I32/10</f>
        <v>3.9370078739999995E-2</v>
      </c>
      <c r="J31" s="10">
        <f t="shared" si="1"/>
        <v>3.2808398949999997E-3</v>
      </c>
      <c r="K31" s="10">
        <f t="shared" si="1"/>
        <v>1.0936132982999999E-3</v>
      </c>
      <c r="L31" s="10">
        <f t="shared" si="1"/>
        <v>6.2137119224E-7</v>
      </c>
      <c r="M31" s="10">
        <f t="shared" si="1"/>
        <v>5.3995680346E-7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3:23" x14ac:dyDescent="0.25">
      <c r="C32" t="s">
        <v>2</v>
      </c>
      <c r="D32" s="10"/>
      <c r="E32" s="10"/>
      <c r="F32" s="10"/>
      <c r="G32" s="10"/>
      <c r="H32" s="10"/>
      <c r="I32" s="10">
        <f t="shared" si="1"/>
        <v>0.39370078739999997</v>
      </c>
      <c r="J32" s="10">
        <f t="shared" si="1"/>
        <v>3.2808398949999998E-2</v>
      </c>
      <c r="K32" s="10">
        <f t="shared" si="1"/>
        <v>1.0936132982999999E-2</v>
      </c>
      <c r="L32" s="10">
        <f t="shared" si="1"/>
        <v>6.2137119223999996E-6</v>
      </c>
      <c r="M32" s="10">
        <f t="shared" si="1"/>
        <v>5.3995680345999998E-6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3:23" x14ac:dyDescent="0.25">
      <c r="C33" t="s">
        <v>13</v>
      </c>
      <c r="D33" s="10"/>
      <c r="E33" s="10"/>
      <c r="F33" s="10"/>
      <c r="G33" s="10"/>
      <c r="H33" s="10"/>
      <c r="I33" s="10">
        <f t="shared" si="1"/>
        <v>3.9370078739999999</v>
      </c>
      <c r="J33" s="10">
        <f t="shared" si="1"/>
        <v>0.32808398950000001</v>
      </c>
      <c r="K33" s="10">
        <f t="shared" si="1"/>
        <v>0.10936132982999999</v>
      </c>
      <c r="L33" s="10">
        <f t="shared" si="1"/>
        <v>6.2137119223999994E-5</v>
      </c>
      <c r="M33" s="10">
        <f t="shared" si="1"/>
        <v>5.3995680345999997E-5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3:23" x14ac:dyDescent="0.25">
      <c r="C34" t="s">
        <v>3</v>
      </c>
      <c r="D34" s="10"/>
      <c r="E34" s="10"/>
      <c r="F34" s="10"/>
      <c r="G34" s="10"/>
      <c r="H34" s="10"/>
      <c r="I34" s="10">
        <v>39.370078739999997</v>
      </c>
      <c r="J34" s="10">
        <f>3.280839895</f>
        <v>3.2808398950000002</v>
      </c>
      <c r="K34" s="10">
        <v>1.0936132983</v>
      </c>
      <c r="L34" s="10">
        <v>6.2137119223999997E-4</v>
      </c>
      <c r="M34" s="10">
        <v>5.3995680345999999E-4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3:23" x14ac:dyDescent="0.25">
      <c r="C35" t="s">
        <v>4</v>
      </c>
      <c r="D35" s="10"/>
      <c r="E35" s="10"/>
      <c r="F35" s="10"/>
      <c r="G35" s="10"/>
      <c r="H35" s="10"/>
      <c r="I35" s="10">
        <f>I34*1000</f>
        <v>39370.078739999997</v>
      </c>
      <c r="J35" s="10">
        <f>J34*1000</f>
        <v>3280.8398950000001</v>
      </c>
      <c r="K35" s="10">
        <f>1093.6132983</f>
        <v>1093.6132983</v>
      </c>
      <c r="L35" s="10">
        <f>L34*1000</f>
        <v>0.62137119223999993</v>
      </c>
      <c r="M35" s="10">
        <f>M34*1000</f>
        <v>0.53995680345999997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3:23" x14ac:dyDescent="0.25">
      <c r="C36" t="s">
        <v>9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f t="shared" ref="N36:N37" si="2">N37/100</f>
        <v>1.5500030999999999E-3</v>
      </c>
      <c r="O36" s="10">
        <f t="shared" ref="O36:O37" si="3">O37/100</f>
        <v>1.0763910417E-5</v>
      </c>
      <c r="P36" s="10">
        <f t="shared" ref="P36:P37" si="4">P37/100</f>
        <v>1.1959900463E-6</v>
      </c>
      <c r="Q36" s="10">
        <f t="shared" ref="Q36:Q37" si="5">Q37/100</f>
        <v>2.4710538147000002E-10</v>
      </c>
      <c r="R36" s="10">
        <f t="shared" ref="R36:R37" si="6">R37/100</f>
        <v>3.8610215855000005E-13</v>
      </c>
      <c r="S36" s="10"/>
      <c r="T36" s="10"/>
      <c r="U36" s="10"/>
      <c r="V36" s="10"/>
      <c r="W36" s="10"/>
    </row>
    <row r="37" spans="3:23" x14ac:dyDescent="0.25">
      <c r="C37" t="s">
        <v>10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>
        <f t="shared" si="2"/>
        <v>0.15500031</v>
      </c>
      <c r="O37" s="10">
        <f t="shared" si="3"/>
        <v>1.0763910416999999E-3</v>
      </c>
      <c r="P37" s="10">
        <f t="shared" si="4"/>
        <v>1.1959900463E-4</v>
      </c>
      <c r="Q37" s="10">
        <f t="shared" si="5"/>
        <v>2.4710538147000001E-8</v>
      </c>
      <c r="R37" s="10">
        <f t="shared" si="6"/>
        <v>3.8610215855000006E-11</v>
      </c>
      <c r="S37" s="10"/>
      <c r="T37" s="10"/>
      <c r="U37" s="10"/>
      <c r="V37" s="10"/>
      <c r="W37" s="10"/>
    </row>
    <row r="38" spans="3:23" x14ac:dyDescent="0.25">
      <c r="C38" t="s">
        <v>11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>
        <f>N39/100</f>
        <v>15.500031</v>
      </c>
      <c r="O38" s="10">
        <f t="shared" ref="O38:R38" si="7">O39/100</f>
        <v>0.10763910417</v>
      </c>
      <c r="P38" s="10">
        <f t="shared" si="7"/>
        <v>1.1959900463E-2</v>
      </c>
      <c r="Q38" s="10">
        <f t="shared" si="7"/>
        <v>2.4710538147000002E-6</v>
      </c>
      <c r="R38" s="10">
        <f t="shared" si="7"/>
        <v>3.8610215855000004E-9</v>
      </c>
      <c r="S38" s="10"/>
      <c r="T38" s="10"/>
      <c r="U38" s="10"/>
      <c r="V38" s="10"/>
      <c r="W38" s="10"/>
    </row>
    <row r="39" spans="3:23" x14ac:dyDescent="0.25">
      <c r="C39" t="s">
        <v>12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>
        <v>1550.0030999999999</v>
      </c>
      <c r="O39" s="10">
        <v>10.763910417</v>
      </c>
      <c r="P39" s="10">
        <v>1.1959900462999999</v>
      </c>
      <c r="Q39" s="10">
        <v>2.4710538147000002E-4</v>
      </c>
      <c r="R39" s="10">
        <f>R40/1000/1000</f>
        <v>3.8610215855000003E-7</v>
      </c>
      <c r="S39" s="10"/>
      <c r="T39" s="10"/>
      <c r="U39" s="10"/>
      <c r="V39" s="10"/>
      <c r="W39" s="10"/>
    </row>
    <row r="40" spans="3:23" x14ac:dyDescent="0.25">
      <c r="C40" t="s">
        <v>14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>
        <f>N39*1000*1000</f>
        <v>1550003099.9999998</v>
      </c>
      <c r="O40" s="10">
        <f>O39*1000*1000</f>
        <v>10763910.416999999</v>
      </c>
      <c r="P40" s="10">
        <f>P39*1000*1000</f>
        <v>1195990.0462999998</v>
      </c>
      <c r="Q40" s="10">
        <f>Q39*1000*1000</f>
        <v>247.10538147000003</v>
      </c>
      <c r="R40" s="10">
        <v>0.38610215855000002</v>
      </c>
      <c r="S40" s="10"/>
      <c r="T40" s="10"/>
      <c r="U40" s="10"/>
      <c r="V40" s="10"/>
      <c r="W40" s="10"/>
    </row>
    <row r="41" spans="3:23" x14ac:dyDescent="0.25">
      <c r="C41" t="s">
        <v>25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>
        <f>S42/1000</f>
        <v>3.3814022701E-2</v>
      </c>
      <c r="T41" s="10">
        <f t="shared" ref="T41:V41" si="8">T42/1000</f>
        <v>2.1133764189000003E-3</v>
      </c>
      <c r="U41" s="10">
        <f t="shared" si="8"/>
        <v>1.0566882094E-3</v>
      </c>
      <c r="V41" s="10">
        <f t="shared" si="8"/>
        <v>2.6417205236000003E-4</v>
      </c>
      <c r="W41" s="10"/>
    </row>
    <row r="42" spans="3:23" x14ac:dyDescent="0.25">
      <c r="C42" t="s">
        <v>26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>
        <v>33.814022700999999</v>
      </c>
      <c r="T42" s="10">
        <v>2.1133764189000002</v>
      </c>
      <c r="U42" s="10">
        <v>1.0566882094000001</v>
      </c>
      <c r="V42" s="10">
        <v>0.26417205236000002</v>
      </c>
      <c r="W42" s="10"/>
    </row>
    <row r="43" spans="3:23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3:23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3:23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sheetData>
    <row r="1" spans="1:2" x14ac:dyDescent="0.25">
      <c r="A1" t="s">
        <v>63</v>
      </c>
      <c r="B1" t="s">
        <v>44</v>
      </c>
    </row>
    <row r="2" spans="1:2" x14ac:dyDescent="0.25">
      <c r="A2" t="s">
        <v>64</v>
      </c>
    </row>
    <row r="3" spans="1:2" x14ac:dyDescent="0.25">
      <c r="A3" t="s">
        <v>65</v>
      </c>
    </row>
    <row r="4" spans="1:2" x14ac:dyDescent="0.25">
      <c r="A4" t="s">
        <v>66</v>
      </c>
    </row>
    <row r="5" spans="1:2" x14ac:dyDescent="0.25">
      <c r="A5" t="s">
        <v>67</v>
      </c>
    </row>
    <row r="6" spans="1:2" x14ac:dyDescent="0.25">
      <c r="A6" t="s">
        <v>68</v>
      </c>
    </row>
    <row r="7" spans="1:2" x14ac:dyDescent="0.25">
      <c r="A7" t="s">
        <v>69</v>
      </c>
    </row>
    <row r="8" spans="1:2" x14ac:dyDescent="0.25">
      <c r="A8" t="s">
        <v>70</v>
      </c>
    </row>
    <row r="9" spans="1:2" x14ac:dyDescent="0.25">
      <c r="A9" t="s">
        <v>71</v>
      </c>
    </row>
    <row r="10" spans="1:2" x14ac:dyDescent="0.25">
      <c r="A10" t="s">
        <v>72</v>
      </c>
    </row>
    <row r="11" spans="1:2" x14ac:dyDescent="0.25">
      <c r="A11" t="s">
        <v>73</v>
      </c>
    </row>
    <row r="12" spans="1:2" x14ac:dyDescent="0.25">
      <c r="A12" t="s">
        <v>74</v>
      </c>
    </row>
    <row r="13" spans="1:2" x14ac:dyDescent="0.25">
      <c r="A13" t="s">
        <v>75</v>
      </c>
    </row>
    <row r="14" spans="1:2" x14ac:dyDescent="0.25">
      <c r="A14" t="s">
        <v>76</v>
      </c>
    </row>
    <row r="15" spans="1:2" x14ac:dyDescent="0.25">
      <c r="A15" t="s">
        <v>77</v>
      </c>
    </row>
    <row r="16" spans="1:2" x14ac:dyDescent="0.25">
      <c r="A16" t="s">
        <v>78</v>
      </c>
    </row>
    <row r="17" spans="1:1" x14ac:dyDescent="0.25">
      <c r="A17" t="s">
        <v>79</v>
      </c>
    </row>
    <row r="18" spans="1:1" x14ac:dyDescent="0.25">
      <c r="A18" t="s">
        <v>80</v>
      </c>
    </row>
    <row r="19" spans="1:1" x14ac:dyDescent="0.25">
      <c r="A19" t="s">
        <v>81</v>
      </c>
    </row>
    <row r="20" spans="1:1" x14ac:dyDescent="0.25">
      <c r="A20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Metric vs US Units</vt:lpstr>
      <vt:lpstr>Readme</vt:lpstr>
      <vt:lpstr>Lists</vt:lpstr>
      <vt:lpstr>Control</vt:lpstr>
      <vt:lpstr>iCategory</vt:lpstr>
      <vt:lpstr>iSystem</vt:lpstr>
      <vt:lpstr>iUnit</vt:lpstr>
      <vt:lpstr>iValue</vt:lpstr>
      <vt:lpstr>lstCategory</vt:lpstr>
      <vt:lpstr>lstConversion</vt:lpstr>
      <vt:lpstr>lstConvertedUnit</vt:lpstr>
      <vt:lpstr>lstResultUnit</vt:lpstr>
      <vt:lpstr>oResults</vt:lpstr>
      <vt:lpstr>rowCount</vt:lpstr>
      <vt:lpstr>tblConversion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Pagos, Inc.</dc:creator>
  <cp:lastModifiedBy>ilkerburhan</cp:lastModifiedBy>
  <dcterms:created xsi:type="dcterms:W3CDTF">2009-05-12T23:17:09Z</dcterms:created>
  <dcterms:modified xsi:type="dcterms:W3CDTF">2016-01-13T16:19:20Z</dcterms:modified>
</cp:coreProperties>
</file>