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 (2024)/week 6/"/>
    </mc:Choice>
  </mc:AlternateContent>
  <xr:revisionPtr revIDLastSave="4226" documentId="13_ncr:1_{2DE74DBA-7AFF-4481-AA96-E71E163DF151}" xr6:coauthVersionLast="47" xr6:coauthVersionMax="47" xr10:uidLastSave="{505F491D-D2F2-40E5-81A0-49BAB4D7F832}"/>
  <bookViews>
    <workbookView xWindow="-110" yWindow="-110" windowWidth="19420" windowHeight="10420" activeTab="2" xr2:uid="{00000000-000D-0000-FFFF-FFFF00000000}"/>
  </bookViews>
  <sheets>
    <sheet name="Newsvendor" sheetId="5" r:id="rId1"/>
    <sheet name="Newsvendor-SAA" sheetId="6" r:id="rId2"/>
    <sheet name="TV-ads" sheetId="2" r:id="rId3"/>
    <sheet name="Scenario portfolio" sheetId="4" r:id="rId4"/>
    <sheet name="Dynamic" sheetId="1" r:id="rId5"/>
    <sheet name="Fixed charge" sheetId="3" r:id="rId6"/>
  </sheets>
  <definedNames>
    <definedName name="_xlchart.v1.0" hidden="1">Newsvendor!$C$6:$C$105</definedName>
    <definedName name="OpenSolver_ChosenSolver" localSheetId="0" hidden="1">CBC</definedName>
    <definedName name="OpenSolver_ChosenSolver" localSheetId="3" hidden="1">CBC</definedName>
    <definedName name="OpenSolver_ChosenSolver" localSheetId="2" hidden="1">Bonmin</definedName>
    <definedName name="OpenSolver_DualsNewSheet" localSheetId="0" hidden="1">0</definedName>
    <definedName name="OpenSolver_DualsNewSheet" localSheetId="3" hidden="1">0</definedName>
    <definedName name="OpenSolver_DualsNewSheet" localSheetId="2" hidden="1">0</definedName>
    <definedName name="OpenSolver_LinearityCheck" localSheetId="0" hidden="1">1</definedName>
    <definedName name="OpenSolver_LinearityCheck" localSheetId="2" hidden="1">1</definedName>
    <definedName name="OpenSolver_UpdateSensitivity" localSheetId="0" hidden="1">1</definedName>
    <definedName name="OpenSolver_UpdateSensitivity" localSheetId="3" hidden="1">1</definedName>
    <definedName name="OpenSolver_UpdateSensitivity" localSheetId="2" hidden="1">1</definedName>
    <definedName name="solver_adj" localSheetId="4" hidden="1">Dynamic!$I$14:$K$15</definedName>
    <definedName name="solver_adj" localSheetId="5" hidden="1">'Fixed charge'!$B$7:$F$8</definedName>
    <definedName name="solver_adj" localSheetId="0" hidden="1">Newsvendor!$D$2,Newsvendor!$F$6:$F$105</definedName>
    <definedName name="solver_adj" localSheetId="1" hidden="1">'Newsvendor-SAA'!$D$2</definedName>
    <definedName name="solver_adj" localSheetId="3" hidden="1">'Scenario portfolio'!$M$7:$M$36</definedName>
    <definedName name="solver_adj" localSheetId="2" hidden="1">'TV-ads'!$B$7:$C$7</definedName>
    <definedName name="solver_cvg" localSheetId="4" hidden="1">"0,0001"</definedName>
    <definedName name="solver_cvg" localSheetId="5" hidden="1">"""""""""""""""""""""""""""""""""""""""""""""""""""""""""""""""0,0001"""""""""""""""""""""""""""""""""""""""""""""""""""""""""""""""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4" hidden="1">1</definedName>
    <definedName name="solver_drv" localSheetId="5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4" hidden="1">2</definedName>
    <definedName name="solver_eng" localSheetId="5" hidden="1">2</definedName>
    <definedName name="solver_eng" localSheetId="0" hidden="1">2</definedName>
    <definedName name="solver_eng" localSheetId="1" hidden="1">1</definedName>
    <definedName name="solver_eng" localSheetId="3" hidden="1">2</definedName>
    <definedName name="solver_eng" localSheetId="2" hidden="1">3</definedName>
    <definedName name="solver_est" localSheetId="4" hidden="1">1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4" hidden="1">2147483647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4" hidden="1">Dynamic!$I$14:$K$15</definedName>
    <definedName name="solver_lhs1" localSheetId="5" hidden="1">'Fixed charge'!$B$11:$F$11</definedName>
    <definedName name="solver_lhs1" localSheetId="0" hidden="1">Newsvendor!$F$6:$F$105</definedName>
    <definedName name="solver_lhs1" localSheetId="3" hidden="1">'Scenario portfolio'!$M$7:$M$36</definedName>
    <definedName name="solver_lhs1" localSheetId="2" hidden="1">'TV-ads'!$B$7:$C$7</definedName>
    <definedName name="solver_lhs2" localSheetId="4" hidden="1">Dynamic!$M$14:$N$15</definedName>
    <definedName name="solver_lhs2" localSheetId="5" hidden="1">'Fixed charge'!$B$7:$F$7</definedName>
    <definedName name="solver_lhs2" localSheetId="0" hidden="1">Newsvendor!$F$6:$F$105</definedName>
    <definedName name="solver_lhs2" localSheetId="3" hidden="1">'Scenario portfolio'!$O$5:$T$5</definedName>
    <definedName name="solver_lhs2" localSheetId="2" hidden="1">'TV-ads'!$B$7:$C$7</definedName>
    <definedName name="solver_lhs3" localSheetId="5" hidden="1">'Fixed charge'!$B$8:$F$8</definedName>
    <definedName name="solver_lhs3" localSheetId="0" hidden="1">Newsvendor!$F$6:$F$105</definedName>
    <definedName name="solver_lhs3" localSheetId="2" hidden="1">'TV-ads'!$B$7:$C$7</definedName>
    <definedName name="solver_lhs4" localSheetId="5" hidden="1">'Fixed charge'!$H$8</definedName>
    <definedName name="solver_lhs4" localSheetId="2" hidden="1">'TV-ads'!$D$12</definedName>
    <definedName name="solver_lin" localSheetId="0" hidden="1">1</definedName>
    <definedName name="solver_lin" localSheetId="1" hidden="1">2</definedName>
    <definedName name="solver_lin" localSheetId="3" hidden="1">1</definedName>
    <definedName name="solver_lin" localSheetId="2" hidden="1">2</definedName>
    <definedName name="solver_mip" localSheetId="4" hidden="1">2147483647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4" hidden="1">30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4" hidden="1">"0,075"</definedName>
    <definedName name="solver_mrt" localSheetId="5" hidden="1">"""""""""""""""""""""""""""""""""""""""""""""""""""""""""""""""0,075"""""""""""""""""""""""""""""""""""""""""""""""""""""""""""""""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0.075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4" hidden="1">2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4" hidden="1">1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4" hidden="1">2147483647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4" hidden="1">2</definedName>
    <definedName name="solver_num" localSheetId="5" hidden="1">4</definedName>
    <definedName name="solver_num" localSheetId="0" hidden="1">2</definedName>
    <definedName name="solver_num" localSheetId="1" hidden="1">0</definedName>
    <definedName name="solver_num" localSheetId="3" hidden="1">2</definedName>
    <definedName name="solver_num" localSheetId="2" hidden="1">4</definedName>
    <definedName name="solver_nwt" localSheetId="4" hidden="1">1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4" hidden="1">Dynamic!$X$10</definedName>
    <definedName name="solver_opt" localSheetId="5" hidden="1">'Fixed charge'!$H$5</definedName>
    <definedName name="solver_opt" localSheetId="0" hidden="1">Newsvendor!$F$4</definedName>
    <definedName name="solver_opt" localSheetId="1" hidden="1">'Newsvendor-SAA'!$E$5</definedName>
    <definedName name="solver_opt" localSheetId="3" hidden="1">'Scenario portfolio'!$L$3</definedName>
    <definedName name="solver_opt" localSheetId="2" hidden="1">'TV-ads'!$H$3</definedName>
    <definedName name="solver_pre" localSheetId="4" hidden="1">"0,000001"</definedName>
    <definedName name="solver_pre" localSheetId="5" hidden="1">"""""""""""""""""""""""""""""""""""""""""""""""""""""""""""""""0,000001"""""""""""""""""""""""""""""""""""""""""""""""""""""""""""""""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0.000001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4" hidden="1">1</definedName>
    <definedName name="solver_rbv" localSheetId="5" hidden="1">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4" hidden="1">5</definedName>
    <definedName name="solver_rel1" localSheetId="5" hidden="1">1</definedName>
    <definedName name="solver_rel1" localSheetId="0" hidden="1">1</definedName>
    <definedName name="solver_rel1" localSheetId="3" hidden="1">5</definedName>
    <definedName name="solver_rel1" localSheetId="2" hidden="1">1</definedName>
    <definedName name="solver_rel2" localSheetId="4" hidden="1">3</definedName>
    <definedName name="solver_rel2" localSheetId="5" hidden="1">5</definedName>
    <definedName name="solver_rel2" localSheetId="0" hidden="1">1</definedName>
    <definedName name="solver_rel2" localSheetId="3" hidden="1">1</definedName>
    <definedName name="solver_rel2" localSheetId="2" hidden="1">4</definedName>
    <definedName name="solver_rel3" localSheetId="5" hidden="1">4</definedName>
    <definedName name="solver_rel3" localSheetId="0" hidden="1">1</definedName>
    <definedName name="solver_rel3" localSheetId="2" hidden="1">3</definedName>
    <definedName name="solver_rel4" localSheetId="5" hidden="1">3</definedName>
    <definedName name="solver_rel4" localSheetId="2" hidden="1">1</definedName>
    <definedName name="solver_rhs1" localSheetId="4" hidden="1">binary</definedName>
    <definedName name="solver_rhs1" localSheetId="5" hidden="1">'Fixed charge'!$B$13:$F$13</definedName>
    <definedName name="solver_rhs1" localSheetId="0" hidden="1">Newsvendor!$D$6:$D$105</definedName>
    <definedName name="solver_rhs1" localSheetId="3" hidden="1">"binary"</definedName>
    <definedName name="solver_rhs1" localSheetId="2" hidden="1">'TV-ads'!$B$10:$C$10</definedName>
    <definedName name="solver_rhs2" localSheetId="4" hidden="1">0</definedName>
    <definedName name="solver_rhs2" localSheetId="5" hidden="1">binary</definedName>
    <definedName name="solver_rhs2" localSheetId="0" hidden="1">Newsvendor!$E$6:$E$105</definedName>
    <definedName name="solver_rhs2" localSheetId="3" hidden="1">'Scenario portfolio'!$O$3:$T$3</definedName>
    <definedName name="solver_rhs2" localSheetId="2" hidden="1">"integer"</definedName>
    <definedName name="solver_rhs3" localSheetId="5" hidden="1">integer</definedName>
    <definedName name="solver_rhs3" localSheetId="0" hidden="1">Newsvendor!$E$6:$E$105</definedName>
    <definedName name="solver_rhs3" localSheetId="2" hidden="1">'TV-ads'!$B$9:$C$9</definedName>
    <definedName name="solver_rhs4" localSheetId="5" hidden="1">'Fixed charge'!$J$8</definedName>
    <definedName name="solver_rhs4" localSheetId="2" hidden="1">'TV-ads'!$F$12</definedName>
    <definedName name="solver_rlx" localSheetId="4" hidden="1">2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4" hidden="1">0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4" hidden="1">1</definedName>
    <definedName name="solver_scl" localSheetId="5" hidden="1">1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4" hidden="1">100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4" hidden="1">2147483647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4" hidden="1">0.01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4" hidden="1">1</definedName>
    <definedName name="solver_typ" localSheetId="5" hidden="1">2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typ" localSheetId="2" hidden="1">1</definedName>
    <definedName name="solver_val" localSheetId="4" hidden="1">0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3" hidden="1">2</definedName>
    <definedName name="solver_ver" localSheetId="2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4" l="1"/>
  <c r="S5" i="4"/>
  <c r="O5" i="4"/>
  <c r="P5" i="4"/>
  <c r="H6" i="5"/>
  <c r="F4" i="5"/>
  <c r="D6" i="6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E6" i="5"/>
  <c r="D3" i="2"/>
  <c r="E3" i="2" s="1"/>
  <c r="G3" i="2" s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C4" i="5"/>
  <c r="B4" i="5"/>
  <c r="D6" i="5"/>
  <c r="M14" i="1"/>
  <c r="AE22" i="4"/>
  <c r="AE23" i="4"/>
  <c r="AE24" i="4"/>
  <c r="AE21" i="4"/>
  <c r="AC28" i="1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91" i="4"/>
  <c r="H3" i="4"/>
  <c r="H2" i="4" s="1"/>
  <c r="Q5" i="4"/>
  <c r="R5" i="4"/>
  <c r="X21" i="4"/>
  <c r="C3" i="4"/>
  <c r="C2" i="4" s="1"/>
  <c r="D3" i="4"/>
  <c r="D2" i="4" s="1"/>
  <c r="E3" i="4"/>
  <c r="E2" i="4" s="1"/>
  <c r="F3" i="4"/>
  <c r="F2" i="4" s="1"/>
  <c r="G3" i="4"/>
  <c r="G2" i="4" s="1"/>
  <c r="I3" i="4"/>
  <c r="I2" i="4" s="1"/>
  <c r="J3" i="4"/>
  <c r="J2" i="4" s="1"/>
  <c r="B3" i="4"/>
  <c r="B2" i="4" s="1"/>
  <c r="AJ86" i="4"/>
  <c r="AJ87" i="4" s="1"/>
  <c r="AK86" i="4"/>
  <c r="AI86" i="4"/>
  <c r="AJ85" i="4"/>
  <c r="AK85" i="4"/>
  <c r="AI85" i="4"/>
  <c r="AJ84" i="4"/>
  <c r="AK84" i="4"/>
  <c r="AK87" i="4" s="1"/>
  <c r="AI84" i="4"/>
  <c r="AI87" i="4" s="1"/>
  <c r="AL87" i="4" s="1"/>
  <c r="AL85" i="4"/>
  <c r="F13" i="3"/>
  <c r="E13" i="3"/>
  <c r="D13" i="3"/>
  <c r="C13" i="3"/>
  <c r="B13" i="3"/>
  <c r="F11" i="3"/>
  <c r="E11" i="3"/>
  <c r="D11" i="3"/>
  <c r="C11" i="3"/>
  <c r="B11" i="3"/>
  <c r="H8" i="3"/>
  <c r="H5" i="3"/>
  <c r="D12" i="2"/>
  <c r="D4" i="2"/>
  <c r="E4" i="2" s="1"/>
  <c r="G4" i="2" s="1"/>
  <c r="V15" i="1"/>
  <c r="U15" i="1"/>
  <c r="T15" i="1"/>
  <c r="S15" i="1"/>
  <c r="R15" i="1"/>
  <c r="Q15" i="1"/>
  <c r="P15" i="1"/>
  <c r="N15" i="1"/>
  <c r="M15" i="1"/>
  <c r="V14" i="1"/>
  <c r="U14" i="1"/>
  <c r="T14" i="1"/>
  <c r="S14" i="1"/>
  <c r="R14" i="1"/>
  <c r="Q14" i="1"/>
  <c r="P14" i="1"/>
  <c r="P10" i="1" s="1"/>
  <c r="N14" i="1"/>
  <c r="S8" i="1"/>
  <c r="V6" i="1"/>
  <c r="V8" i="1" s="1"/>
  <c r="T6" i="1"/>
  <c r="T8" i="1" s="1"/>
  <c r="R6" i="1"/>
  <c r="U8" i="1"/>
  <c r="L2" i="4" l="1"/>
  <c r="L3" i="4"/>
  <c r="E5" i="6"/>
  <c r="E4" i="5"/>
  <c r="D4" i="5"/>
  <c r="H3" i="2"/>
  <c r="R10" i="1"/>
  <c r="Q10" i="1"/>
  <c r="AL84" i="4"/>
  <c r="AL86" i="4"/>
  <c r="S10" i="1" l="1"/>
  <c r="X10" i="1" s="1"/>
  <c r="T10" i="1"/>
  <c r="U10" i="1"/>
  <c r="V10" i="1"/>
</calcChain>
</file>

<file path=xl/sharedStrings.xml><?xml version="1.0" encoding="utf-8"?>
<sst xmlns="http://schemas.openxmlformats.org/spreadsheetml/2006/main" count="273" uniqueCount="163">
  <si>
    <t>Riskfree</t>
  </si>
  <si>
    <t xml:space="preserve">Conditional probabilities </t>
  </si>
  <si>
    <t xml:space="preserve">Probabilities </t>
  </si>
  <si>
    <t>Consistency</t>
  </si>
  <si>
    <t>Costs</t>
  </si>
  <si>
    <t>Cash-flows</t>
  </si>
  <si>
    <t>Decision variables</t>
  </si>
  <si>
    <t xml:space="preserve"> -1 is inconsistent</t>
  </si>
  <si>
    <t>Period 1</t>
  </si>
  <si>
    <t>Period 2</t>
  </si>
  <si>
    <t xml:space="preserve">Project </t>
  </si>
  <si>
    <t>s11</t>
  </si>
  <si>
    <t>s12</t>
  </si>
  <si>
    <t>s21</t>
  </si>
  <si>
    <t>s22</t>
  </si>
  <si>
    <t>s1</t>
  </si>
  <si>
    <t>s2</t>
  </si>
  <si>
    <t>s0</t>
  </si>
  <si>
    <t>A</t>
  </si>
  <si>
    <t>B</t>
  </si>
  <si>
    <t>C</t>
  </si>
  <si>
    <t>D</t>
  </si>
  <si>
    <t>E</t>
  </si>
  <si>
    <t>Weighted value</t>
  </si>
  <si>
    <t>w_i</t>
  </si>
  <si>
    <t>v(x)</t>
  </si>
  <si>
    <t>dec.var</t>
  </si>
  <si>
    <t>low.bnd.</t>
  </si>
  <si>
    <t>up. bnd.</t>
  </si>
  <si>
    <t>Tot.cost</t>
  </si>
  <si>
    <t>Budget</t>
  </si>
  <si>
    <t>&lt;=</t>
  </si>
  <si>
    <t>Soap Opera</t>
  </si>
  <si>
    <t>f_i</t>
  </si>
  <si>
    <t>HIM (i=1)</t>
  </si>
  <si>
    <t>HIW (i=2)</t>
  </si>
  <si>
    <t>v_i(f_i)</t>
  </si>
  <si>
    <t>Production Lines</t>
  </si>
  <si>
    <t>MINIMIZE</t>
  </si>
  <si>
    <t>TOTAL</t>
  </si>
  <si>
    <t>Start-up cost</t>
  </si>
  <si>
    <t>COST</t>
  </si>
  <si>
    <t>Cost/unit</t>
  </si>
  <si>
    <t>Start? (y)</t>
  </si>
  <si>
    <t>Units produced total</t>
  </si>
  <si>
    <t>minimum</t>
  </si>
  <si>
    <t>Units produced (x)</t>
  </si>
  <si>
    <t>&gt;=</t>
  </si>
  <si>
    <t>Prod time in hours / unit</t>
  </si>
  <si>
    <t>Hours total</t>
  </si>
  <si>
    <t>Legend</t>
  </si>
  <si>
    <t>Parameters</t>
  </si>
  <si>
    <t>Hours available</t>
  </si>
  <si>
    <t>Hours max</t>
  </si>
  <si>
    <t>Formulas</t>
  </si>
  <si>
    <t xml:space="preserve">Project A1      </t>
  </si>
  <si>
    <t xml:space="preserve"> Project A2         </t>
  </si>
  <si>
    <t xml:space="preserve"> Project A3         </t>
  </si>
  <si>
    <t xml:space="preserve"> Investment A1-3    </t>
  </si>
  <si>
    <t xml:space="preserve"> Project A4.0   </t>
  </si>
  <si>
    <t xml:space="preserve"> Project A4.1   </t>
  </si>
  <si>
    <t xml:space="preserve"> Project A5         </t>
  </si>
  <si>
    <t xml:space="preserve"> Project A6         </t>
  </si>
  <si>
    <t xml:space="preserve"> Project A7a        </t>
  </si>
  <si>
    <t xml:space="preserve"> Project A7b        </t>
  </si>
  <si>
    <t xml:space="preserve"> Project A8         </t>
  </si>
  <si>
    <t xml:space="preserve"> Project A9         </t>
  </si>
  <si>
    <t xml:space="preserve"> Project A10        </t>
  </si>
  <si>
    <t xml:space="preserve"> Project A11        </t>
  </si>
  <si>
    <t xml:space="preserve"> Project A12        </t>
  </si>
  <si>
    <t xml:space="preserve"> Project A13        </t>
  </si>
  <si>
    <t xml:space="preserve"> Project B1         </t>
  </si>
  <si>
    <t xml:space="preserve"> Project B2         </t>
  </si>
  <si>
    <t xml:space="preserve"> Project B3         </t>
  </si>
  <si>
    <t xml:space="preserve"> Project B4         </t>
  </si>
  <si>
    <t xml:space="preserve"> Project B5a        </t>
  </si>
  <si>
    <t xml:space="preserve"> Project B5b        </t>
  </si>
  <si>
    <t xml:space="preserve"> Project B6         </t>
  </si>
  <si>
    <t xml:space="preserve"> Project B7         </t>
  </si>
  <si>
    <t xml:space="preserve"> Project B8         </t>
  </si>
  <si>
    <t xml:space="preserve"> Project B9         </t>
  </si>
  <si>
    <t xml:space="preserve"> Project B10        </t>
  </si>
  <si>
    <t xml:space="preserve"> Project B11        </t>
  </si>
  <si>
    <t xml:space="preserve"> Project B12        </t>
  </si>
  <si>
    <t xml:space="preserve"> Project B13        </t>
  </si>
  <si>
    <t>s3</t>
  </si>
  <si>
    <t>s4</t>
  </si>
  <si>
    <t>s5</t>
  </si>
  <si>
    <t>s6</t>
  </si>
  <si>
    <t>s7</t>
  </si>
  <si>
    <t>s8</t>
  </si>
  <si>
    <t>s9</t>
  </si>
  <si>
    <t>Technology B</t>
  </si>
  <si>
    <t>Technology A</t>
  </si>
  <si>
    <t>-</t>
  </si>
  <si>
    <t>+</t>
  </si>
  <si>
    <t>Scenario</t>
  </si>
  <si>
    <t>Portfolio cash</t>
  </si>
  <si>
    <t>Utility</t>
  </si>
  <si>
    <t>Probability</t>
  </si>
  <si>
    <t>Cost</t>
  </si>
  <si>
    <t>HR</t>
  </si>
  <si>
    <t>A1-A3</t>
  </si>
  <si>
    <t>A7</t>
  </si>
  <si>
    <t>A4</t>
  </si>
  <si>
    <t>B5</t>
  </si>
  <si>
    <t xml:space="preserve">Decision variables </t>
  </si>
  <si>
    <t>Expected</t>
  </si>
  <si>
    <t>Tech.  B</t>
  </si>
  <si>
    <t>sum</t>
  </si>
  <si>
    <t xml:space="preserve">Decision variable 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</si>
  <si>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</si>
  <si>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</si>
  <si>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</si>
  <si>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</si>
  <si>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</si>
  <si>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</si>
  <si>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</si>
  <si>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</si>
  <si>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</si>
  <si>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</si>
  <si>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</si>
  <si>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</si>
  <si>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</si>
  <si>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</si>
  <si>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</si>
  <si>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</si>
  <si>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</si>
  <si>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</si>
  <si>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</si>
  <si>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</si>
  <si>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</si>
  <si>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</si>
  <si>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</si>
  <si>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</si>
  <si>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</si>
  <si>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</si>
  <si>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</si>
  <si>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</si>
  <si>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</si>
  <si>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</si>
  <si>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 xml:space="preserve">Expected </t>
  </si>
  <si>
    <t>z_1</t>
  </si>
  <si>
    <t>z_0</t>
  </si>
  <si>
    <t>z_2</t>
  </si>
  <si>
    <t>Init.</t>
  </si>
  <si>
    <t>Add.</t>
  </si>
  <si>
    <t>Investments</t>
  </si>
  <si>
    <t>Per. 0</t>
  </si>
  <si>
    <t>Decision var.</t>
  </si>
  <si>
    <t xml:space="preserve"> </t>
  </si>
  <si>
    <t>Cash (R)</t>
  </si>
  <si>
    <t>i</t>
  </si>
  <si>
    <t>d_i</t>
  </si>
  <si>
    <t>z_i</t>
  </si>
  <si>
    <t>Average</t>
  </si>
  <si>
    <t xml:space="preserve"> -0.3q+1.2*q</t>
  </si>
  <si>
    <t xml:space="preserve"> -0.3q+1.2*d_i</t>
  </si>
  <si>
    <t>q</t>
  </si>
  <si>
    <t>F_D(d_i)=i/n</t>
  </si>
  <si>
    <t>This is the critical fractile solution</t>
  </si>
  <si>
    <t>Football</t>
  </si>
  <si>
    <t>Sample Average 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</si>
</sst>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3" xfId="0" applyBorder="1"/>
    <xf numFmtId="0" fontId="0" fillId="0" borderId="13" xfId="0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3" borderId="9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13" xfId="0" applyFill="1" applyBorder="1"/>
    <xf numFmtId="0" fontId="0" fillId="3" borderId="13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6" borderId="13" xfId="0" applyFill="1" applyBorder="1"/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5" xfId="0" applyNumberFormat="1" applyBorder="1" applyAlignment="1">
      <alignment horizontal="center" textRotation="90"/>
    </xf>
    <xf numFmtId="49" fontId="0" fillId="0" borderId="6" xfId="0" applyNumberFormat="1" applyBorder="1" applyAlignment="1">
      <alignment horizontal="center" textRotation="90"/>
    </xf>
    <xf numFmtId="49" fontId="0" fillId="0" borderId="7" xfId="0" applyNumberFormat="1" applyBorder="1" applyAlignment="1">
      <alignment horizontal="center" textRotation="90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6" borderId="16" xfId="0" applyNumberForma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2" fontId="1" fillId="6" borderId="11" xfId="0" applyNumberFormat="1" applyFont="1" applyFill="1" applyBorder="1" applyAlignment="1">
      <alignment horizontal="center"/>
    </xf>
    <xf numFmtId="165" fontId="1" fillId="6" borderId="8" xfId="0" applyNumberFormat="1" applyFont="1" applyFill="1" applyBorder="1" applyAlignment="1">
      <alignment horizontal="center"/>
    </xf>
    <xf numFmtId="165" fontId="1" fillId="6" borderId="9" xfId="0" applyNumberFormat="1" applyFont="1" applyFill="1" applyBorder="1" applyAlignment="1">
      <alignment horizontal="center"/>
    </xf>
    <xf numFmtId="165" fontId="1" fillId="6" borderId="10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0" fillId="0" borderId="17" xfId="0" applyBorder="1"/>
    <xf numFmtId="0" fontId="9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7" borderId="0" xfId="0" applyFill="1"/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2" fontId="3" fillId="0" borderId="1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 textRotation="90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(histogram)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Newsvendor!$AD$24:$AD$54</c:f>
              <c:numCache>
                <c:formatCode>General</c:formatCode>
                <c:ptCount val="31"/>
              </c:numCache>
            </c:numRef>
          </c:cat>
          <c:val>
            <c:numRef>
              <c:f>Newsvendor!$AE$24:$AE$54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F252-4175-885F-03C84A87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862176"/>
        <c:axId val="334862568"/>
      </c:barChart>
      <c:catAx>
        <c:axId val="3348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34862568"/>
        <c:crosses val="autoZero"/>
        <c:auto val="1"/>
        <c:lblAlgn val="ctr"/>
        <c:lblOffset val="100"/>
        <c:noMultiLvlLbl val="0"/>
      </c:catAx>
      <c:valAx>
        <c:axId val="33486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348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</a:t>
            </a:r>
            <a:r>
              <a:rPr lang="en-US" baseline="0"/>
              <a:t> CDF</a:t>
            </a:r>
          </a:p>
          <a:p>
            <a:pPr>
              <a:defRPr/>
            </a:pPr>
            <a:r>
              <a:rPr lang="en-US" baseline="0"/>
              <a:t>F_D(d)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Newsvendor!$C$6:$C$105</c:f>
              <c:numCache>
                <c:formatCode>General</c:formatCode>
                <c:ptCount val="100"/>
                <c:pt idx="0">
                  <c:v>16238</c:v>
                </c:pt>
                <c:pt idx="1">
                  <c:v>19934</c:v>
                </c:pt>
                <c:pt idx="2">
                  <c:v>20224</c:v>
                </c:pt>
                <c:pt idx="3">
                  <c:v>21103</c:v>
                </c:pt>
                <c:pt idx="4">
                  <c:v>21510</c:v>
                </c:pt>
                <c:pt idx="5">
                  <c:v>21625</c:v>
                </c:pt>
                <c:pt idx="6">
                  <c:v>21698</c:v>
                </c:pt>
                <c:pt idx="7">
                  <c:v>22204</c:v>
                </c:pt>
                <c:pt idx="8">
                  <c:v>22513</c:v>
                </c:pt>
                <c:pt idx="9">
                  <c:v>22623</c:v>
                </c:pt>
                <c:pt idx="10">
                  <c:v>23014</c:v>
                </c:pt>
                <c:pt idx="11">
                  <c:v>23534</c:v>
                </c:pt>
                <c:pt idx="12">
                  <c:v>23761</c:v>
                </c:pt>
                <c:pt idx="13">
                  <c:v>23785</c:v>
                </c:pt>
                <c:pt idx="14">
                  <c:v>24143</c:v>
                </c:pt>
                <c:pt idx="15">
                  <c:v>24319</c:v>
                </c:pt>
                <c:pt idx="16">
                  <c:v>24639</c:v>
                </c:pt>
                <c:pt idx="17">
                  <c:v>25032</c:v>
                </c:pt>
                <c:pt idx="18">
                  <c:v>25163</c:v>
                </c:pt>
                <c:pt idx="19">
                  <c:v>25664</c:v>
                </c:pt>
                <c:pt idx="20">
                  <c:v>25854</c:v>
                </c:pt>
                <c:pt idx="21">
                  <c:v>26358</c:v>
                </c:pt>
                <c:pt idx="22">
                  <c:v>26706</c:v>
                </c:pt>
                <c:pt idx="23">
                  <c:v>26755</c:v>
                </c:pt>
                <c:pt idx="24">
                  <c:v>26906</c:v>
                </c:pt>
                <c:pt idx="25">
                  <c:v>26953</c:v>
                </c:pt>
                <c:pt idx="26">
                  <c:v>27617</c:v>
                </c:pt>
                <c:pt idx="27">
                  <c:v>27739</c:v>
                </c:pt>
                <c:pt idx="28">
                  <c:v>27783</c:v>
                </c:pt>
                <c:pt idx="29">
                  <c:v>27921</c:v>
                </c:pt>
                <c:pt idx="30">
                  <c:v>28005</c:v>
                </c:pt>
                <c:pt idx="31">
                  <c:v>28103</c:v>
                </c:pt>
                <c:pt idx="32">
                  <c:v>28204</c:v>
                </c:pt>
                <c:pt idx="33">
                  <c:v>28402</c:v>
                </c:pt>
                <c:pt idx="34">
                  <c:v>28476</c:v>
                </c:pt>
                <c:pt idx="35">
                  <c:v>28570</c:v>
                </c:pt>
                <c:pt idx="36">
                  <c:v>28684</c:v>
                </c:pt>
                <c:pt idx="37">
                  <c:v>28696</c:v>
                </c:pt>
                <c:pt idx="38">
                  <c:v>28921</c:v>
                </c:pt>
                <c:pt idx="39">
                  <c:v>28941</c:v>
                </c:pt>
                <c:pt idx="40">
                  <c:v>28984</c:v>
                </c:pt>
                <c:pt idx="41">
                  <c:v>29252</c:v>
                </c:pt>
                <c:pt idx="42">
                  <c:v>29305</c:v>
                </c:pt>
                <c:pt idx="43">
                  <c:v>29317</c:v>
                </c:pt>
                <c:pt idx="44">
                  <c:v>29391</c:v>
                </c:pt>
                <c:pt idx="45">
                  <c:v>29422</c:v>
                </c:pt>
                <c:pt idx="46">
                  <c:v>29468</c:v>
                </c:pt>
                <c:pt idx="47">
                  <c:v>29594</c:v>
                </c:pt>
                <c:pt idx="48">
                  <c:v>29727</c:v>
                </c:pt>
                <c:pt idx="49">
                  <c:v>29901</c:v>
                </c:pt>
                <c:pt idx="50">
                  <c:v>30018</c:v>
                </c:pt>
                <c:pt idx="51">
                  <c:v>30225</c:v>
                </c:pt>
                <c:pt idx="52">
                  <c:v>30344</c:v>
                </c:pt>
                <c:pt idx="53">
                  <c:v>30537</c:v>
                </c:pt>
                <c:pt idx="54">
                  <c:v>30843</c:v>
                </c:pt>
                <c:pt idx="55">
                  <c:v>31049</c:v>
                </c:pt>
                <c:pt idx="56">
                  <c:v>31062</c:v>
                </c:pt>
                <c:pt idx="57">
                  <c:v>31261</c:v>
                </c:pt>
                <c:pt idx="58">
                  <c:v>31534</c:v>
                </c:pt>
                <c:pt idx="59">
                  <c:v>31641</c:v>
                </c:pt>
                <c:pt idx="60">
                  <c:v>32065</c:v>
                </c:pt>
                <c:pt idx="61">
                  <c:v>32221</c:v>
                </c:pt>
                <c:pt idx="62">
                  <c:v>32290</c:v>
                </c:pt>
                <c:pt idx="63">
                  <c:v>32602</c:v>
                </c:pt>
                <c:pt idx="64">
                  <c:v>32908</c:v>
                </c:pt>
                <c:pt idx="65">
                  <c:v>33056</c:v>
                </c:pt>
                <c:pt idx="66">
                  <c:v>33125</c:v>
                </c:pt>
                <c:pt idx="67">
                  <c:v>33168</c:v>
                </c:pt>
                <c:pt idx="68">
                  <c:v>33186</c:v>
                </c:pt>
                <c:pt idx="69">
                  <c:v>33216</c:v>
                </c:pt>
                <c:pt idx="70">
                  <c:v>33228</c:v>
                </c:pt>
                <c:pt idx="71">
                  <c:v>33253</c:v>
                </c:pt>
                <c:pt idx="72">
                  <c:v>33279</c:v>
                </c:pt>
                <c:pt idx="73">
                  <c:v>33714</c:v>
                </c:pt>
                <c:pt idx="74">
                  <c:v>33730</c:v>
                </c:pt>
                <c:pt idx="75">
                  <c:v>33780</c:v>
                </c:pt>
                <c:pt idx="76">
                  <c:v>33837</c:v>
                </c:pt>
                <c:pt idx="77">
                  <c:v>34548</c:v>
                </c:pt>
                <c:pt idx="78">
                  <c:v>34633</c:v>
                </c:pt>
                <c:pt idx="79">
                  <c:v>35174</c:v>
                </c:pt>
                <c:pt idx="80">
                  <c:v>35636</c:v>
                </c:pt>
                <c:pt idx="81">
                  <c:v>35900</c:v>
                </c:pt>
                <c:pt idx="82">
                  <c:v>35959</c:v>
                </c:pt>
                <c:pt idx="83">
                  <c:v>35965</c:v>
                </c:pt>
                <c:pt idx="84">
                  <c:v>36054</c:v>
                </c:pt>
                <c:pt idx="85">
                  <c:v>36471</c:v>
                </c:pt>
                <c:pt idx="86">
                  <c:v>36483</c:v>
                </c:pt>
                <c:pt idx="87">
                  <c:v>36706</c:v>
                </c:pt>
                <c:pt idx="88">
                  <c:v>36847</c:v>
                </c:pt>
                <c:pt idx="89">
                  <c:v>37039</c:v>
                </c:pt>
                <c:pt idx="90">
                  <c:v>37098</c:v>
                </c:pt>
                <c:pt idx="91">
                  <c:v>37808</c:v>
                </c:pt>
                <c:pt idx="92">
                  <c:v>38527</c:v>
                </c:pt>
                <c:pt idx="93">
                  <c:v>38708</c:v>
                </c:pt>
                <c:pt idx="94">
                  <c:v>38818</c:v>
                </c:pt>
                <c:pt idx="95">
                  <c:v>39294</c:v>
                </c:pt>
                <c:pt idx="96">
                  <c:v>40663</c:v>
                </c:pt>
                <c:pt idx="97">
                  <c:v>43427</c:v>
                </c:pt>
                <c:pt idx="98">
                  <c:v>45948</c:v>
                </c:pt>
                <c:pt idx="99">
                  <c:v>47203</c:v>
                </c:pt>
              </c:numCache>
            </c:numRef>
          </c:xVal>
          <c:yVal>
            <c:numRef>
              <c:f>Newsvendor!$H$6:$H$105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8-40C3-81FA-89D7A5CE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63744"/>
        <c:axId val="334864136"/>
      </c:scatterChart>
      <c:valAx>
        <c:axId val="3348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34864136"/>
        <c:crosses val="autoZero"/>
        <c:crossBetween val="midCat"/>
      </c:valAx>
      <c:valAx>
        <c:axId val="3348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3486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E71376E-2CCA-5948-99B2-A5C17D6AA8A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438150</xdr:colOff>
      <xdr:row>21</xdr:row>
      <xdr:rowOff>14287</xdr:rowOff>
    </xdr:from>
    <xdr:to>
      <xdr:col>44</xdr:col>
      <xdr:colOff>133350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147637</xdr:colOff>
      <xdr:row>28</xdr:row>
      <xdr:rowOff>147637</xdr:rowOff>
    </xdr:from>
    <xdr:to>
      <xdr:col>15</xdr:col>
      <xdr:colOff>452437</xdr:colOff>
      <xdr:row>43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78</xdr:row>
      <xdr:rowOff>69850</xdr:rowOff>
    </xdr:from>
    <xdr:to>
      <xdr:col>14</xdr:col>
      <xdr:colOff>577850</xdr:colOff>
      <xdr:row>92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5358C5-7657-B44E-AC40-9D92A8764B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9500" y="14547850"/>
              <a:ext cx="4229100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FI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45" name="OpenSolver1">
          <a:extLst>
            <a:ext uri="{FF2B5EF4-FFF2-40B4-BE49-F238E27FC236}">
              <a16:creationId xmlns:a16="http://schemas.microsoft.com/office/drawing/2014/main" id="{0C10386D-B9BE-3741-8993-849080DBC487}"/>
            </a:ext>
          </a:extLst>
        </xdr:cNvPr>
        <xdr:cNvSpPr/>
      </xdr:nvSpPr>
      <xdr:spPr>
        <a:xfrm>
          <a:off x="2070100" y="190500"/>
          <a:ext cx="1206500" cy="190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105</xdr:row>
      <xdr:rowOff>0</xdr:rowOff>
    </xdr:to>
    <xdr:sp macro="" textlink="">
      <xdr:nvSpPr>
        <xdr:cNvPr id="46" name="OpenSolver2">
          <a:extLst>
            <a:ext uri="{FF2B5EF4-FFF2-40B4-BE49-F238E27FC236}">
              <a16:creationId xmlns:a16="http://schemas.microsoft.com/office/drawing/2014/main" id="{7AAB54FD-33D5-874D-BA5F-9CCFC869360F}"/>
            </a:ext>
          </a:extLst>
        </xdr:cNvPr>
        <xdr:cNvSpPr/>
      </xdr:nvSpPr>
      <xdr:spPr>
        <a:xfrm>
          <a:off x="4394200" y="1054100"/>
          <a:ext cx="698500" cy="190881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47" name="OpenSolver3">
          <a:extLst>
            <a:ext uri="{FF2B5EF4-FFF2-40B4-BE49-F238E27FC236}">
              <a16:creationId xmlns:a16="http://schemas.microsoft.com/office/drawing/2014/main" id="{AF1FD908-EB5C-0A48-9211-7273176FCB91}"/>
            </a:ext>
          </a:extLst>
        </xdr:cNvPr>
        <xdr:cNvSpPr/>
      </xdr:nvSpPr>
      <xdr:spPr>
        <a:xfrm>
          <a:off x="4394200" y="584200"/>
          <a:ext cx="698500" cy="2032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1104900</xdr:colOff>
      <xdr:row>2</xdr:row>
      <xdr:rowOff>127000</xdr:rowOff>
    </xdr:from>
    <xdr:to>
      <xdr:col>5</xdr:col>
      <xdr:colOff>236535</xdr:colOff>
      <xdr:row>3</xdr:row>
      <xdr:rowOff>50800</xdr:rowOff>
    </xdr:to>
    <xdr:sp macro="" textlink="">
      <xdr:nvSpPr>
        <xdr:cNvPr id="48" name="OpenSolver4">
          <a:extLst>
            <a:ext uri="{FF2B5EF4-FFF2-40B4-BE49-F238E27FC236}">
              <a16:creationId xmlns:a16="http://schemas.microsoft.com/office/drawing/2014/main" id="{2D57BBF5-D57A-1C4E-BD02-904028578981}"/>
            </a:ext>
          </a:extLst>
        </xdr:cNvPr>
        <xdr:cNvSpPr/>
      </xdr:nvSpPr>
      <xdr:spPr>
        <a:xfrm>
          <a:off x="4381500" y="5080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105</xdr:row>
      <xdr:rowOff>0</xdr:rowOff>
    </xdr:to>
    <xdr:sp macro="" textlink="">
      <xdr:nvSpPr>
        <xdr:cNvPr id="49" name="OpenSolver5">
          <a:extLst>
            <a:ext uri="{FF2B5EF4-FFF2-40B4-BE49-F238E27FC236}">
              <a16:creationId xmlns:a16="http://schemas.microsoft.com/office/drawing/2014/main" id="{9CA4CE58-52C6-7A46-82DC-DA58948B7514}"/>
            </a:ext>
          </a:extLst>
        </xdr:cNvPr>
        <xdr:cNvSpPr/>
      </xdr:nvSpPr>
      <xdr:spPr>
        <a:xfrm>
          <a:off x="2070100" y="1054100"/>
          <a:ext cx="1206500" cy="190881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5</xdr:col>
      <xdr:colOff>12700</xdr:colOff>
      <xdr:row>5</xdr:row>
      <xdr:rowOff>12700</xdr:rowOff>
    </xdr:from>
    <xdr:to>
      <xdr:col>6</xdr:col>
      <xdr:colOff>0</xdr:colOff>
      <xdr:row>105</xdr:row>
      <xdr:rowOff>0</xdr:rowOff>
    </xdr:to>
    <xdr:sp macro="" textlink="">
      <xdr:nvSpPr>
        <xdr:cNvPr id="50" name="OpenSolver6">
          <a:extLst>
            <a:ext uri="{FF2B5EF4-FFF2-40B4-BE49-F238E27FC236}">
              <a16:creationId xmlns:a16="http://schemas.microsoft.com/office/drawing/2014/main" id="{90881148-0142-9345-8F57-C7ADD5BB545B}"/>
            </a:ext>
          </a:extLst>
        </xdr:cNvPr>
        <xdr:cNvSpPr/>
      </xdr:nvSpPr>
      <xdr:spPr>
        <a:xfrm>
          <a:off x="4406900" y="1066800"/>
          <a:ext cx="685800" cy="190754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4</xdr:col>
      <xdr:colOff>0</xdr:colOff>
      <xdr:row>54</xdr:row>
      <xdr:rowOff>196850</xdr:rowOff>
    </xdr:from>
    <xdr:to>
      <xdr:col>5</xdr:col>
      <xdr:colOff>12700</xdr:colOff>
      <xdr:row>55</xdr:row>
      <xdr:rowOff>0</xdr:rowOff>
    </xdr:to>
    <xdr:cxnSp macro="">
      <xdr:nvCxnSpPr>
        <xdr:cNvPr id="51" name="OpenSolver7">
          <a:extLst>
            <a:ext uri="{FF2B5EF4-FFF2-40B4-BE49-F238E27FC236}">
              <a16:creationId xmlns:a16="http://schemas.microsoft.com/office/drawing/2014/main" id="{5163DD21-86C5-F14B-8A1E-9D9505C9426F}"/>
            </a:ext>
          </a:extLst>
        </xdr:cNvPr>
        <xdr:cNvCxnSpPr>
          <a:stCxn id="49" idx="3"/>
          <a:endCxn id="50" idx="1"/>
        </xdr:cNvCxnSpPr>
      </xdr:nvCxnSpPr>
      <xdr:spPr>
        <a:xfrm>
          <a:off x="3276600" y="10598150"/>
          <a:ext cx="1130300" cy="635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374650</xdr:colOff>
      <xdr:row>54</xdr:row>
      <xdr:rowOff>73025</xdr:rowOff>
    </xdr:from>
    <xdr:to>
      <xdr:col>4</xdr:col>
      <xdr:colOff>755650</xdr:colOff>
      <xdr:row>55</xdr:row>
      <xdr:rowOff>123825</xdr:rowOff>
    </xdr:to>
    <xdr:sp macro="" textlink="">
      <xdr:nvSpPr>
        <xdr:cNvPr id="52" name="OpenSolver8">
          <a:extLst>
            <a:ext uri="{FF2B5EF4-FFF2-40B4-BE49-F238E27FC236}">
              <a16:creationId xmlns:a16="http://schemas.microsoft.com/office/drawing/2014/main" id="{30B97EBD-E42B-434C-B578-A526F4E65B92}"/>
            </a:ext>
          </a:extLst>
        </xdr:cNvPr>
        <xdr:cNvSpPr/>
      </xdr:nvSpPr>
      <xdr:spPr>
        <a:xfrm>
          <a:off x="3651250" y="104743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105</xdr:row>
      <xdr:rowOff>0</xdr:rowOff>
    </xdr:to>
    <xdr:sp macro="" textlink="">
      <xdr:nvSpPr>
        <xdr:cNvPr id="53" name="OpenSolver9">
          <a:extLst>
            <a:ext uri="{FF2B5EF4-FFF2-40B4-BE49-F238E27FC236}">
              <a16:creationId xmlns:a16="http://schemas.microsoft.com/office/drawing/2014/main" id="{4DCA3B54-D5B2-1A48-8ADC-7C32F38C2AF7}"/>
            </a:ext>
          </a:extLst>
        </xdr:cNvPr>
        <xdr:cNvSpPr/>
      </xdr:nvSpPr>
      <xdr:spPr>
        <a:xfrm>
          <a:off x="3276600" y="1054100"/>
          <a:ext cx="1117600" cy="190881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25400</xdr:colOff>
      <xdr:row>5</xdr:row>
      <xdr:rowOff>25400</xdr:rowOff>
    </xdr:from>
    <xdr:to>
      <xdr:col>6</xdr:col>
      <xdr:colOff>0</xdr:colOff>
      <xdr:row>105</xdr:row>
      <xdr:rowOff>0</xdr:rowOff>
    </xdr:to>
    <xdr:sp macro="" textlink="">
      <xdr:nvSpPr>
        <xdr:cNvPr id="54" name="OpenSolver10">
          <a:extLst>
            <a:ext uri="{FF2B5EF4-FFF2-40B4-BE49-F238E27FC236}">
              <a16:creationId xmlns:a16="http://schemas.microsoft.com/office/drawing/2014/main" id="{E82580F8-BA30-BB4C-8AA6-91F2522AE742}"/>
            </a:ext>
          </a:extLst>
        </xdr:cNvPr>
        <xdr:cNvSpPr/>
      </xdr:nvSpPr>
      <xdr:spPr>
        <a:xfrm>
          <a:off x="4419600" y="1079500"/>
          <a:ext cx="673100" cy="190627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</xdr:col>
      <xdr:colOff>0</xdr:colOff>
      <xdr:row>54</xdr:row>
      <xdr:rowOff>196850</xdr:rowOff>
    </xdr:from>
    <xdr:to>
      <xdr:col>5</xdr:col>
      <xdr:colOff>25400</xdr:colOff>
      <xdr:row>55</xdr:row>
      <xdr:rowOff>6350</xdr:rowOff>
    </xdr:to>
    <xdr:cxnSp macro="">
      <xdr:nvCxnSpPr>
        <xdr:cNvPr id="55" name="OpenSolver11">
          <a:extLst>
            <a:ext uri="{FF2B5EF4-FFF2-40B4-BE49-F238E27FC236}">
              <a16:creationId xmlns:a16="http://schemas.microsoft.com/office/drawing/2014/main" id="{1DC87A6C-5A47-FF4B-A61C-FB89CAA60470}"/>
            </a:ext>
          </a:extLst>
        </xdr:cNvPr>
        <xdr:cNvCxnSpPr>
          <a:stCxn id="53" idx="3"/>
          <a:endCxn id="54" idx="1"/>
        </xdr:cNvCxnSpPr>
      </xdr:nvCxnSpPr>
      <xdr:spPr>
        <a:xfrm>
          <a:off x="4394200" y="10598150"/>
          <a:ext cx="25400" cy="127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939800</xdr:colOff>
      <xdr:row>54</xdr:row>
      <xdr:rowOff>76200</xdr:rowOff>
    </xdr:from>
    <xdr:to>
      <xdr:col>5</xdr:col>
      <xdr:colOff>203200</xdr:colOff>
      <xdr:row>55</xdr:row>
      <xdr:rowOff>127000</xdr:rowOff>
    </xdr:to>
    <xdr:sp macro="" textlink="">
      <xdr:nvSpPr>
        <xdr:cNvPr id="56" name="OpenSolver12">
          <a:extLst>
            <a:ext uri="{FF2B5EF4-FFF2-40B4-BE49-F238E27FC236}">
              <a16:creationId xmlns:a16="http://schemas.microsoft.com/office/drawing/2014/main" id="{E890D6C3-56BC-5545-94F8-35592D8312B8}"/>
            </a:ext>
          </a:extLst>
        </xdr:cNvPr>
        <xdr:cNvSpPr/>
      </xdr:nvSpPr>
      <xdr:spPr>
        <a:xfrm>
          <a:off x="4216400" y="104775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20" name="OpenSolver2">
          <a:extLst>
            <a:ext uri="{FF2B5EF4-FFF2-40B4-BE49-F238E27FC236}">
              <a16:creationId xmlns:a16="http://schemas.microsoft.com/office/drawing/2014/main" id="{13D70FFA-E766-AE47-AF2F-6D96A6F09B95}"/>
            </a:ext>
          </a:extLst>
        </xdr:cNvPr>
        <xdr:cNvSpPr/>
      </xdr:nvSpPr>
      <xdr:spPr>
        <a:xfrm>
          <a:off x="5016500" y="381000"/>
          <a:ext cx="673100" cy="3810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</xdr:col>
      <xdr:colOff>850900</xdr:colOff>
      <xdr:row>1</xdr:row>
      <xdr:rowOff>114300</xdr:rowOff>
    </xdr:from>
    <xdr:to>
      <xdr:col>7</xdr:col>
      <xdr:colOff>236535</xdr:colOff>
      <xdr:row>2</xdr:row>
      <xdr:rowOff>50800</xdr:rowOff>
    </xdr:to>
    <xdr:sp macro="" textlink="">
      <xdr:nvSpPr>
        <xdr:cNvPr id="21" name="OpenSolver3">
          <a:extLst>
            <a:ext uri="{FF2B5EF4-FFF2-40B4-BE49-F238E27FC236}">
              <a16:creationId xmlns:a16="http://schemas.microsoft.com/office/drawing/2014/main" id="{80ED7691-7F49-FB44-8399-9A4FCCABB721}"/>
            </a:ext>
          </a:extLst>
        </xdr:cNvPr>
        <xdr:cNvSpPr/>
      </xdr:nvSpPr>
      <xdr:spPr>
        <a:xfrm>
          <a:off x="5003800" y="304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</xdr:col>
      <xdr:colOff>12700</xdr:colOff>
      <xdr:row>6</xdr:row>
      <xdr:rowOff>12700</xdr:rowOff>
    </xdr:from>
    <xdr:to>
      <xdr:col>3</xdr:col>
      <xdr:colOff>0</xdr:colOff>
      <xdr:row>7</xdr:row>
      <xdr:rowOff>0</xdr:rowOff>
    </xdr:to>
    <xdr:sp macro="" textlink="">
      <xdr:nvSpPr>
        <xdr:cNvPr id="22" name="OpenSolver4">
          <a:extLst>
            <a:ext uri="{FF2B5EF4-FFF2-40B4-BE49-F238E27FC236}">
              <a16:creationId xmlns:a16="http://schemas.microsoft.com/office/drawing/2014/main" id="{E2225FF8-AF11-5146-88EF-F5D2F05FAE36}"/>
            </a:ext>
          </a:extLst>
        </xdr:cNvPr>
        <xdr:cNvSpPr/>
      </xdr:nvSpPr>
      <xdr:spPr>
        <a:xfrm>
          <a:off x="685800" y="1155700"/>
          <a:ext cx="1549400" cy="1778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3" name="OpenSolver5">
          <a:extLst>
            <a:ext uri="{FF2B5EF4-FFF2-40B4-BE49-F238E27FC236}">
              <a16:creationId xmlns:a16="http://schemas.microsoft.com/office/drawing/2014/main" id="{3399BC81-8F2D-AB46-A4C4-2DF2261C1DFE}"/>
            </a:ext>
          </a:extLst>
        </xdr:cNvPr>
        <xdr:cNvSpPr/>
      </xdr:nvSpPr>
      <xdr:spPr>
        <a:xfrm>
          <a:off x="673100" y="1714500"/>
          <a:ext cx="15621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158750</xdr:colOff>
      <xdr:row>7</xdr:row>
      <xdr:rowOff>0</xdr:rowOff>
    </xdr:from>
    <xdr:to>
      <xdr:col>2</xdr:col>
      <xdr:colOff>165100</xdr:colOff>
      <xdr:row>9</xdr:row>
      <xdr:rowOff>0</xdr:rowOff>
    </xdr:to>
    <xdr:cxnSp macro="">
      <xdr:nvCxnSpPr>
        <xdr:cNvPr id="24" name="OpenSolver6">
          <a:extLst>
            <a:ext uri="{FF2B5EF4-FFF2-40B4-BE49-F238E27FC236}">
              <a16:creationId xmlns:a16="http://schemas.microsoft.com/office/drawing/2014/main" id="{EAFFC971-6A2C-EE44-8444-17098D101249}"/>
            </a:ext>
          </a:extLst>
        </xdr:cNvPr>
        <xdr:cNvCxnSpPr>
          <a:stCxn id="22" idx="2"/>
          <a:endCxn id="23" idx="0"/>
        </xdr:cNvCxnSpPr>
      </xdr:nvCxnSpPr>
      <xdr:spPr>
        <a:xfrm flipH="1">
          <a:off x="1454150" y="1333500"/>
          <a:ext cx="6350" cy="3810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593725</xdr:colOff>
      <xdr:row>7</xdr:row>
      <xdr:rowOff>63500</xdr:rowOff>
    </xdr:from>
    <xdr:to>
      <xdr:col>2</xdr:col>
      <xdr:colOff>352425</xdr:colOff>
      <xdr:row>8</xdr:row>
      <xdr:rowOff>127000</xdr:rowOff>
    </xdr:to>
    <xdr:sp macro="" textlink="">
      <xdr:nvSpPr>
        <xdr:cNvPr id="25" name="OpenSolver7">
          <a:extLst>
            <a:ext uri="{FF2B5EF4-FFF2-40B4-BE49-F238E27FC236}">
              <a16:creationId xmlns:a16="http://schemas.microsoft.com/office/drawing/2014/main" id="{E03CA950-0C1C-9D4E-925E-EF794CB64642}"/>
            </a:ext>
          </a:extLst>
        </xdr:cNvPr>
        <xdr:cNvSpPr/>
      </xdr:nvSpPr>
      <xdr:spPr>
        <a:xfrm>
          <a:off x="1266825" y="13970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25400</xdr:colOff>
      <xdr:row>6</xdr:row>
      <xdr:rowOff>25400</xdr:rowOff>
    </xdr:from>
    <xdr:to>
      <xdr:col>3</xdr:col>
      <xdr:colOff>0</xdr:colOff>
      <xdr:row>7</xdr:row>
      <xdr:rowOff>0</xdr:rowOff>
    </xdr:to>
    <xdr:sp macro="" textlink="">
      <xdr:nvSpPr>
        <xdr:cNvPr id="26" name="OpenSolver8">
          <a:extLst>
            <a:ext uri="{FF2B5EF4-FFF2-40B4-BE49-F238E27FC236}">
              <a16:creationId xmlns:a16="http://schemas.microsoft.com/office/drawing/2014/main" id="{1F52883D-3ED5-1B4B-80D9-A0141E876D0D}"/>
            </a:ext>
          </a:extLst>
        </xdr:cNvPr>
        <xdr:cNvSpPr/>
      </xdr:nvSpPr>
      <xdr:spPr>
        <a:xfrm>
          <a:off x="698500" y="1168400"/>
          <a:ext cx="1536700" cy="1651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27" name="OpenSolver9">
          <a:extLst>
            <a:ext uri="{FF2B5EF4-FFF2-40B4-BE49-F238E27FC236}">
              <a16:creationId xmlns:a16="http://schemas.microsoft.com/office/drawing/2014/main" id="{73FF012B-CFB9-834F-95E0-D9C1D3EF09CD}"/>
            </a:ext>
          </a:extLst>
        </xdr:cNvPr>
        <xdr:cNvSpPr/>
      </xdr:nvSpPr>
      <xdr:spPr>
        <a:xfrm>
          <a:off x="673100" y="1524000"/>
          <a:ext cx="15621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2</xdr:col>
      <xdr:colOff>158750</xdr:colOff>
      <xdr:row>7</xdr:row>
      <xdr:rowOff>0</xdr:rowOff>
    </xdr:from>
    <xdr:to>
      <xdr:col>2</xdr:col>
      <xdr:colOff>171450</xdr:colOff>
      <xdr:row>8</xdr:row>
      <xdr:rowOff>0</xdr:rowOff>
    </xdr:to>
    <xdr:cxnSp macro="">
      <xdr:nvCxnSpPr>
        <xdr:cNvPr id="28" name="OpenSolver10">
          <a:extLst>
            <a:ext uri="{FF2B5EF4-FFF2-40B4-BE49-F238E27FC236}">
              <a16:creationId xmlns:a16="http://schemas.microsoft.com/office/drawing/2014/main" id="{A559E5F4-A71D-CC41-B069-98444893F9B9}"/>
            </a:ext>
          </a:extLst>
        </xdr:cNvPr>
        <xdr:cNvCxnSpPr>
          <a:stCxn id="26" idx="2"/>
          <a:endCxn id="27" idx="0"/>
        </xdr:cNvCxnSpPr>
      </xdr:nvCxnSpPr>
      <xdr:spPr>
        <a:xfrm flipH="1">
          <a:off x="1454150" y="1333500"/>
          <a:ext cx="12700" cy="1905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596900</xdr:colOff>
      <xdr:row>6</xdr:row>
      <xdr:rowOff>158750</xdr:rowOff>
    </xdr:from>
    <xdr:to>
      <xdr:col>2</xdr:col>
      <xdr:colOff>355600</xdr:colOff>
      <xdr:row>8</xdr:row>
      <xdr:rowOff>31750</xdr:rowOff>
    </xdr:to>
    <xdr:sp macro="" textlink="">
      <xdr:nvSpPr>
        <xdr:cNvPr id="29" name="OpenSolver11">
          <a:extLst>
            <a:ext uri="{FF2B5EF4-FFF2-40B4-BE49-F238E27FC236}">
              <a16:creationId xmlns:a16="http://schemas.microsoft.com/office/drawing/2014/main" id="{2D854D8D-F34F-D34C-B54E-1630831871F7}"/>
            </a:ext>
          </a:extLst>
        </xdr:cNvPr>
        <xdr:cNvSpPr/>
      </xdr:nvSpPr>
      <xdr:spPr>
        <a:xfrm>
          <a:off x="1270000" y="1301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30" name="OpenSolver12">
          <a:extLst>
            <a:ext uri="{FF2B5EF4-FFF2-40B4-BE49-F238E27FC236}">
              <a16:creationId xmlns:a16="http://schemas.microsoft.com/office/drawing/2014/main" id="{7B6237C5-4A2A-4A43-B30F-8145537E6DFF}"/>
            </a:ext>
          </a:extLst>
        </xdr:cNvPr>
        <xdr:cNvSpPr/>
      </xdr:nvSpPr>
      <xdr:spPr>
        <a:xfrm>
          <a:off x="2235200" y="2095500"/>
          <a:ext cx="6731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GB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31" name="OpenSolver13">
          <a:extLst>
            <a:ext uri="{FF2B5EF4-FFF2-40B4-BE49-F238E27FC236}">
              <a16:creationId xmlns:a16="http://schemas.microsoft.com/office/drawing/2014/main" id="{4E647A21-AA90-1A4B-9E81-9DCD85677206}"/>
            </a:ext>
          </a:extLst>
        </xdr:cNvPr>
        <xdr:cNvSpPr/>
      </xdr:nvSpPr>
      <xdr:spPr>
        <a:xfrm>
          <a:off x="3479800" y="2095500"/>
          <a:ext cx="6731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GB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11</xdr:row>
      <xdr:rowOff>95250</xdr:rowOff>
    </xdr:from>
    <xdr:to>
      <xdr:col>5</xdr:col>
      <xdr:colOff>0</xdr:colOff>
      <xdr:row>11</xdr:row>
      <xdr:rowOff>95250</xdr:rowOff>
    </xdr:to>
    <xdr:cxnSp macro="">
      <xdr:nvCxnSpPr>
        <xdr:cNvPr id="32" name="OpenSolver14">
          <a:extLst>
            <a:ext uri="{FF2B5EF4-FFF2-40B4-BE49-F238E27FC236}">
              <a16:creationId xmlns:a16="http://schemas.microsoft.com/office/drawing/2014/main" id="{99666FBE-CC85-7E49-8A14-DB1A1358459F}"/>
            </a:ext>
          </a:extLst>
        </xdr:cNvPr>
        <xdr:cNvCxnSpPr>
          <a:stCxn id="30" idx="3"/>
          <a:endCxn id="31" idx="1"/>
        </xdr:cNvCxnSpPr>
      </xdr:nvCxnSpPr>
      <xdr:spPr>
        <a:xfrm>
          <a:off x="2908300" y="2190750"/>
          <a:ext cx="5715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10</xdr:row>
      <xdr:rowOff>158750</xdr:rowOff>
    </xdr:from>
    <xdr:to>
      <xdr:col>4</xdr:col>
      <xdr:colOff>476250</xdr:colOff>
      <xdr:row>12</xdr:row>
      <xdr:rowOff>31750</xdr:rowOff>
    </xdr:to>
    <xdr:sp macro="" textlink="">
      <xdr:nvSpPr>
        <xdr:cNvPr id="33" name="OpenSolver15">
          <a:extLst>
            <a:ext uri="{FF2B5EF4-FFF2-40B4-BE49-F238E27FC236}">
              <a16:creationId xmlns:a16="http://schemas.microsoft.com/office/drawing/2014/main" id="{DDF1AACC-9530-EA4F-9E5E-2DA09D0E5AA2}"/>
            </a:ext>
          </a:extLst>
        </xdr:cNvPr>
        <xdr:cNvSpPr/>
      </xdr:nvSpPr>
      <xdr:spPr>
        <a:xfrm>
          <a:off x="3003550" y="2063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</xdr:colOff>
      <xdr:row>6</xdr:row>
      <xdr:rowOff>12700</xdr:rowOff>
    </xdr:from>
    <xdr:to>
      <xdr:col>1</xdr:col>
      <xdr:colOff>64830</xdr:colOff>
      <xdr:row>6</xdr:row>
      <xdr:rowOff>127000</xdr:rowOff>
    </xdr:to>
    <xdr:sp macro="" textlink="">
      <xdr:nvSpPr>
        <xdr:cNvPr id="34" name="OpenSolver16">
          <a:extLst>
            <a:ext uri="{FF2B5EF4-FFF2-40B4-BE49-F238E27FC236}">
              <a16:creationId xmlns:a16="http://schemas.microsoft.com/office/drawing/2014/main" id="{F8D50A01-F77C-CA40-8A97-77355D03F1A5}"/>
            </a:ext>
          </a:extLst>
        </xdr:cNvPr>
        <xdr:cNvSpPr/>
      </xdr:nvSpPr>
      <xdr:spPr>
        <a:xfrm>
          <a:off x="685800" y="115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6</xdr:row>
      <xdr:rowOff>12700</xdr:rowOff>
    </xdr:from>
    <xdr:to>
      <xdr:col>2</xdr:col>
      <xdr:colOff>64830</xdr:colOff>
      <xdr:row>6</xdr:row>
      <xdr:rowOff>127000</xdr:rowOff>
    </xdr:to>
    <xdr:sp macro="" textlink="">
      <xdr:nvSpPr>
        <xdr:cNvPr id="35" name="OpenSolver17">
          <a:extLst>
            <a:ext uri="{FF2B5EF4-FFF2-40B4-BE49-F238E27FC236}">
              <a16:creationId xmlns:a16="http://schemas.microsoft.com/office/drawing/2014/main" id="{0F29C77F-95B0-8C41-8DD2-2A7BE3A21525}"/>
            </a:ext>
          </a:extLst>
        </xdr:cNvPr>
        <xdr:cNvSpPr/>
      </xdr:nvSpPr>
      <xdr:spPr>
        <a:xfrm>
          <a:off x="1308100" y="11557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GB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330200</xdr:colOff>
      <xdr:row>1</xdr:row>
      <xdr:rowOff>101600</xdr:rowOff>
    </xdr:from>
    <xdr:to>
      <xdr:col>23</xdr:col>
      <xdr:colOff>520700</xdr:colOff>
      <xdr:row>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8FB4478-C2F0-CB84-948B-D746B4D74A9C}"/>
            </a:ext>
          </a:extLst>
        </xdr:cNvPr>
        <xdr:cNvSpPr/>
      </xdr:nvSpPr>
      <xdr:spPr>
        <a:xfrm>
          <a:off x="11214100" y="304800"/>
          <a:ext cx="2120900" cy="927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/>
            <a:t>For</a:t>
          </a:r>
          <a:r>
            <a:rPr lang="en-GB" sz="1600" baseline="0"/>
            <a:t> Solver </a:t>
          </a:r>
          <a:r>
            <a:rPr lang="en-GB" sz="1600"/>
            <a:t>we want to express all constraints in one row</a:t>
          </a:r>
        </a:p>
      </xdr:txBody>
    </xdr:sp>
    <xdr:clientData/>
  </xdr:twoCellAnchor>
  <xdr:twoCellAnchor>
    <xdr:from>
      <xdr:col>20</xdr:col>
      <xdr:colOff>114300</xdr:colOff>
      <xdr:row>3</xdr:row>
      <xdr:rowOff>152400</xdr:rowOff>
    </xdr:from>
    <xdr:to>
      <xdr:col>21</xdr:col>
      <xdr:colOff>330200</xdr:colOff>
      <xdr:row>3</xdr:row>
      <xdr:rowOff>184150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8092D69-DC8C-FB58-2EA2-11BA3C14FC25}"/>
            </a:ext>
          </a:extLst>
        </xdr:cNvPr>
        <xdr:cNvCxnSpPr>
          <a:stCxn id="2" idx="1"/>
        </xdr:cNvCxnSpPr>
      </xdr:nvCxnSpPr>
      <xdr:spPr>
        <a:xfrm flipH="1" flipV="1">
          <a:off x="10325100" y="736600"/>
          <a:ext cx="889000" cy="3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609600</xdr:colOff>
      <xdr:row>10</xdr:row>
      <xdr:rowOff>76200</xdr:rowOff>
    </xdr:from>
    <xdr:to>
      <xdr:col>23</xdr:col>
      <xdr:colOff>127000</xdr:colOff>
      <xdr:row>15</xdr:row>
      <xdr:rowOff>50800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5B30F91-F782-4B49-A7C8-EDAB7CB94BAB}"/>
            </a:ext>
          </a:extLst>
        </xdr:cNvPr>
        <xdr:cNvSpPr/>
      </xdr:nvSpPr>
      <xdr:spPr>
        <a:xfrm>
          <a:off x="10820400" y="2070100"/>
          <a:ext cx="2120900" cy="927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/>
            <a:t>Refresh the file</a:t>
          </a:r>
          <a:r>
            <a:rPr lang="en-GB" sz="1600" baseline="0"/>
            <a:t> to update changes in yellow cells</a:t>
          </a:r>
          <a:endParaRPr lang="en-GB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17</xdr:row>
      <xdr:rowOff>161925</xdr:rowOff>
    </xdr:from>
    <xdr:to>
      <xdr:col>7</xdr:col>
      <xdr:colOff>1334402</xdr:colOff>
      <xdr:row>27</xdr:row>
      <xdr:rowOff>152945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3400425"/>
          <a:ext cx="6011177" cy="1896020"/>
        </a:xfrm>
        <a:prstGeom prst="rect">
          <a:avLst/>
        </a:prstGeom>
      </xdr:spPr>
    </xdr:pic>
    <xdr:clientData/>
  </xdr:twoCellAnchor>
  <xdr:twoCellAnchor editAs="oneCell">
    <xdr:from>
      <xdr:col>10</xdr:col>
      <xdr:colOff>211406</xdr:colOff>
      <xdr:row>4</xdr:row>
      <xdr:rowOff>38595</xdr:rowOff>
    </xdr:from>
    <xdr:to>
      <xdr:col>19</xdr:col>
      <xdr:colOff>254557</xdr:colOff>
      <xdr:row>22</xdr:row>
      <xdr:rowOff>72423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0456" y="800595"/>
          <a:ext cx="5529551" cy="346282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5"/>
  <sheetViews>
    <sheetView zoomScale="120" zoomScaleNormal="120" workbookViewId="0">
      <selection activeCell="K6" sqref="K6"/>
    </sheetView>
  </sheetViews>
  <sheetFormatPr defaultColWidth="8.81640625" defaultRowHeight="14.5" x14ac:dyDescent="0.35"/>
  <cols>
    <col min="2" max="3" width="9.1796875" style="1"/>
    <col min="4" max="4" width="15.81640625" style="1" customWidth="1"/>
    <col min="5" max="5" width="14.6328125" style="1" customWidth="1"/>
    <col min="6" max="6" width="9.1796875" style="1"/>
    <col min="7" max="7" width="4.453125" style="1" customWidth="1"/>
    <col min="8" max="8" width="14.453125" style="1" customWidth="1"/>
    <col min="9" max="13" width="9.1796875" style="1"/>
  </cols>
  <sheetData>
    <row r="1" spans="1:8" x14ac:dyDescent="0.35">
      <c r="D1" s="35" t="s">
        <v>158</v>
      </c>
    </row>
    <row r="2" spans="1:8" x14ac:dyDescent="0.35">
      <c r="D2" s="97">
        <v>33780</v>
      </c>
      <c r="F2" s="1">
        <v>17703.943999999996</v>
      </c>
    </row>
    <row r="3" spans="1:8" ht="15" thickBot="1" x14ac:dyDescent="0.4"/>
    <row r="4" spans="1:8" ht="15" thickBot="1" x14ac:dyDescent="0.4">
      <c r="A4" t="s">
        <v>155</v>
      </c>
      <c r="B4" s="129">
        <f>AVERAGE(B6:B105)</f>
        <v>50.5</v>
      </c>
      <c r="C4" s="130">
        <f t="shared" ref="C4:E4" si="0">AVERAGE(C6:C105)</f>
        <v>30487.62</v>
      </c>
      <c r="D4" s="130">
        <f t="shared" si="0"/>
        <v>26451.144000000008</v>
      </c>
      <c r="E4" s="130">
        <f t="shared" si="0"/>
        <v>30402</v>
      </c>
      <c r="F4" s="131">
        <f>AVERAGE(F6:F105)</f>
        <v>25274.832000000002</v>
      </c>
    </row>
    <row r="5" spans="1:8" ht="21" customHeight="1" thickBot="1" x14ac:dyDescent="0.4">
      <c r="B5" s="133" t="s">
        <v>152</v>
      </c>
      <c r="C5" s="134" t="s">
        <v>153</v>
      </c>
      <c r="D5" s="134" t="s">
        <v>157</v>
      </c>
      <c r="E5" s="134" t="s">
        <v>156</v>
      </c>
      <c r="F5" s="135" t="s">
        <v>154</v>
      </c>
      <c r="H5" s="136" t="s">
        <v>159</v>
      </c>
    </row>
    <row r="6" spans="1:8" x14ac:dyDescent="0.35">
      <c r="B6" s="1">
        <v>1</v>
      </c>
      <c r="C6" s="1">
        <v>16238</v>
      </c>
      <c r="D6" s="1">
        <f>-0.3*$D$2+1.2*C6</f>
        <v>9351.5999999999985</v>
      </c>
      <c r="E6" s="1">
        <f>-0.3*$D$2+1.2*$D$2</f>
        <v>30402</v>
      </c>
      <c r="F6" s="132">
        <v>9351.6</v>
      </c>
      <c r="H6" s="1">
        <f>B6/100</f>
        <v>0.01</v>
      </c>
    </row>
    <row r="7" spans="1:8" x14ac:dyDescent="0.35">
      <c r="B7" s="1">
        <v>2</v>
      </c>
      <c r="C7" s="1">
        <v>19934</v>
      </c>
      <c r="D7" s="1">
        <f t="shared" ref="D7:D70" si="1">-0.3*$D$2+1.2*C7</f>
        <v>13786.8</v>
      </c>
      <c r="E7" s="1">
        <f t="shared" ref="E7:E70" si="2">-0.3*$D$2+1.2*$D$2</f>
        <v>30402</v>
      </c>
      <c r="F7" s="132">
        <v>13786.8</v>
      </c>
      <c r="H7" s="1">
        <f t="shared" ref="H7:H70" si="3">B7/100</f>
        <v>0.02</v>
      </c>
    </row>
    <row r="8" spans="1:8" x14ac:dyDescent="0.35">
      <c r="B8" s="1">
        <v>3</v>
      </c>
      <c r="C8" s="1">
        <v>20224</v>
      </c>
      <c r="D8" s="1">
        <f t="shared" si="1"/>
        <v>14134.8</v>
      </c>
      <c r="E8" s="1">
        <f t="shared" si="2"/>
        <v>30402</v>
      </c>
      <c r="F8" s="132">
        <v>14134.8</v>
      </c>
      <c r="H8" s="1">
        <f t="shared" si="3"/>
        <v>0.03</v>
      </c>
    </row>
    <row r="9" spans="1:8" x14ac:dyDescent="0.35">
      <c r="B9" s="1">
        <v>4</v>
      </c>
      <c r="C9" s="1">
        <v>21103</v>
      </c>
      <c r="D9" s="1">
        <f t="shared" si="1"/>
        <v>15189.599999999999</v>
      </c>
      <c r="E9" s="1">
        <f t="shared" si="2"/>
        <v>30402</v>
      </c>
      <c r="F9" s="132">
        <v>15189.6</v>
      </c>
      <c r="H9" s="1">
        <f t="shared" si="3"/>
        <v>0.04</v>
      </c>
    </row>
    <row r="10" spans="1:8" x14ac:dyDescent="0.35">
      <c r="B10" s="1">
        <v>5</v>
      </c>
      <c r="C10" s="1">
        <v>21510</v>
      </c>
      <c r="D10" s="1">
        <f t="shared" si="1"/>
        <v>15678</v>
      </c>
      <c r="E10" s="1">
        <f t="shared" si="2"/>
        <v>30402</v>
      </c>
      <c r="F10" s="132">
        <v>15678</v>
      </c>
      <c r="H10" s="1">
        <f t="shared" si="3"/>
        <v>0.05</v>
      </c>
    </row>
    <row r="11" spans="1:8" x14ac:dyDescent="0.35">
      <c r="B11" s="1">
        <v>6</v>
      </c>
      <c r="C11" s="1">
        <v>21625</v>
      </c>
      <c r="D11" s="1">
        <f t="shared" si="1"/>
        <v>15816</v>
      </c>
      <c r="E11" s="1">
        <f t="shared" si="2"/>
        <v>30402</v>
      </c>
      <c r="F11" s="132">
        <v>15816</v>
      </c>
      <c r="H11" s="1">
        <f t="shared" si="3"/>
        <v>0.06</v>
      </c>
    </row>
    <row r="12" spans="1:8" x14ac:dyDescent="0.35">
      <c r="B12" s="1">
        <v>7</v>
      </c>
      <c r="C12" s="1">
        <v>21698</v>
      </c>
      <c r="D12" s="1">
        <f t="shared" si="1"/>
        <v>15903.599999999999</v>
      </c>
      <c r="E12" s="1">
        <f t="shared" si="2"/>
        <v>30402</v>
      </c>
      <c r="F12" s="132">
        <v>15903.6</v>
      </c>
      <c r="H12" s="1">
        <f t="shared" si="3"/>
        <v>7.0000000000000007E-2</v>
      </c>
    </row>
    <row r="13" spans="1:8" x14ac:dyDescent="0.35">
      <c r="B13" s="1">
        <v>8</v>
      </c>
      <c r="C13" s="1">
        <v>22204</v>
      </c>
      <c r="D13" s="1">
        <f t="shared" si="1"/>
        <v>16510.8</v>
      </c>
      <c r="E13" s="1">
        <f t="shared" si="2"/>
        <v>30402</v>
      </c>
      <c r="F13" s="132">
        <v>16510.8</v>
      </c>
      <c r="H13" s="1">
        <f t="shared" si="3"/>
        <v>0.08</v>
      </c>
    </row>
    <row r="14" spans="1:8" x14ac:dyDescent="0.35">
      <c r="B14" s="1">
        <v>9</v>
      </c>
      <c r="C14" s="1">
        <v>22513</v>
      </c>
      <c r="D14" s="1">
        <f t="shared" si="1"/>
        <v>16881.599999999999</v>
      </c>
      <c r="E14" s="1">
        <f t="shared" si="2"/>
        <v>30402</v>
      </c>
      <c r="F14" s="132">
        <v>16881.599999999999</v>
      </c>
      <c r="H14" s="1">
        <f t="shared" si="3"/>
        <v>0.09</v>
      </c>
    </row>
    <row r="15" spans="1:8" x14ac:dyDescent="0.35">
      <c r="B15" s="1">
        <v>10</v>
      </c>
      <c r="C15" s="1">
        <v>22623</v>
      </c>
      <c r="D15" s="1">
        <f t="shared" si="1"/>
        <v>17013.599999999999</v>
      </c>
      <c r="E15" s="1">
        <f t="shared" si="2"/>
        <v>30402</v>
      </c>
      <c r="F15" s="132">
        <v>17013.599999999999</v>
      </c>
      <c r="H15" s="1">
        <f t="shared" si="3"/>
        <v>0.1</v>
      </c>
    </row>
    <row r="16" spans="1:8" x14ac:dyDescent="0.35">
      <c r="B16" s="1">
        <v>11</v>
      </c>
      <c r="C16" s="1">
        <v>23014</v>
      </c>
      <c r="D16" s="1">
        <f t="shared" si="1"/>
        <v>17482.8</v>
      </c>
      <c r="E16" s="1">
        <f t="shared" si="2"/>
        <v>30402</v>
      </c>
      <c r="F16" s="132">
        <v>17482.8</v>
      </c>
      <c r="H16" s="1">
        <f t="shared" si="3"/>
        <v>0.11</v>
      </c>
    </row>
    <row r="17" spans="2:31" x14ac:dyDescent="0.35">
      <c r="B17" s="1">
        <v>12</v>
      </c>
      <c r="C17" s="1">
        <v>23534</v>
      </c>
      <c r="D17" s="1">
        <f t="shared" si="1"/>
        <v>18106.8</v>
      </c>
      <c r="E17" s="1">
        <f t="shared" si="2"/>
        <v>30402</v>
      </c>
      <c r="F17" s="132">
        <v>18106.8</v>
      </c>
      <c r="H17" s="1">
        <f t="shared" si="3"/>
        <v>0.12</v>
      </c>
    </row>
    <row r="18" spans="2:31" x14ac:dyDescent="0.35">
      <c r="B18" s="1">
        <v>13</v>
      </c>
      <c r="C18" s="1">
        <v>23761</v>
      </c>
      <c r="D18" s="1">
        <f t="shared" si="1"/>
        <v>18379.2</v>
      </c>
      <c r="E18" s="1">
        <f t="shared" si="2"/>
        <v>30402</v>
      </c>
      <c r="F18" s="132">
        <v>18379.2</v>
      </c>
      <c r="H18" s="1">
        <f t="shared" si="3"/>
        <v>0.13</v>
      </c>
    </row>
    <row r="19" spans="2:31" x14ac:dyDescent="0.35">
      <c r="B19" s="1">
        <v>14</v>
      </c>
      <c r="C19" s="1">
        <v>23785</v>
      </c>
      <c r="D19" s="1">
        <f t="shared" si="1"/>
        <v>18408</v>
      </c>
      <c r="E19" s="1">
        <f t="shared" si="2"/>
        <v>30402</v>
      </c>
      <c r="F19" s="132">
        <v>18408</v>
      </c>
      <c r="H19" s="1">
        <f t="shared" si="3"/>
        <v>0.14000000000000001</v>
      </c>
    </row>
    <row r="20" spans="2:31" x14ac:dyDescent="0.35">
      <c r="B20" s="1">
        <v>15</v>
      </c>
      <c r="C20" s="1">
        <v>24143</v>
      </c>
      <c r="D20" s="1">
        <f t="shared" si="1"/>
        <v>18837.599999999999</v>
      </c>
      <c r="E20" s="1">
        <f t="shared" si="2"/>
        <v>30402</v>
      </c>
      <c r="F20" s="132">
        <v>18837.599999999999</v>
      </c>
      <c r="H20" s="1">
        <f t="shared" si="3"/>
        <v>0.15</v>
      </c>
    </row>
    <row r="21" spans="2:31" x14ac:dyDescent="0.35">
      <c r="B21" s="1">
        <v>16</v>
      </c>
      <c r="C21" s="1">
        <v>24319</v>
      </c>
      <c r="D21" s="1">
        <f t="shared" si="1"/>
        <v>19048.8</v>
      </c>
      <c r="E21" s="1">
        <f t="shared" si="2"/>
        <v>30402</v>
      </c>
      <c r="F21" s="132">
        <v>19048.8</v>
      </c>
      <c r="H21" s="1">
        <f t="shared" si="3"/>
        <v>0.16</v>
      </c>
    </row>
    <row r="22" spans="2:31" ht="15" thickBot="1" x14ac:dyDescent="0.4">
      <c r="B22" s="1">
        <v>17</v>
      </c>
      <c r="C22" s="1">
        <v>24639</v>
      </c>
      <c r="D22" s="1">
        <f t="shared" si="1"/>
        <v>19432.8</v>
      </c>
      <c r="E22" s="1">
        <f t="shared" si="2"/>
        <v>30402</v>
      </c>
      <c r="F22" s="132">
        <v>19432.8</v>
      </c>
      <c r="H22" s="1">
        <f t="shared" si="3"/>
        <v>0.17</v>
      </c>
    </row>
    <row r="23" spans="2:31" x14ac:dyDescent="0.35">
      <c r="B23" s="1">
        <v>18</v>
      </c>
      <c r="C23" s="1">
        <v>25032</v>
      </c>
      <c r="D23" s="1">
        <f t="shared" si="1"/>
        <v>19904.399999999998</v>
      </c>
      <c r="E23" s="1">
        <f t="shared" si="2"/>
        <v>30402</v>
      </c>
      <c r="F23" s="132">
        <v>19904.400000000001</v>
      </c>
      <c r="H23" s="1">
        <f t="shared" si="3"/>
        <v>0.18</v>
      </c>
      <c r="AD23" s="128"/>
      <c r="AE23" s="128"/>
    </row>
    <row r="24" spans="2:31" x14ac:dyDescent="0.35">
      <c r="B24" s="1">
        <v>19</v>
      </c>
      <c r="C24" s="1">
        <v>25163</v>
      </c>
      <c r="D24" s="1">
        <f t="shared" si="1"/>
        <v>20061.599999999999</v>
      </c>
      <c r="E24" s="1">
        <f t="shared" si="2"/>
        <v>30402</v>
      </c>
      <c r="F24" s="132">
        <v>20061.599999999999</v>
      </c>
      <c r="H24" s="1">
        <f t="shared" si="3"/>
        <v>0.19</v>
      </c>
    </row>
    <row r="25" spans="2:31" x14ac:dyDescent="0.35">
      <c r="B25" s="1">
        <v>20</v>
      </c>
      <c r="C25" s="1">
        <v>25664</v>
      </c>
      <c r="D25" s="1">
        <f t="shared" si="1"/>
        <v>20662.8</v>
      </c>
      <c r="E25" s="1">
        <f t="shared" si="2"/>
        <v>30402</v>
      </c>
      <c r="F25" s="132">
        <v>20662.8</v>
      </c>
      <c r="H25" s="1">
        <f t="shared" si="3"/>
        <v>0.2</v>
      </c>
    </row>
    <row r="26" spans="2:31" x14ac:dyDescent="0.35">
      <c r="B26" s="1">
        <v>21</v>
      </c>
      <c r="C26" s="1">
        <v>25854</v>
      </c>
      <c r="D26" s="1">
        <f t="shared" si="1"/>
        <v>20890.8</v>
      </c>
      <c r="E26" s="1">
        <f t="shared" si="2"/>
        <v>30402</v>
      </c>
      <c r="F26" s="132">
        <v>20890.8</v>
      </c>
      <c r="H26" s="1">
        <f t="shared" si="3"/>
        <v>0.21</v>
      </c>
    </row>
    <row r="27" spans="2:31" x14ac:dyDescent="0.35">
      <c r="B27" s="1">
        <v>22</v>
      </c>
      <c r="C27" s="1">
        <v>26358</v>
      </c>
      <c r="D27" s="1">
        <f t="shared" si="1"/>
        <v>21495.599999999999</v>
      </c>
      <c r="E27" s="1">
        <f t="shared" si="2"/>
        <v>30402</v>
      </c>
      <c r="F27" s="132">
        <v>21495.599999999999</v>
      </c>
      <c r="H27" s="1">
        <f t="shared" si="3"/>
        <v>0.22</v>
      </c>
    </row>
    <row r="28" spans="2:31" x14ac:dyDescent="0.35">
      <c r="B28" s="1">
        <v>23</v>
      </c>
      <c r="C28" s="1">
        <v>26706</v>
      </c>
      <c r="D28" s="1">
        <f t="shared" si="1"/>
        <v>21913.199999999997</v>
      </c>
      <c r="E28" s="1">
        <f t="shared" si="2"/>
        <v>30402</v>
      </c>
      <c r="F28" s="132">
        <v>21913.200000000001</v>
      </c>
      <c r="H28" s="1">
        <f t="shared" si="3"/>
        <v>0.23</v>
      </c>
    </row>
    <row r="29" spans="2:31" x14ac:dyDescent="0.35">
      <c r="B29" s="1">
        <v>24</v>
      </c>
      <c r="C29" s="1">
        <v>26755</v>
      </c>
      <c r="D29" s="1">
        <f t="shared" si="1"/>
        <v>21972</v>
      </c>
      <c r="E29" s="1">
        <f t="shared" si="2"/>
        <v>30402</v>
      </c>
      <c r="F29" s="132">
        <v>21972</v>
      </c>
      <c r="H29" s="1">
        <f t="shared" si="3"/>
        <v>0.24</v>
      </c>
    </row>
    <row r="30" spans="2:31" x14ac:dyDescent="0.35">
      <c r="B30" s="1">
        <v>25</v>
      </c>
      <c r="C30" s="1">
        <v>26906</v>
      </c>
      <c r="D30" s="1">
        <f t="shared" si="1"/>
        <v>22153.199999999997</v>
      </c>
      <c r="E30" s="1">
        <f t="shared" si="2"/>
        <v>30402</v>
      </c>
      <c r="F30" s="132">
        <v>22153.200000000001</v>
      </c>
      <c r="H30" s="1">
        <f t="shared" si="3"/>
        <v>0.25</v>
      </c>
    </row>
    <row r="31" spans="2:31" x14ac:dyDescent="0.35">
      <c r="B31" s="1">
        <v>26</v>
      </c>
      <c r="C31" s="1">
        <v>26953</v>
      </c>
      <c r="D31" s="1">
        <f t="shared" si="1"/>
        <v>22209.599999999999</v>
      </c>
      <c r="E31" s="1">
        <f t="shared" si="2"/>
        <v>30402</v>
      </c>
      <c r="F31" s="132">
        <v>22209.599999999999</v>
      </c>
      <c r="H31" s="1">
        <f t="shared" si="3"/>
        <v>0.26</v>
      </c>
    </row>
    <row r="32" spans="2:31" x14ac:dyDescent="0.35">
      <c r="B32" s="1">
        <v>27</v>
      </c>
      <c r="C32" s="1">
        <v>27617</v>
      </c>
      <c r="D32" s="1">
        <f t="shared" si="1"/>
        <v>23006.400000000001</v>
      </c>
      <c r="E32" s="1">
        <f t="shared" si="2"/>
        <v>30402</v>
      </c>
      <c r="F32" s="132">
        <v>23006.400000000001</v>
      </c>
      <c r="H32" s="1">
        <f t="shared" si="3"/>
        <v>0.27</v>
      </c>
    </row>
    <row r="33" spans="2:8" x14ac:dyDescent="0.35">
      <c r="B33" s="1">
        <v>28</v>
      </c>
      <c r="C33" s="1">
        <v>27739</v>
      </c>
      <c r="D33" s="1">
        <f t="shared" si="1"/>
        <v>23152.799999999996</v>
      </c>
      <c r="E33" s="1">
        <f t="shared" si="2"/>
        <v>30402</v>
      </c>
      <c r="F33" s="132">
        <v>23152.799999999999</v>
      </c>
      <c r="H33" s="1">
        <f t="shared" si="3"/>
        <v>0.28000000000000003</v>
      </c>
    </row>
    <row r="34" spans="2:8" x14ac:dyDescent="0.35">
      <c r="B34" s="1">
        <v>29</v>
      </c>
      <c r="C34" s="1">
        <v>27783</v>
      </c>
      <c r="D34" s="1">
        <f t="shared" si="1"/>
        <v>23205.599999999999</v>
      </c>
      <c r="E34" s="1">
        <f t="shared" si="2"/>
        <v>30402</v>
      </c>
      <c r="F34" s="132">
        <v>23205.599999999999</v>
      </c>
      <c r="H34" s="1">
        <f t="shared" si="3"/>
        <v>0.28999999999999998</v>
      </c>
    </row>
    <row r="35" spans="2:8" x14ac:dyDescent="0.35">
      <c r="B35" s="1">
        <v>30</v>
      </c>
      <c r="C35" s="1">
        <v>27921</v>
      </c>
      <c r="D35" s="1">
        <f t="shared" si="1"/>
        <v>23371.199999999997</v>
      </c>
      <c r="E35" s="1">
        <f t="shared" si="2"/>
        <v>30402</v>
      </c>
      <c r="F35" s="132">
        <v>23371.200000000001</v>
      </c>
      <c r="H35" s="1">
        <f t="shared" si="3"/>
        <v>0.3</v>
      </c>
    </row>
    <row r="36" spans="2:8" x14ac:dyDescent="0.35">
      <c r="B36" s="1">
        <v>31</v>
      </c>
      <c r="C36" s="1">
        <v>28005</v>
      </c>
      <c r="D36" s="1">
        <f t="shared" si="1"/>
        <v>23472</v>
      </c>
      <c r="E36" s="1">
        <f t="shared" si="2"/>
        <v>30402</v>
      </c>
      <c r="F36" s="132">
        <v>23472</v>
      </c>
      <c r="H36" s="1">
        <f t="shared" si="3"/>
        <v>0.31</v>
      </c>
    </row>
    <row r="37" spans="2:8" x14ac:dyDescent="0.35">
      <c r="B37" s="1">
        <v>32</v>
      </c>
      <c r="C37" s="1">
        <v>28103</v>
      </c>
      <c r="D37" s="1">
        <f t="shared" si="1"/>
        <v>23589.599999999999</v>
      </c>
      <c r="E37" s="1">
        <f t="shared" si="2"/>
        <v>30402</v>
      </c>
      <c r="F37" s="132">
        <v>23589.599999999999</v>
      </c>
      <c r="H37" s="1">
        <f t="shared" si="3"/>
        <v>0.32</v>
      </c>
    </row>
    <row r="38" spans="2:8" x14ac:dyDescent="0.35">
      <c r="B38" s="1">
        <v>33</v>
      </c>
      <c r="C38" s="1">
        <v>28204</v>
      </c>
      <c r="D38" s="1">
        <f t="shared" si="1"/>
        <v>23710.799999999996</v>
      </c>
      <c r="E38" s="1">
        <f t="shared" si="2"/>
        <v>30402</v>
      </c>
      <c r="F38" s="132">
        <v>23710.799999999999</v>
      </c>
      <c r="H38" s="1">
        <f t="shared" si="3"/>
        <v>0.33</v>
      </c>
    </row>
    <row r="39" spans="2:8" x14ac:dyDescent="0.35">
      <c r="B39" s="1">
        <v>34</v>
      </c>
      <c r="C39" s="1">
        <v>28402</v>
      </c>
      <c r="D39" s="1">
        <f t="shared" si="1"/>
        <v>23948.400000000001</v>
      </c>
      <c r="E39" s="1">
        <f t="shared" si="2"/>
        <v>30402</v>
      </c>
      <c r="F39" s="132">
        <v>23948.400000000001</v>
      </c>
      <c r="H39" s="1">
        <f t="shared" si="3"/>
        <v>0.34</v>
      </c>
    </row>
    <row r="40" spans="2:8" x14ac:dyDescent="0.35">
      <c r="B40" s="1">
        <v>35</v>
      </c>
      <c r="C40" s="1">
        <v>28476</v>
      </c>
      <c r="D40" s="1">
        <f t="shared" si="1"/>
        <v>24037.199999999997</v>
      </c>
      <c r="E40" s="1">
        <f t="shared" si="2"/>
        <v>30402</v>
      </c>
      <c r="F40" s="132">
        <v>24037.200000000001</v>
      </c>
      <c r="H40" s="1">
        <f t="shared" si="3"/>
        <v>0.35</v>
      </c>
    </row>
    <row r="41" spans="2:8" x14ac:dyDescent="0.35">
      <c r="B41" s="1">
        <v>36</v>
      </c>
      <c r="C41" s="1">
        <v>28570</v>
      </c>
      <c r="D41" s="1">
        <f t="shared" si="1"/>
        <v>24150</v>
      </c>
      <c r="E41" s="1">
        <f t="shared" si="2"/>
        <v>30402</v>
      </c>
      <c r="F41" s="132">
        <v>24150</v>
      </c>
      <c r="H41" s="1">
        <f t="shared" si="3"/>
        <v>0.36</v>
      </c>
    </row>
    <row r="42" spans="2:8" x14ac:dyDescent="0.35">
      <c r="B42" s="1">
        <v>37</v>
      </c>
      <c r="C42" s="1">
        <v>28684</v>
      </c>
      <c r="D42" s="1">
        <f t="shared" si="1"/>
        <v>24286.799999999996</v>
      </c>
      <c r="E42" s="1">
        <f t="shared" si="2"/>
        <v>30402</v>
      </c>
      <c r="F42" s="132">
        <v>24286.799999999999</v>
      </c>
      <c r="H42" s="1">
        <f t="shared" si="3"/>
        <v>0.37</v>
      </c>
    </row>
    <row r="43" spans="2:8" x14ac:dyDescent="0.35">
      <c r="B43" s="1">
        <v>38</v>
      </c>
      <c r="C43" s="1">
        <v>28696</v>
      </c>
      <c r="D43" s="1">
        <f t="shared" si="1"/>
        <v>24301.199999999997</v>
      </c>
      <c r="E43" s="1">
        <f t="shared" si="2"/>
        <v>30402</v>
      </c>
      <c r="F43" s="132">
        <v>24301.200000000001</v>
      </c>
      <c r="H43" s="1">
        <f t="shared" si="3"/>
        <v>0.38</v>
      </c>
    </row>
    <row r="44" spans="2:8" x14ac:dyDescent="0.35">
      <c r="B44" s="1">
        <v>39</v>
      </c>
      <c r="C44" s="1">
        <v>28921</v>
      </c>
      <c r="D44" s="1">
        <f t="shared" si="1"/>
        <v>24571.199999999997</v>
      </c>
      <c r="E44" s="1">
        <f t="shared" si="2"/>
        <v>30402</v>
      </c>
      <c r="F44" s="132">
        <v>24571.200000000001</v>
      </c>
      <c r="H44" s="1">
        <f t="shared" si="3"/>
        <v>0.39</v>
      </c>
    </row>
    <row r="45" spans="2:8" x14ac:dyDescent="0.35">
      <c r="B45" s="1">
        <v>40</v>
      </c>
      <c r="C45" s="1">
        <v>28941</v>
      </c>
      <c r="D45" s="1">
        <f t="shared" si="1"/>
        <v>24595.199999999997</v>
      </c>
      <c r="E45" s="1">
        <f t="shared" si="2"/>
        <v>30402</v>
      </c>
      <c r="F45" s="132">
        <v>24595.200000000001</v>
      </c>
      <c r="H45" s="1">
        <f t="shared" si="3"/>
        <v>0.4</v>
      </c>
    </row>
    <row r="46" spans="2:8" x14ac:dyDescent="0.35">
      <c r="B46" s="1">
        <v>41</v>
      </c>
      <c r="C46" s="1">
        <v>28984</v>
      </c>
      <c r="D46" s="1">
        <f t="shared" si="1"/>
        <v>24646.799999999996</v>
      </c>
      <c r="E46" s="1">
        <f t="shared" si="2"/>
        <v>30402</v>
      </c>
      <c r="F46" s="132">
        <v>24646.799999999999</v>
      </c>
      <c r="H46" s="1">
        <f t="shared" si="3"/>
        <v>0.41</v>
      </c>
    </row>
    <row r="47" spans="2:8" x14ac:dyDescent="0.35">
      <c r="B47" s="1">
        <v>42</v>
      </c>
      <c r="C47" s="1">
        <v>29252</v>
      </c>
      <c r="D47" s="1">
        <f t="shared" si="1"/>
        <v>24968.400000000001</v>
      </c>
      <c r="E47" s="1">
        <f t="shared" si="2"/>
        <v>30402</v>
      </c>
      <c r="F47" s="132">
        <v>24968.400000000001</v>
      </c>
      <c r="H47" s="1">
        <f t="shared" si="3"/>
        <v>0.42</v>
      </c>
    </row>
    <row r="48" spans="2:8" x14ac:dyDescent="0.35">
      <c r="B48" s="1">
        <v>43</v>
      </c>
      <c r="C48" s="1">
        <v>29305</v>
      </c>
      <c r="D48" s="1">
        <f t="shared" si="1"/>
        <v>25032</v>
      </c>
      <c r="E48" s="1">
        <f t="shared" si="2"/>
        <v>30402</v>
      </c>
      <c r="F48" s="132">
        <v>25032</v>
      </c>
      <c r="H48" s="1">
        <f t="shared" si="3"/>
        <v>0.43</v>
      </c>
    </row>
    <row r="49" spans="2:31" x14ac:dyDescent="0.35">
      <c r="B49" s="1">
        <v>44</v>
      </c>
      <c r="C49" s="1">
        <v>29317</v>
      </c>
      <c r="D49" s="1">
        <f t="shared" si="1"/>
        <v>25046.400000000001</v>
      </c>
      <c r="E49" s="1">
        <f t="shared" si="2"/>
        <v>30402</v>
      </c>
      <c r="F49" s="132">
        <v>25046.400000000001</v>
      </c>
      <c r="H49" s="1">
        <f t="shared" si="3"/>
        <v>0.44</v>
      </c>
    </row>
    <row r="50" spans="2:31" x14ac:dyDescent="0.35">
      <c r="B50" s="1">
        <v>45</v>
      </c>
      <c r="C50" s="1">
        <v>29391</v>
      </c>
      <c r="D50" s="1">
        <f t="shared" si="1"/>
        <v>25135.199999999997</v>
      </c>
      <c r="E50" s="1">
        <f t="shared" si="2"/>
        <v>30402</v>
      </c>
      <c r="F50" s="132">
        <v>25135.200000000001</v>
      </c>
      <c r="H50" s="1">
        <f t="shared" si="3"/>
        <v>0.45</v>
      </c>
    </row>
    <row r="51" spans="2:31" x14ac:dyDescent="0.35">
      <c r="B51" s="1">
        <v>46</v>
      </c>
      <c r="C51" s="1">
        <v>29422</v>
      </c>
      <c r="D51" s="1">
        <f t="shared" si="1"/>
        <v>25172.400000000001</v>
      </c>
      <c r="E51" s="1">
        <f t="shared" si="2"/>
        <v>30402</v>
      </c>
      <c r="F51" s="132">
        <v>25172.400000000001</v>
      </c>
      <c r="H51" s="1">
        <f t="shared" si="3"/>
        <v>0.46</v>
      </c>
    </row>
    <row r="52" spans="2:31" x14ac:dyDescent="0.35">
      <c r="B52" s="1">
        <v>47</v>
      </c>
      <c r="C52" s="1">
        <v>29468</v>
      </c>
      <c r="D52" s="1">
        <f t="shared" si="1"/>
        <v>25227.599999999999</v>
      </c>
      <c r="E52" s="1">
        <f t="shared" si="2"/>
        <v>30402</v>
      </c>
      <c r="F52" s="132">
        <v>25227.599999999999</v>
      </c>
      <c r="H52" s="1">
        <f t="shared" si="3"/>
        <v>0.47</v>
      </c>
    </row>
    <row r="53" spans="2:31" x14ac:dyDescent="0.35">
      <c r="B53" s="1">
        <v>48</v>
      </c>
      <c r="C53" s="1">
        <v>29594</v>
      </c>
      <c r="D53" s="1">
        <f t="shared" si="1"/>
        <v>25378.799999999996</v>
      </c>
      <c r="E53" s="1">
        <f t="shared" si="2"/>
        <v>30402</v>
      </c>
      <c r="F53" s="132">
        <v>25378.799999999999</v>
      </c>
      <c r="H53" s="1">
        <f t="shared" si="3"/>
        <v>0.48</v>
      </c>
    </row>
    <row r="54" spans="2:31" x14ac:dyDescent="0.35">
      <c r="B54" s="1">
        <v>49</v>
      </c>
      <c r="C54" s="1">
        <v>29727</v>
      </c>
      <c r="D54" s="1">
        <f t="shared" si="1"/>
        <v>25538.400000000001</v>
      </c>
      <c r="E54" s="1">
        <f t="shared" si="2"/>
        <v>30402</v>
      </c>
      <c r="F54" s="132">
        <v>25538.400000000001</v>
      </c>
      <c r="H54" s="1">
        <f t="shared" si="3"/>
        <v>0.49</v>
      </c>
    </row>
    <row r="55" spans="2:31" ht="15" thickBot="1" x14ac:dyDescent="0.4">
      <c r="B55" s="1">
        <v>50</v>
      </c>
      <c r="C55" s="1">
        <v>29901</v>
      </c>
      <c r="D55" s="1">
        <f t="shared" si="1"/>
        <v>25747.199999999997</v>
      </c>
      <c r="E55" s="1">
        <f t="shared" si="2"/>
        <v>30402</v>
      </c>
      <c r="F55" s="132">
        <v>25747.200000000001</v>
      </c>
      <c r="H55" s="1">
        <f t="shared" si="3"/>
        <v>0.5</v>
      </c>
      <c r="AD55" s="127"/>
      <c r="AE55" s="127"/>
    </row>
    <row r="56" spans="2:31" x14ac:dyDescent="0.35">
      <c r="B56" s="1">
        <v>51</v>
      </c>
      <c r="C56" s="1">
        <v>30018</v>
      </c>
      <c r="D56" s="1">
        <f t="shared" si="1"/>
        <v>25887.599999999999</v>
      </c>
      <c r="E56" s="1">
        <f t="shared" si="2"/>
        <v>30402</v>
      </c>
      <c r="F56" s="132">
        <v>25887.599999999999</v>
      </c>
      <c r="H56" s="1">
        <f t="shared" si="3"/>
        <v>0.51</v>
      </c>
    </row>
    <row r="57" spans="2:31" x14ac:dyDescent="0.35">
      <c r="B57" s="1">
        <v>52</v>
      </c>
      <c r="C57" s="1">
        <v>30225</v>
      </c>
      <c r="D57" s="1">
        <f t="shared" si="1"/>
        <v>26136</v>
      </c>
      <c r="E57" s="1">
        <f t="shared" si="2"/>
        <v>30402</v>
      </c>
      <c r="F57" s="132">
        <v>26136</v>
      </c>
      <c r="H57" s="1">
        <f t="shared" si="3"/>
        <v>0.52</v>
      </c>
    </row>
    <row r="58" spans="2:31" x14ac:dyDescent="0.35">
      <c r="B58" s="1">
        <v>53</v>
      </c>
      <c r="C58" s="1">
        <v>30344</v>
      </c>
      <c r="D58" s="1">
        <f t="shared" si="1"/>
        <v>26278.799999999996</v>
      </c>
      <c r="E58" s="1">
        <f t="shared" si="2"/>
        <v>30402</v>
      </c>
      <c r="F58" s="132">
        <v>26278.799999999999</v>
      </c>
      <c r="H58" s="1">
        <f t="shared" si="3"/>
        <v>0.53</v>
      </c>
    </row>
    <row r="59" spans="2:31" x14ac:dyDescent="0.35">
      <c r="B59" s="1">
        <v>54</v>
      </c>
      <c r="C59" s="1">
        <v>30537</v>
      </c>
      <c r="D59" s="1">
        <f t="shared" si="1"/>
        <v>26510.400000000001</v>
      </c>
      <c r="E59" s="1">
        <f t="shared" si="2"/>
        <v>30402</v>
      </c>
      <c r="F59" s="132">
        <v>26510.400000000001</v>
      </c>
      <c r="H59" s="1">
        <f t="shared" si="3"/>
        <v>0.54</v>
      </c>
    </row>
    <row r="60" spans="2:31" x14ac:dyDescent="0.35">
      <c r="B60" s="1">
        <v>55</v>
      </c>
      <c r="C60" s="1">
        <v>30843</v>
      </c>
      <c r="D60" s="1">
        <f t="shared" si="1"/>
        <v>26877.599999999999</v>
      </c>
      <c r="E60" s="1">
        <f t="shared" si="2"/>
        <v>30402</v>
      </c>
      <c r="F60" s="132">
        <v>26877.599999999999</v>
      </c>
      <c r="H60" s="1">
        <f t="shared" si="3"/>
        <v>0.55000000000000004</v>
      </c>
    </row>
    <row r="61" spans="2:31" x14ac:dyDescent="0.35">
      <c r="B61" s="1">
        <v>56</v>
      </c>
      <c r="C61" s="1">
        <v>31049</v>
      </c>
      <c r="D61" s="1">
        <f t="shared" si="1"/>
        <v>27124.799999999996</v>
      </c>
      <c r="E61" s="1">
        <f t="shared" si="2"/>
        <v>30402</v>
      </c>
      <c r="F61" s="132">
        <v>27124.799999999999</v>
      </c>
      <c r="H61" s="1">
        <f t="shared" si="3"/>
        <v>0.56000000000000005</v>
      </c>
    </row>
    <row r="62" spans="2:31" x14ac:dyDescent="0.35">
      <c r="B62" s="1">
        <v>57</v>
      </c>
      <c r="C62" s="1">
        <v>31062</v>
      </c>
      <c r="D62" s="1">
        <f t="shared" si="1"/>
        <v>27140.400000000001</v>
      </c>
      <c r="E62" s="1">
        <f t="shared" si="2"/>
        <v>30402</v>
      </c>
      <c r="F62" s="132">
        <v>27140.400000000001</v>
      </c>
      <c r="H62" s="1">
        <f t="shared" si="3"/>
        <v>0.56999999999999995</v>
      </c>
    </row>
    <row r="63" spans="2:31" x14ac:dyDescent="0.35">
      <c r="B63" s="1">
        <v>58</v>
      </c>
      <c r="C63" s="1">
        <v>31261</v>
      </c>
      <c r="D63" s="1">
        <f t="shared" si="1"/>
        <v>27379.199999999997</v>
      </c>
      <c r="E63" s="1">
        <f t="shared" si="2"/>
        <v>30402</v>
      </c>
      <c r="F63" s="132">
        <v>27379.200000000001</v>
      </c>
      <c r="H63" s="1">
        <f t="shared" si="3"/>
        <v>0.57999999999999996</v>
      </c>
    </row>
    <row r="64" spans="2:31" x14ac:dyDescent="0.35">
      <c r="B64" s="1">
        <v>59</v>
      </c>
      <c r="C64" s="1">
        <v>31534</v>
      </c>
      <c r="D64" s="1">
        <f t="shared" si="1"/>
        <v>27706.799999999996</v>
      </c>
      <c r="E64" s="1">
        <f t="shared" si="2"/>
        <v>30402</v>
      </c>
      <c r="F64" s="132">
        <v>27706.799999999999</v>
      </c>
      <c r="H64" s="1">
        <f t="shared" si="3"/>
        <v>0.59</v>
      </c>
    </row>
    <row r="65" spans="2:31" ht="15" thickBot="1" x14ac:dyDescent="0.4">
      <c r="B65" s="1">
        <v>60</v>
      </c>
      <c r="C65" s="1">
        <v>31641</v>
      </c>
      <c r="D65" s="1">
        <f t="shared" si="1"/>
        <v>27835.199999999997</v>
      </c>
      <c r="E65" s="1">
        <f t="shared" si="2"/>
        <v>30402</v>
      </c>
      <c r="F65" s="132">
        <v>27835.200000000001</v>
      </c>
      <c r="H65" s="1">
        <f t="shared" si="3"/>
        <v>0.6</v>
      </c>
      <c r="AD65" s="127"/>
      <c r="AE65" s="127"/>
    </row>
    <row r="66" spans="2:31" x14ac:dyDescent="0.35">
      <c r="B66" s="1">
        <v>61</v>
      </c>
      <c r="C66" s="1">
        <v>32065</v>
      </c>
      <c r="D66" s="1">
        <f t="shared" si="1"/>
        <v>28344</v>
      </c>
      <c r="E66" s="1">
        <f t="shared" si="2"/>
        <v>30402</v>
      </c>
      <c r="F66" s="132">
        <v>28344</v>
      </c>
      <c r="H66" s="1">
        <f t="shared" si="3"/>
        <v>0.61</v>
      </c>
    </row>
    <row r="67" spans="2:31" x14ac:dyDescent="0.35">
      <c r="B67" s="1">
        <v>62</v>
      </c>
      <c r="C67" s="1">
        <v>32221</v>
      </c>
      <c r="D67" s="1">
        <f t="shared" si="1"/>
        <v>28531.199999999997</v>
      </c>
      <c r="E67" s="1">
        <f t="shared" si="2"/>
        <v>30402</v>
      </c>
      <c r="F67" s="132">
        <v>28531.200000000001</v>
      </c>
      <c r="H67" s="1">
        <f t="shared" si="3"/>
        <v>0.62</v>
      </c>
    </row>
    <row r="68" spans="2:31" x14ac:dyDescent="0.35">
      <c r="B68" s="1">
        <v>63</v>
      </c>
      <c r="C68" s="1">
        <v>32290</v>
      </c>
      <c r="D68" s="1">
        <f t="shared" si="1"/>
        <v>28614</v>
      </c>
      <c r="E68" s="1">
        <f t="shared" si="2"/>
        <v>30402</v>
      </c>
      <c r="F68" s="132">
        <v>28614</v>
      </c>
      <c r="H68" s="1">
        <f t="shared" si="3"/>
        <v>0.63</v>
      </c>
    </row>
    <row r="69" spans="2:31" x14ac:dyDescent="0.35">
      <c r="B69" s="1">
        <v>64</v>
      </c>
      <c r="C69" s="1">
        <v>32602</v>
      </c>
      <c r="D69" s="1">
        <f t="shared" si="1"/>
        <v>28988.400000000001</v>
      </c>
      <c r="E69" s="1">
        <f t="shared" si="2"/>
        <v>30402</v>
      </c>
      <c r="F69" s="132">
        <v>28988.400000000001</v>
      </c>
      <c r="H69" s="1">
        <f t="shared" si="3"/>
        <v>0.64</v>
      </c>
    </row>
    <row r="70" spans="2:31" x14ac:dyDescent="0.35">
      <c r="B70" s="1">
        <v>65</v>
      </c>
      <c r="C70" s="1">
        <v>32908</v>
      </c>
      <c r="D70" s="1">
        <f t="shared" si="1"/>
        <v>29355.599999999999</v>
      </c>
      <c r="E70" s="1">
        <f t="shared" si="2"/>
        <v>30402</v>
      </c>
      <c r="F70" s="132">
        <v>29355.599999999999</v>
      </c>
      <c r="H70" s="1">
        <f t="shared" si="3"/>
        <v>0.65</v>
      </c>
    </row>
    <row r="71" spans="2:31" x14ac:dyDescent="0.35">
      <c r="B71" s="1">
        <v>66</v>
      </c>
      <c r="C71" s="1">
        <v>33056</v>
      </c>
      <c r="D71" s="1">
        <f t="shared" ref="D71:D105" si="4">-0.3*$D$2+1.2*C71</f>
        <v>29533.199999999997</v>
      </c>
      <c r="E71" s="1">
        <f t="shared" ref="E71:E105" si="5">-0.3*$D$2+1.2*$D$2</f>
        <v>30402</v>
      </c>
      <c r="F71" s="132">
        <v>29533.200000000001</v>
      </c>
      <c r="H71" s="1">
        <f t="shared" ref="H71:H105" si="6">B71/100</f>
        <v>0.66</v>
      </c>
    </row>
    <row r="72" spans="2:31" x14ac:dyDescent="0.35">
      <c r="B72" s="1">
        <v>67</v>
      </c>
      <c r="C72" s="1">
        <v>33125</v>
      </c>
      <c r="D72" s="1">
        <f t="shared" si="4"/>
        <v>29616</v>
      </c>
      <c r="E72" s="1">
        <f t="shared" si="5"/>
        <v>30402</v>
      </c>
      <c r="F72" s="132">
        <v>29616</v>
      </c>
      <c r="H72" s="1">
        <f t="shared" si="6"/>
        <v>0.67</v>
      </c>
    </row>
    <row r="73" spans="2:31" x14ac:dyDescent="0.35">
      <c r="B73" s="1">
        <v>68</v>
      </c>
      <c r="C73" s="1">
        <v>33168</v>
      </c>
      <c r="D73" s="1">
        <f t="shared" si="4"/>
        <v>29667.599999999999</v>
      </c>
      <c r="E73" s="1">
        <f t="shared" si="5"/>
        <v>30402</v>
      </c>
      <c r="F73" s="132">
        <v>29667.599999999999</v>
      </c>
      <c r="H73" s="1">
        <f t="shared" si="6"/>
        <v>0.68</v>
      </c>
    </row>
    <row r="74" spans="2:31" x14ac:dyDescent="0.35">
      <c r="B74" s="1">
        <v>69</v>
      </c>
      <c r="C74" s="1">
        <v>33186</v>
      </c>
      <c r="D74" s="1">
        <f t="shared" si="4"/>
        <v>29689.199999999997</v>
      </c>
      <c r="E74" s="1">
        <f t="shared" si="5"/>
        <v>30402</v>
      </c>
      <c r="F74" s="132">
        <v>29689.200000000001</v>
      </c>
      <c r="H74" s="1">
        <f t="shared" si="6"/>
        <v>0.69</v>
      </c>
    </row>
    <row r="75" spans="2:31" x14ac:dyDescent="0.35">
      <c r="B75" s="1">
        <v>70</v>
      </c>
      <c r="C75" s="1">
        <v>33216</v>
      </c>
      <c r="D75" s="1">
        <f t="shared" si="4"/>
        <v>29725.199999999997</v>
      </c>
      <c r="E75" s="1">
        <f t="shared" si="5"/>
        <v>30402</v>
      </c>
      <c r="F75" s="132">
        <v>29725.200000000001</v>
      </c>
      <c r="H75" s="1">
        <f t="shared" si="6"/>
        <v>0.7</v>
      </c>
    </row>
    <row r="76" spans="2:31" x14ac:dyDescent="0.35">
      <c r="B76" s="1">
        <v>71</v>
      </c>
      <c r="C76" s="1">
        <v>33228</v>
      </c>
      <c r="D76" s="1">
        <f t="shared" si="4"/>
        <v>29739.599999999999</v>
      </c>
      <c r="E76" s="1">
        <f t="shared" si="5"/>
        <v>30402</v>
      </c>
      <c r="F76" s="132">
        <v>29739.599999999999</v>
      </c>
      <c r="H76" s="1">
        <f t="shared" si="6"/>
        <v>0.71</v>
      </c>
    </row>
    <row r="77" spans="2:31" x14ac:dyDescent="0.35">
      <c r="B77" s="1">
        <v>72</v>
      </c>
      <c r="C77" s="1">
        <v>33253</v>
      </c>
      <c r="D77" s="1">
        <f t="shared" si="4"/>
        <v>29769.599999999999</v>
      </c>
      <c r="E77" s="1">
        <f t="shared" si="5"/>
        <v>30402</v>
      </c>
      <c r="F77" s="132">
        <v>29769.599999999999</v>
      </c>
      <c r="H77" s="1">
        <f t="shared" si="6"/>
        <v>0.72</v>
      </c>
    </row>
    <row r="78" spans="2:31" x14ac:dyDescent="0.35">
      <c r="B78" s="1">
        <v>73</v>
      </c>
      <c r="C78" s="1">
        <v>33279</v>
      </c>
      <c r="D78" s="1">
        <f t="shared" si="4"/>
        <v>29800.799999999996</v>
      </c>
      <c r="E78" s="1">
        <f t="shared" si="5"/>
        <v>30402</v>
      </c>
      <c r="F78" s="132">
        <v>29800.799999999999</v>
      </c>
      <c r="H78" s="1">
        <f t="shared" si="6"/>
        <v>0.73</v>
      </c>
    </row>
    <row r="79" spans="2:31" x14ac:dyDescent="0.35">
      <c r="B79" s="1">
        <v>74</v>
      </c>
      <c r="C79" s="1">
        <v>33714</v>
      </c>
      <c r="D79" s="1">
        <f t="shared" si="4"/>
        <v>30322.799999999996</v>
      </c>
      <c r="E79" s="1">
        <f t="shared" si="5"/>
        <v>30402</v>
      </c>
      <c r="F79" s="132">
        <v>30322.799999999999</v>
      </c>
      <c r="H79" s="1">
        <f t="shared" si="6"/>
        <v>0.74</v>
      </c>
    </row>
    <row r="80" spans="2:31" x14ac:dyDescent="0.35">
      <c r="B80" s="1">
        <v>75</v>
      </c>
      <c r="C80" s="1">
        <v>33730</v>
      </c>
      <c r="D80" s="1">
        <f t="shared" si="4"/>
        <v>30342</v>
      </c>
      <c r="E80" s="1">
        <f t="shared" si="5"/>
        <v>30402</v>
      </c>
      <c r="F80" s="132">
        <v>30342</v>
      </c>
      <c r="H80" s="1">
        <f t="shared" si="6"/>
        <v>0.75</v>
      </c>
    </row>
    <row r="81" spans="2:8" x14ac:dyDescent="0.35">
      <c r="B81" s="1">
        <v>76</v>
      </c>
      <c r="C81" s="1">
        <v>33780</v>
      </c>
      <c r="D81" s="1">
        <f t="shared" si="4"/>
        <v>30402</v>
      </c>
      <c r="E81" s="1">
        <f t="shared" si="5"/>
        <v>30402</v>
      </c>
      <c r="F81" s="132">
        <v>30402</v>
      </c>
      <c r="H81" s="1">
        <f t="shared" si="6"/>
        <v>0.76</v>
      </c>
    </row>
    <row r="82" spans="2:8" x14ac:dyDescent="0.35">
      <c r="B82" s="1">
        <v>77</v>
      </c>
      <c r="C82" s="1">
        <v>33837</v>
      </c>
      <c r="D82" s="1">
        <f t="shared" si="4"/>
        <v>30470.400000000001</v>
      </c>
      <c r="E82" s="1">
        <f t="shared" si="5"/>
        <v>30402</v>
      </c>
      <c r="F82" s="132">
        <v>30402</v>
      </c>
      <c r="H82" s="1">
        <f t="shared" si="6"/>
        <v>0.77</v>
      </c>
    </row>
    <row r="83" spans="2:8" x14ac:dyDescent="0.35">
      <c r="B83" s="1">
        <v>78</v>
      </c>
      <c r="C83" s="1">
        <v>34548</v>
      </c>
      <c r="D83" s="1">
        <f t="shared" si="4"/>
        <v>31323.599999999999</v>
      </c>
      <c r="E83" s="1">
        <f t="shared" si="5"/>
        <v>30402</v>
      </c>
      <c r="F83" s="132">
        <v>30402</v>
      </c>
      <c r="H83" s="1">
        <f t="shared" si="6"/>
        <v>0.78</v>
      </c>
    </row>
    <row r="84" spans="2:8" x14ac:dyDescent="0.35">
      <c r="B84" s="1">
        <v>79</v>
      </c>
      <c r="C84" s="1">
        <v>34633</v>
      </c>
      <c r="D84" s="1">
        <f t="shared" si="4"/>
        <v>31425.599999999999</v>
      </c>
      <c r="E84" s="1">
        <f t="shared" si="5"/>
        <v>30402</v>
      </c>
      <c r="F84" s="132">
        <v>30402</v>
      </c>
      <c r="H84" s="1">
        <f t="shared" si="6"/>
        <v>0.79</v>
      </c>
    </row>
    <row r="85" spans="2:8" x14ac:dyDescent="0.35">
      <c r="B85" s="1">
        <v>80</v>
      </c>
      <c r="C85" s="1">
        <v>35174</v>
      </c>
      <c r="D85" s="1">
        <f t="shared" si="4"/>
        <v>32074.799999999996</v>
      </c>
      <c r="E85" s="1">
        <f t="shared" si="5"/>
        <v>30402</v>
      </c>
      <c r="F85" s="132">
        <v>30402</v>
      </c>
      <c r="H85" s="1">
        <f t="shared" si="6"/>
        <v>0.8</v>
      </c>
    </row>
    <row r="86" spans="2:8" x14ac:dyDescent="0.35">
      <c r="B86" s="1">
        <v>81</v>
      </c>
      <c r="C86" s="1">
        <v>35636</v>
      </c>
      <c r="D86" s="1">
        <f t="shared" si="4"/>
        <v>32629.199999999997</v>
      </c>
      <c r="E86" s="1">
        <f t="shared" si="5"/>
        <v>30402</v>
      </c>
      <c r="F86" s="132">
        <v>30402</v>
      </c>
      <c r="H86" s="1">
        <f t="shared" si="6"/>
        <v>0.81</v>
      </c>
    </row>
    <row r="87" spans="2:8" x14ac:dyDescent="0.35">
      <c r="B87" s="1">
        <v>82</v>
      </c>
      <c r="C87" s="1">
        <v>35900</v>
      </c>
      <c r="D87" s="1">
        <f t="shared" si="4"/>
        <v>32946</v>
      </c>
      <c r="E87" s="1">
        <f t="shared" si="5"/>
        <v>30402</v>
      </c>
      <c r="F87" s="132">
        <v>30402</v>
      </c>
      <c r="H87" s="1">
        <f t="shared" si="6"/>
        <v>0.82</v>
      </c>
    </row>
    <row r="88" spans="2:8" x14ac:dyDescent="0.35">
      <c r="B88" s="1">
        <v>83</v>
      </c>
      <c r="C88" s="1">
        <v>35959</v>
      </c>
      <c r="D88" s="1">
        <f t="shared" si="4"/>
        <v>33016.799999999996</v>
      </c>
      <c r="E88" s="1">
        <f t="shared" si="5"/>
        <v>30402</v>
      </c>
      <c r="F88" s="132">
        <v>30402</v>
      </c>
      <c r="H88" s="1">
        <f t="shared" si="6"/>
        <v>0.83</v>
      </c>
    </row>
    <row r="89" spans="2:8" x14ac:dyDescent="0.35">
      <c r="B89" s="1">
        <v>84</v>
      </c>
      <c r="C89" s="1">
        <v>35965</v>
      </c>
      <c r="D89" s="1">
        <f t="shared" si="4"/>
        <v>33024</v>
      </c>
      <c r="E89" s="1">
        <f t="shared" si="5"/>
        <v>30402</v>
      </c>
      <c r="F89" s="132">
        <v>30402</v>
      </c>
      <c r="H89" s="1">
        <f t="shared" si="6"/>
        <v>0.84</v>
      </c>
    </row>
    <row r="90" spans="2:8" x14ac:dyDescent="0.35">
      <c r="B90" s="1">
        <v>85</v>
      </c>
      <c r="C90" s="1">
        <v>36054</v>
      </c>
      <c r="D90" s="1">
        <f t="shared" si="4"/>
        <v>33130.799999999996</v>
      </c>
      <c r="E90" s="1">
        <f t="shared" si="5"/>
        <v>30402</v>
      </c>
      <c r="F90" s="132">
        <v>30402</v>
      </c>
      <c r="H90" s="1">
        <f t="shared" si="6"/>
        <v>0.85</v>
      </c>
    </row>
    <row r="91" spans="2:8" x14ac:dyDescent="0.35">
      <c r="B91" s="1">
        <v>86</v>
      </c>
      <c r="C91" s="1">
        <v>36471</v>
      </c>
      <c r="D91" s="1">
        <f t="shared" si="4"/>
        <v>33631.199999999997</v>
      </c>
      <c r="E91" s="1">
        <f t="shared" si="5"/>
        <v>30402</v>
      </c>
      <c r="F91" s="132">
        <v>30402</v>
      </c>
      <c r="H91" s="1">
        <f t="shared" si="6"/>
        <v>0.86</v>
      </c>
    </row>
    <row r="92" spans="2:8" x14ac:dyDescent="0.35">
      <c r="B92" s="1">
        <v>87</v>
      </c>
      <c r="C92" s="1">
        <v>36483</v>
      </c>
      <c r="D92" s="1">
        <f t="shared" si="4"/>
        <v>33645.599999999999</v>
      </c>
      <c r="E92" s="1">
        <f t="shared" si="5"/>
        <v>30402</v>
      </c>
      <c r="F92" s="132">
        <v>30402</v>
      </c>
      <c r="H92" s="1">
        <f t="shared" si="6"/>
        <v>0.87</v>
      </c>
    </row>
    <row r="93" spans="2:8" x14ac:dyDescent="0.35">
      <c r="B93" s="1">
        <v>88</v>
      </c>
      <c r="C93" s="1">
        <v>36706</v>
      </c>
      <c r="D93" s="1">
        <f t="shared" si="4"/>
        <v>33913.199999999997</v>
      </c>
      <c r="E93" s="1">
        <f t="shared" si="5"/>
        <v>30402</v>
      </c>
      <c r="F93" s="132">
        <v>30402</v>
      </c>
      <c r="H93" s="1">
        <f t="shared" si="6"/>
        <v>0.88</v>
      </c>
    </row>
    <row r="94" spans="2:8" x14ac:dyDescent="0.35">
      <c r="B94" s="1">
        <v>89</v>
      </c>
      <c r="C94" s="1">
        <v>36847</v>
      </c>
      <c r="D94" s="1">
        <f t="shared" si="4"/>
        <v>34082.400000000001</v>
      </c>
      <c r="E94" s="1">
        <f t="shared" si="5"/>
        <v>30402</v>
      </c>
      <c r="F94" s="132">
        <v>30402</v>
      </c>
      <c r="H94" s="1">
        <f t="shared" si="6"/>
        <v>0.89</v>
      </c>
    </row>
    <row r="95" spans="2:8" x14ac:dyDescent="0.35">
      <c r="B95" s="1">
        <v>90</v>
      </c>
      <c r="C95" s="1">
        <v>37039</v>
      </c>
      <c r="D95" s="1">
        <f t="shared" si="4"/>
        <v>34312.799999999996</v>
      </c>
      <c r="E95" s="1">
        <f t="shared" si="5"/>
        <v>30402</v>
      </c>
      <c r="F95" s="132">
        <v>30402</v>
      </c>
      <c r="H95" s="1">
        <f t="shared" si="6"/>
        <v>0.9</v>
      </c>
    </row>
    <row r="96" spans="2:8" x14ac:dyDescent="0.35">
      <c r="B96" s="1">
        <v>91</v>
      </c>
      <c r="C96" s="1">
        <v>37098</v>
      </c>
      <c r="D96" s="1">
        <f t="shared" si="4"/>
        <v>34383.599999999999</v>
      </c>
      <c r="E96" s="1">
        <f t="shared" si="5"/>
        <v>30402</v>
      </c>
      <c r="F96" s="132">
        <v>30402</v>
      </c>
      <c r="H96" s="1">
        <f t="shared" si="6"/>
        <v>0.91</v>
      </c>
    </row>
    <row r="97" spans="2:8" x14ac:dyDescent="0.35">
      <c r="B97" s="1">
        <v>92</v>
      </c>
      <c r="C97" s="1">
        <v>37808</v>
      </c>
      <c r="D97" s="1">
        <f t="shared" si="4"/>
        <v>35235.599999999999</v>
      </c>
      <c r="E97" s="1">
        <f t="shared" si="5"/>
        <v>30402</v>
      </c>
      <c r="F97" s="132">
        <v>30402</v>
      </c>
      <c r="H97" s="1">
        <f t="shared" si="6"/>
        <v>0.92</v>
      </c>
    </row>
    <row r="98" spans="2:8" x14ac:dyDescent="0.35">
      <c r="B98" s="1">
        <v>93</v>
      </c>
      <c r="C98" s="1">
        <v>38527</v>
      </c>
      <c r="D98" s="1">
        <f t="shared" si="4"/>
        <v>36098.400000000001</v>
      </c>
      <c r="E98" s="1">
        <f t="shared" si="5"/>
        <v>30402</v>
      </c>
      <c r="F98" s="132">
        <v>30402</v>
      </c>
      <c r="H98" s="1">
        <f t="shared" si="6"/>
        <v>0.93</v>
      </c>
    </row>
    <row r="99" spans="2:8" x14ac:dyDescent="0.35">
      <c r="B99" s="1">
        <v>94</v>
      </c>
      <c r="C99" s="1">
        <v>38708</v>
      </c>
      <c r="D99" s="1">
        <f t="shared" si="4"/>
        <v>36315.599999999999</v>
      </c>
      <c r="E99" s="1">
        <f t="shared" si="5"/>
        <v>30402</v>
      </c>
      <c r="F99" s="132">
        <v>30402</v>
      </c>
      <c r="H99" s="1">
        <f t="shared" si="6"/>
        <v>0.94</v>
      </c>
    </row>
    <row r="100" spans="2:8" x14ac:dyDescent="0.35">
      <c r="B100" s="1">
        <v>95</v>
      </c>
      <c r="C100" s="1">
        <v>38818</v>
      </c>
      <c r="D100" s="1">
        <f t="shared" si="4"/>
        <v>36447.599999999999</v>
      </c>
      <c r="E100" s="1">
        <f t="shared" si="5"/>
        <v>30402</v>
      </c>
      <c r="F100" s="132">
        <v>30402</v>
      </c>
      <c r="H100" s="1">
        <f t="shared" si="6"/>
        <v>0.95</v>
      </c>
    </row>
    <row r="101" spans="2:8" x14ac:dyDescent="0.35">
      <c r="B101" s="1">
        <v>96</v>
      </c>
      <c r="C101" s="1">
        <v>39294</v>
      </c>
      <c r="D101" s="1">
        <f t="shared" si="4"/>
        <v>37018.799999999996</v>
      </c>
      <c r="E101" s="1">
        <f t="shared" si="5"/>
        <v>30402</v>
      </c>
      <c r="F101" s="132">
        <v>30402</v>
      </c>
      <c r="H101" s="1">
        <f t="shared" si="6"/>
        <v>0.96</v>
      </c>
    </row>
    <row r="102" spans="2:8" x14ac:dyDescent="0.35">
      <c r="B102" s="1">
        <v>97</v>
      </c>
      <c r="C102" s="1">
        <v>40663</v>
      </c>
      <c r="D102" s="1">
        <f t="shared" si="4"/>
        <v>38661.599999999999</v>
      </c>
      <c r="E102" s="1">
        <f t="shared" si="5"/>
        <v>30402</v>
      </c>
      <c r="F102" s="132">
        <v>30402</v>
      </c>
      <c r="H102" s="1">
        <f t="shared" si="6"/>
        <v>0.97</v>
      </c>
    </row>
    <row r="103" spans="2:8" x14ac:dyDescent="0.35">
      <c r="B103" s="1">
        <v>98</v>
      </c>
      <c r="C103" s="1">
        <v>43427</v>
      </c>
      <c r="D103" s="1">
        <f t="shared" si="4"/>
        <v>41978.400000000001</v>
      </c>
      <c r="E103" s="1">
        <f t="shared" si="5"/>
        <v>30402</v>
      </c>
      <c r="F103" s="132">
        <v>30402</v>
      </c>
      <c r="H103" s="1">
        <f t="shared" si="6"/>
        <v>0.98</v>
      </c>
    </row>
    <row r="104" spans="2:8" x14ac:dyDescent="0.35">
      <c r="B104" s="1">
        <v>99</v>
      </c>
      <c r="C104" s="1">
        <v>45948</v>
      </c>
      <c r="D104" s="1">
        <f t="shared" si="4"/>
        <v>45003.6</v>
      </c>
      <c r="E104" s="1">
        <f t="shared" si="5"/>
        <v>30402</v>
      </c>
      <c r="F104" s="132">
        <v>30402</v>
      </c>
      <c r="H104" s="1">
        <f t="shared" si="6"/>
        <v>0.99</v>
      </c>
    </row>
    <row r="105" spans="2:8" x14ac:dyDescent="0.35">
      <c r="B105" s="1">
        <v>100</v>
      </c>
      <c r="C105" s="1">
        <v>47203</v>
      </c>
      <c r="D105" s="1">
        <f t="shared" si="4"/>
        <v>46509.599999999999</v>
      </c>
      <c r="E105" s="1">
        <f t="shared" si="5"/>
        <v>30402</v>
      </c>
      <c r="F105" s="132">
        <v>30402</v>
      </c>
      <c r="H105" s="1">
        <f t="shared" si="6"/>
        <v>1</v>
      </c>
    </row>
  </sheetData>
  <sortState xmlns:xlrd2="http://schemas.microsoft.com/office/spreadsheetml/2017/richdata2" ref="AD20:AD50">
    <sortCondition ref="AD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8EFD-FD16-2743-9E83-C45666E7E94E}">
  <dimension ref="A1:F105"/>
  <sheetViews>
    <sheetView zoomScale="130" zoomScaleNormal="130" workbookViewId="0">
      <selection activeCell="F10" sqref="F10"/>
    </sheetView>
  </sheetViews>
  <sheetFormatPr defaultColWidth="11.453125" defaultRowHeight="14.5" x14ac:dyDescent="0.35"/>
  <cols>
    <col min="2" max="3" width="9.1796875" style="1"/>
    <col min="4" max="4" width="15.81640625" style="1" customWidth="1"/>
  </cols>
  <sheetData>
    <row r="1" spans="1:6" x14ac:dyDescent="0.35">
      <c r="A1" s="34" t="s">
        <v>162</v>
      </c>
      <c r="D1" s="35" t="s">
        <v>158</v>
      </c>
    </row>
    <row r="2" spans="1:6" x14ac:dyDescent="0.35">
      <c r="D2" s="97">
        <v>33739.441816949562</v>
      </c>
      <c r="F2" s="34" t="s">
        <v>160</v>
      </c>
    </row>
    <row r="4" spans="1:6" ht="15" thickBot="1" x14ac:dyDescent="0.4"/>
    <row r="5" spans="1:6" ht="16" thickBot="1" x14ac:dyDescent="0.4">
      <c r="B5" s="133" t="s">
        <v>152</v>
      </c>
      <c r="C5" s="134" t="s">
        <v>153</v>
      </c>
      <c r="D5" s="135" t="s">
        <v>157</v>
      </c>
      <c r="E5" s="137">
        <f>AVERAGE(D6:D105)</f>
        <v>25274.832000000002</v>
      </c>
    </row>
    <row r="6" spans="1:6" x14ac:dyDescent="0.35">
      <c r="B6" s="1">
        <v>1</v>
      </c>
      <c r="C6" s="1">
        <v>16238</v>
      </c>
      <c r="D6" s="1">
        <f>-0.3*$D$2+MIN(1.2*C6,1.2*D$2)</f>
        <v>9363.7674549151307</v>
      </c>
    </row>
    <row r="7" spans="1:6" x14ac:dyDescent="0.35">
      <c r="B7" s="1">
        <v>2</v>
      </c>
      <c r="C7" s="1">
        <v>19934</v>
      </c>
      <c r="D7" s="1">
        <f t="shared" ref="D7:D70" si="0">-0.3*$D$2+MIN(1.2*C7,1.2*D$2)</f>
        <v>13798.967454915131</v>
      </c>
    </row>
    <row r="8" spans="1:6" x14ac:dyDescent="0.35">
      <c r="B8" s="1">
        <v>3</v>
      </c>
      <c r="C8" s="1">
        <v>20224</v>
      </c>
      <c r="D8" s="1">
        <f t="shared" si="0"/>
        <v>14146.967454915131</v>
      </c>
    </row>
    <row r="9" spans="1:6" x14ac:dyDescent="0.35">
      <c r="B9" s="1">
        <v>4</v>
      </c>
      <c r="C9" s="1">
        <v>21103</v>
      </c>
      <c r="D9" s="1">
        <f t="shared" si="0"/>
        <v>15201.767454915131</v>
      </c>
    </row>
    <row r="10" spans="1:6" x14ac:dyDescent="0.35">
      <c r="B10" s="1">
        <v>5</v>
      </c>
      <c r="C10" s="1">
        <v>21510</v>
      </c>
      <c r="D10" s="1">
        <f t="shared" si="0"/>
        <v>15690.167454915132</v>
      </c>
    </row>
    <row r="11" spans="1:6" x14ac:dyDescent="0.35">
      <c r="B11" s="1">
        <v>6</v>
      </c>
      <c r="C11" s="1">
        <v>21625</v>
      </c>
      <c r="D11" s="1">
        <f t="shared" si="0"/>
        <v>15828.167454915132</v>
      </c>
    </row>
    <row r="12" spans="1:6" x14ac:dyDescent="0.35">
      <c r="B12" s="1">
        <v>7</v>
      </c>
      <c r="C12" s="1">
        <v>21698</v>
      </c>
      <c r="D12" s="1">
        <f t="shared" si="0"/>
        <v>15915.767454915131</v>
      </c>
    </row>
    <row r="13" spans="1:6" x14ac:dyDescent="0.35">
      <c r="B13" s="1">
        <v>8</v>
      </c>
      <c r="C13" s="1">
        <v>22204</v>
      </c>
      <c r="D13" s="1">
        <f t="shared" si="0"/>
        <v>16522.967454915131</v>
      </c>
    </row>
    <row r="14" spans="1:6" x14ac:dyDescent="0.35">
      <c r="B14" s="1">
        <v>9</v>
      </c>
      <c r="C14" s="1">
        <v>22513</v>
      </c>
      <c r="D14" s="1">
        <f t="shared" si="0"/>
        <v>16893.767454915131</v>
      </c>
    </row>
    <row r="15" spans="1:6" x14ac:dyDescent="0.35">
      <c r="B15" s="1">
        <v>10</v>
      </c>
      <c r="C15" s="1">
        <v>22623</v>
      </c>
      <c r="D15" s="1">
        <f t="shared" si="0"/>
        <v>17025.767454915131</v>
      </c>
    </row>
    <row r="16" spans="1:6" x14ac:dyDescent="0.35">
      <c r="B16" s="1">
        <v>11</v>
      </c>
      <c r="C16" s="1">
        <v>23014</v>
      </c>
      <c r="D16" s="1">
        <f t="shared" si="0"/>
        <v>17494.967454915131</v>
      </c>
    </row>
    <row r="17" spans="2:4" x14ac:dyDescent="0.35">
      <c r="B17" s="1">
        <v>12</v>
      </c>
      <c r="C17" s="1">
        <v>23534</v>
      </c>
      <c r="D17" s="1">
        <f t="shared" si="0"/>
        <v>18118.967454915131</v>
      </c>
    </row>
    <row r="18" spans="2:4" x14ac:dyDescent="0.35">
      <c r="B18" s="1">
        <v>13</v>
      </c>
      <c r="C18" s="1">
        <v>23761</v>
      </c>
      <c r="D18" s="1">
        <f t="shared" si="0"/>
        <v>18391.367454915133</v>
      </c>
    </row>
    <row r="19" spans="2:4" x14ac:dyDescent="0.35">
      <c r="B19" s="1">
        <v>14</v>
      </c>
      <c r="C19" s="1">
        <v>23785</v>
      </c>
      <c r="D19" s="1">
        <f t="shared" si="0"/>
        <v>18420.167454915132</v>
      </c>
    </row>
    <row r="20" spans="2:4" x14ac:dyDescent="0.35">
      <c r="B20" s="1">
        <v>15</v>
      </c>
      <c r="C20" s="1">
        <v>24143</v>
      </c>
      <c r="D20" s="1">
        <f t="shared" si="0"/>
        <v>18849.767454915131</v>
      </c>
    </row>
    <row r="21" spans="2:4" x14ac:dyDescent="0.35">
      <c r="B21" s="1">
        <v>16</v>
      </c>
      <c r="C21" s="1">
        <v>24319</v>
      </c>
      <c r="D21" s="1">
        <f t="shared" si="0"/>
        <v>19060.967454915131</v>
      </c>
    </row>
    <row r="22" spans="2:4" x14ac:dyDescent="0.35">
      <c r="B22" s="1">
        <v>17</v>
      </c>
      <c r="C22" s="1">
        <v>24639</v>
      </c>
      <c r="D22" s="1">
        <f t="shared" si="0"/>
        <v>19444.967454915131</v>
      </c>
    </row>
    <row r="23" spans="2:4" x14ac:dyDescent="0.35">
      <c r="B23" s="1">
        <v>18</v>
      </c>
      <c r="C23" s="1">
        <v>25032</v>
      </c>
      <c r="D23" s="1">
        <f t="shared" si="0"/>
        <v>19916.56745491513</v>
      </c>
    </row>
    <row r="24" spans="2:4" x14ac:dyDescent="0.35">
      <c r="B24" s="1">
        <v>19</v>
      </c>
      <c r="C24" s="1">
        <v>25163</v>
      </c>
      <c r="D24" s="1">
        <f t="shared" si="0"/>
        <v>20073.767454915131</v>
      </c>
    </row>
    <row r="25" spans="2:4" x14ac:dyDescent="0.35">
      <c r="B25" s="1">
        <v>20</v>
      </c>
      <c r="C25" s="1">
        <v>25664</v>
      </c>
      <c r="D25" s="1">
        <f t="shared" si="0"/>
        <v>20674.967454915131</v>
      </c>
    </row>
    <row r="26" spans="2:4" x14ac:dyDescent="0.35">
      <c r="B26" s="1">
        <v>21</v>
      </c>
      <c r="C26" s="1">
        <v>25854</v>
      </c>
      <c r="D26" s="1">
        <f t="shared" si="0"/>
        <v>20902.967454915131</v>
      </c>
    </row>
    <row r="27" spans="2:4" x14ac:dyDescent="0.35">
      <c r="B27" s="1">
        <v>22</v>
      </c>
      <c r="C27" s="1">
        <v>26358</v>
      </c>
      <c r="D27" s="1">
        <f t="shared" si="0"/>
        <v>21507.767454915131</v>
      </c>
    </row>
    <row r="28" spans="2:4" x14ac:dyDescent="0.35">
      <c r="B28" s="1">
        <v>23</v>
      </c>
      <c r="C28" s="1">
        <v>26706</v>
      </c>
      <c r="D28" s="1">
        <f t="shared" si="0"/>
        <v>21925.367454915129</v>
      </c>
    </row>
    <row r="29" spans="2:4" x14ac:dyDescent="0.35">
      <c r="B29" s="1">
        <v>24</v>
      </c>
      <c r="C29" s="1">
        <v>26755</v>
      </c>
      <c r="D29" s="1">
        <f t="shared" si="0"/>
        <v>21984.167454915132</v>
      </c>
    </row>
    <row r="30" spans="2:4" x14ac:dyDescent="0.35">
      <c r="B30" s="1">
        <v>25</v>
      </c>
      <c r="C30" s="1">
        <v>26906</v>
      </c>
      <c r="D30" s="1">
        <f t="shared" si="0"/>
        <v>22165.367454915129</v>
      </c>
    </row>
    <row r="31" spans="2:4" x14ac:dyDescent="0.35">
      <c r="B31" s="1">
        <v>26</v>
      </c>
      <c r="C31" s="1">
        <v>26953</v>
      </c>
      <c r="D31" s="1">
        <f t="shared" si="0"/>
        <v>22221.767454915131</v>
      </c>
    </row>
    <row r="32" spans="2:4" x14ac:dyDescent="0.35">
      <c r="B32" s="1">
        <v>27</v>
      </c>
      <c r="C32" s="1">
        <v>27617</v>
      </c>
      <c r="D32" s="1">
        <f t="shared" si="0"/>
        <v>23018.567454915134</v>
      </c>
    </row>
    <row r="33" spans="2:4" x14ac:dyDescent="0.35">
      <c r="B33" s="1">
        <v>28</v>
      </c>
      <c r="C33" s="1">
        <v>27739</v>
      </c>
      <c r="D33" s="1">
        <f t="shared" si="0"/>
        <v>23164.967454915128</v>
      </c>
    </row>
    <row r="34" spans="2:4" x14ac:dyDescent="0.35">
      <c r="B34" s="1">
        <v>29</v>
      </c>
      <c r="C34" s="1">
        <v>27783</v>
      </c>
      <c r="D34" s="1">
        <f t="shared" si="0"/>
        <v>23217.767454915131</v>
      </c>
    </row>
    <row r="35" spans="2:4" x14ac:dyDescent="0.35">
      <c r="B35" s="1">
        <v>30</v>
      </c>
      <c r="C35" s="1">
        <v>27921</v>
      </c>
      <c r="D35" s="1">
        <f t="shared" si="0"/>
        <v>23383.367454915129</v>
      </c>
    </row>
    <row r="36" spans="2:4" x14ac:dyDescent="0.35">
      <c r="B36" s="1">
        <v>31</v>
      </c>
      <c r="C36" s="1">
        <v>28005</v>
      </c>
      <c r="D36" s="1">
        <f t="shared" si="0"/>
        <v>23484.167454915132</v>
      </c>
    </row>
    <row r="37" spans="2:4" x14ac:dyDescent="0.35">
      <c r="B37" s="1">
        <v>32</v>
      </c>
      <c r="C37" s="1">
        <v>28103</v>
      </c>
      <c r="D37" s="1">
        <f t="shared" si="0"/>
        <v>23601.767454915131</v>
      </c>
    </row>
    <row r="38" spans="2:4" x14ac:dyDescent="0.35">
      <c r="B38" s="1">
        <v>33</v>
      </c>
      <c r="C38" s="1">
        <v>28204</v>
      </c>
      <c r="D38" s="1">
        <f t="shared" si="0"/>
        <v>23722.967454915128</v>
      </c>
    </row>
    <row r="39" spans="2:4" x14ac:dyDescent="0.35">
      <c r="B39" s="1">
        <v>34</v>
      </c>
      <c r="C39" s="1">
        <v>28402</v>
      </c>
      <c r="D39" s="1">
        <f t="shared" si="0"/>
        <v>23960.567454915134</v>
      </c>
    </row>
    <row r="40" spans="2:4" x14ac:dyDescent="0.35">
      <c r="B40" s="1">
        <v>35</v>
      </c>
      <c r="C40" s="1">
        <v>28476</v>
      </c>
      <c r="D40" s="1">
        <f t="shared" si="0"/>
        <v>24049.367454915129</v>
      </c>
    </row>
    <row r="41" spans="2:4" x14ac:dyDescent="0.35">
      <c r="B41" s="1">
        <v>36</v>
      </c>
      <c r="C41" s="1">
        <v>28570</v>
      </c>
      <c r="D41" s="1">
        <f t="shared" si="0"/>
        <v>24162.167454915132</v>
      </c>
    </row>
    <row r="42" spans="2:4" x14ac:dyDescent="0.35">
      <c r="B42" s="1">
        <v>37</v>
      </c>
      <c r="C42" s="1">
        <v>28684</v>
      </c>
      <c r="D42" s="1">
        <f t="shared" si="0"/>
        <v>24298.967454915128</v>
      </c>
    </row>
    <row r="43" spans="2:4" x14ac:dyDescent="0.35">
      <c r="B43" s="1">
        <v>38</v>
      </c>
      <c r="C43" s="1">
        <v>28696</v>
      </c>
      <c r="D43" s="1">
        <f t="shared" si="0"/>
        <v>24313.367454915129</v>
      </c>
    </row>
    <row r="44" spans="2:4" x14ac:dyDescent="0.35">
      <c r="B44" s="1">
        <v>39</v>
      </c>
      <c r="C44" s="1">
        <v>28921</v>
      </c>
      <c r="D44" s="1">
        <f t="shared" si="0"/>
        <v>24583.367454915129</v>
      </c>
    </row>
    <row r="45" spans="2:4" x14ac:dyDescent="0.35">
      <c r="B45" s="1">
        <v>40</v>
      </c>
      <c r="C45" s="1">
        <v>28941</v>
      </c>
      <c r="D45" s="1">
        <f t="shared" si="0"/>
        <v>24607.367454915129</v>
      </c>
    </row>
    <row r="46" spans="2:4" x14ac:dyDescent="0.35">
      <c r="B46" s="1">
        <v>41</v>
      </c>
      <c r="C46" s="1">
        <v>28984</v>
      </c>
      <c r="D46" s="1">
        <f t="shared" si="0"/>
        <v>24658.967454915128</v>
      </c>
    </row>
    <row r="47" spans="2:4" x14ac:dyDescent="0.35">
      <c r="B47" s="1">
        <v>42</v>
      </c>
      <c r="C47" s="1">
        <v>29252</v>
      </c>
      <c r="D47" s="1">
        <f t="shared" si="0"/>
        <v>24980.567454915134</v>
      </c>
    </row>
    <row r="48" spans="2:4" x14ac:dyDescent="0.35">
      <c r="B48" s="1">
        <v>43</v>
      </c>
      <c r="C48" s="1">
        <v>29305</v>
      </c>
      <c r="D48" s="1">
        <f t="shared" si="0"/>
        <v>25044.167454915132</v>
      </c>
    </row>
    <row r="49" spans="2:4" x14ac:dyDescent="0.35">
      <c r="B49" s="1">
        <v>44</v>
      </c>
      <c r="C49" s="1">
        <v>29317</v>
      </c>
      <c r="D49" s="1">
        <f t="shared" si="0"/>
        <v>25058.567454915134</v>
      </c>
    </row>
    <row r="50" spans="2:4" x14ac:dyDescent="0.35">
      <c r="B50" s="1">
        <v>45</v>
      </c>
      <c r="C50" s="1">
        <v>29391</v>
      </c>
      <c r="D50" s="1">
        <f t="shared" si="0"/>
        <v>25147.367454915129</v>
      </c>
    </row>
    <row r="51" spans="2:4" x14ac:dyDescent="0.35">
      <c r="B51" s="1">
        <v>46</v>
      </c>
      <c r="C51" s="1">
        <v>29422</v>
      </c>
      <c r="D51" s="1">
        <f t="shared" si="0"/>
        <v>25184.567454915134</v>
      </c>
    </row>
    <row r="52" spans="2:4" x14ac:dyDescent="0.35">
      <c r="B52" s="1">
        <v>47</v>
      </c>
      <c r="C52" s="1">
        <v>29468</v>
      </c>
      <c r="D52" s="1">
        <f t="shared" si="0"/>
        <v>25239.767454915131</v>
      </c>
    </row>
    <row r="53" spans="2:4" x14ac:dyDescent="0.35">
      <c r="B53" s="1">
        <v>48</v>
      </c>
      <c r="C53" s="1">
        <v>29594</v>
      </c>
      <c r="D53" s="1">
        <f t="shared" si="0"/>
        <v>25390.967454915128</v>
      </c>
    </row>
    <row r="54" spans="2:4" x14ac:dyDescent="0.35">
      <c r="B54" s="1">
        <v>49</v>
      </c>
      <c r="C54" s="1">
        <v>29727</v>
      </c>
      <c r="D54" s="1">
        <f t="shared" si="0"/>
        <v>25550.567454915134</v>
      </c>
    </row>
    <row r="55" spans="2:4" x14ac:dyDescent="0.35">
      <c r="B55" s="1">
        <v>50</v>
      </c>
      <c r="C55" s="1">
        <v>29901</v>
      </c>
      <c r="D55" s="1">
        <f t="shared" si="0"/>
        <v>25759.367454915129</v>
      </c>
    </row>
    <row r="56" spans="2:4" x14ac:dyDescent="0.35">
      <c r="B56" s="1">
        <v>51</v>
      </c>
      <c r="C56" s="1">
        <v>30018</v>
      </c>
      <c r="D56" s="1">
        <f t="shared" si="0"/>
        <v>25899.767454915131</v>
      </c>
    </row>
    <row r="57" spans="2:4" x14ac:dyDescent="0.35">
      <c r="B57" s="1">
        <v>52</v>
      </c>
      <c r="C57" s="1">
        <v>30225</v>
      </c>
      <c r="D57" s="1">
        <f t="shared" si="0"/>
        <v>26148.167454915132</v>
      </c>
    </row>
    <row r="58" spans="2:4" x14ac:dyDescent="0.35">
      <c r="B58" s="1">
        <v>53</v>
      </c>
      <c r="C58" s="1">
        <v>30344</v>
      </c>
      <c r="D58" s="1">
        <f t="shared" si="0"/>
        <v>26290.967454915128</v>
      </c>
    </row>
    <row r="59" spans="2:4" x14ac:dyDescent="0.35">
      <c r="B59" s="1">
        <v>54</v>
      </c>
      <c r="C59" s="1">
        <v>30537</v>
      </c>
      <c r="D59" s="1">
        <f t="shared" si="0"/>
        <v>26522.567454915134</v>
      </c>
    </row>
    <row r="60" spans="2:4" x14ac:dyDescent="0.35">
      <c r="B60" s="1">
        <v>55</v>
      </c>
      <c r="C60" s="1">
        <v>30843</v>
      </c>
      <c r="D60" s="1">
        <f t="shared" si="0"/>
        <v>26889.767454915131</v>
      </c>
    </row>
    <row r="61" spans="2:4" x14ac:dyDescent="0.35">
      <c r="B61" s="1">
        <v>56</v>
      </c>
      <c r="C61" s="1">
        <v>31049</v>
      </c>
      <c r="D61" s="1">
        <f t="shared" si="0"/>
        <v>27136.967454915128</v>
      </c>
    </row>
    <row r="62" spans="2:4" x14ac:dyDescent="0.35">
      <c r="B62" s="1">
        <v>57</v>
      </c>
      <c r="C62" s="1">
        <v>31062</v>
      </c>
      <c r="D62" s="1">
        <f t="shared" si="0"/>
        <v>27152.567454915134</v>
      </c>
    </row>
    <row r="63" spans="2:4" x14ac:dyDescent="0.35">
      <c r="B63" s="1">
        <v>58</v>
      </c>
      <c r="C63" s="1">
        <v>31261</v>
      </c>
      <c r="D63" s="1">
        <f t="shared" si="0"/>
        <v>27391.367454915129</v>
      </c>
    </row>
    <row r="64" spans="2:4" x14ac:dyDescent="0.35">
      <c r="B64" s="1">
        <v>59</v>
      </c>
      <c r="C64" s="1">
        <v>31534</v>
      </c>
      <c r="D64" s="1">
        <f t="shared" si="0"/>
        <v>27718.967454915128</v>
      </c>
    </row>
    <row r="65" spans="2:4" x14ac:dyDescent="0.35">
      <c r="B65" s="1">
        <v>60</v>
      </c>
      <c r="C65" s="1">
        <v>31641</v>
      </c>
      <c r="D65" s="1">
        <f t="shared" si="0"/>
        <v>27847.367454915129</v>
      </c>
    </row>
    <row r="66" spans="2:4" x14ac:dyDescent="0.35">
      <c r="B66" s="1">
        <v>61</v>
      </c>
      <c r="C66" s="1">
        <v>32065</v>
      </c>
      <c r="D66" s="1">
        <f t="shared" si="0"/>
        <v>28356.167454915132</v>
      </c>
    </row>
    <row r="67" spans="2:4" x14ac:dyDescent="0.35">
      <c r="B67" s="1">
        <v>62</v>
      </c>
      <c r="C67" s="1">
        <v>32221</v>
      </c>
      <c r="D67" s="1">
        <f t="shared" si="0"/>
        <v>28543.367454915129</v>
      </c>
    </row>
    <row r="68" spans="2:4" x14ac:dyDescent="0.35">
      <c r="B68" s="1">
        <v>63</v>
      </c>
      <c r="C68" s="1">
        <v>32290</v>
      </c>
      <c r="D68" s="1">
        <f t="shared" si="0"/>
        <v>28626.167454915132</v>
      </c>
    </row>
    <row r="69" spans="2:4" x14ac:dyDescent="0.35">
      <c r="B69" s="1">
        <v>64</v>
      </c>
      <c r="C69" s="1">
        <v>32602</v>
      </c>
      <c r="D69" s="1">
        <f t="shared" si="0"/>
        <v>29000.567454915134</v>
      </c>
    </row>
    <row r="70" spans="2:4" x14ac:dyDescent="0.35">
      <c r="B70" s="1">
        <v>65</v>
      </c>
      <c r="C70" s="1">
        <v>32908</v>
      </c>
      <c r="D70" s="1">
        <f t="shared" si="0"/>
        <v>29367.767454915131</v>
      </c>
    </row>
    <row r="71" spans="2:4" x14ac:dyDescent="0.35">
      <c r="B71" s="1">
        <v>66</v>
      </c>
      <c r="C71" s="1">
        <v>33056</v>
      </c>
      <c r="D71" s="1">
        <f t="shared" ref="D71:D105" si="1">-0.3*$D$2+MIN(1.2*C71,1.2*D$2)</f>
        <v>29545.367454915129</v>
      </c>
    </row>
    <row r="72" spans="2:4" x14ac:dyDescent="0.35">
      <c r="B72" s="1">
        <v>67</v>
      </c>
      <c r="C72" s="1">
        <v>33125</v>
      </c>
      <c r="D72" s="1">
        <f t="shared" si="1"/>
        <v>29628.167454915132</v>
      </c>
    </row>
    <row r="73" spans="2:4" x14ac:dyDescent="0.35">
      <c r="B73" s="1">
        <v>68</v>
      </c>
      <c r="C73" s="1">
        <v>33168</v>
      </c>
      <c r="D73" s="1">
        <f t="shared" si="1"/>
        <v>29679.767454915131</v>
      </c>
    </row>
    <row r="74" spans="2:4" x14ac:dyDescent="0.35">
      <c r="B74" s="1">
        <v>69</v>
      </c>
      <c r="C74" s="1">
        <v>33186</v>
      </c>
      <c r="D74" s="1">
        <f t="shared" si="1"/>
        <v>29701.367454915129</v>
      </c>
    </row>
    <row r="75" spans="2:4" x14ac:dyDescent="0.35">
      <c r="B75" s="1">
        <v>70</v>
      </c>
      <c r="C75" s="1">
        <v>33216</v>
      </c>
      <c r="D75" s="1">
        <f t="shared" si="1"/>
        <v>29737.367454915129</v>
      </c>
    </row>
    <row r="76" spans="2:4" x14ac:dyDescent="0.35">
      <c r="B76" s="1">
        <v>71</v>
      </c>
      <c r="C76" s="1">
        <v>33228</v>
      </c>
      <c r="D76" s="1">
        <f t="shared" si="1"/>
        <v>29751.767454915131</v>
      </c>
    </row>
    <row r="77" spans="2:4" x14ac:dyDescent="0.35">
      <c r="B77" s="1">
        <v>72</v>
      </c>
      <c r="C77" s="1">
        <v>33253</v>
      </c>
      <c r="D77" s="1">
        <f t="shared" si="1"/>
        <v>29781.767454915131</v>
      </c>
    </row>
    <row r="78" spans="2:4" x14ac:dyDescent="0.35">
      <c r="B78" s="1">
        <v>73</v>
      </c>
      <c r="C78" s="1">
        <v>33279</v>
      </c>
      <c r="D78" s="1">
        <f t="shared" si="1"/>
        <v>29812.967454915128</v>
      </c>
    </row>
    <row r="79" spans="2:4" x14ac:dyDescent="0.35">
      <c r="B79" s="1">
        <v>74</v>
      </c>
      <c r="C79" s="1">
        <v>33714</v>
      </c>
      <c r="D79" s="1">
        <f t="shared" si="1"/>
        <v>30334.967454915128</v>
      </c>
    </row>
    <row r="80" spans="2:4" x14ac:dyDescent="0.35">
      <c r="B80" s="1">
        <v>75</v>
      </c>
      <c r="C80" s="1">
        <v>33730</v>
      </c>
      <c r="D80" s="1">
        <f t="shared" si="1"/>
        <v>30354.167454915132</v>
      </c>
    </row>
    <row r="81" spans="2:4" x14ac:dyDescent="0.35">
      <c r="B81" s="1">
        <v>76</v>
      </c>
      <c r="C81" s="1">
        <v>33780</v>
      </c>
      <c r="D81" s="1">
        <f t="shared" si="1"/>
        <v>30365.497635254604</v>
      </c>
    </row>
    <row r="82" spans="2:4" x14ac:dyDescent="0.35">
      <c r="B82" s="1">
        <v>77</v>
      </c>
      <c r="C82" s="1">
        <v>33837</v>
      </c>
      <c r="D82" s="1">
        <f t="shared" si="1"/>
        <v>30365.497635254604</v>
      </c>
    </row>
    <row r="83" spans="2:4" x14ac:dyDescent="0.35">
      <c r="B83" s="1">
        <v>78</v>
      </c>
      <c r="C83" s="1">
        <v>34548</v>
      </c>
      <c r="D83" s="1">
        <f t="shared" si="1"/>
        <v>30365.497635254604</v>
      </c>
    </row>
    <row r="84" spans="2:4" x14ac:dyDescent="0.35">
      <c r="B84" s="1">
        <v>79</v>
      </c>
      <c r="C84" s="1">
        <v>34633</v>
      </c>
      <c r="D84" s="1">
        <f t="shared" si="1"/>
        <v>30365.497635254604</v>
      </c>
    </row>
    <row r="85" spans="2:4" x14ac:dyDescent="0.35">
      <c r="B85" s="1">
        <v>80</v>
      </c>
      <c r="C85" s="1">
        <v>35174</v>
      </c>
      <c r="D85" s="1">
        <f t="shared" si="1"/>
        <v>30365.497635254604</v>
      </c>
    </row>
    <row r="86" spans="2:4" x14ac:dyDescent="0.35">
      <c r="B86" s="1">
        <v>81</v>
      </c>
      <c r="C86" s="1">
        <v>35636</v>
      </c>
      <c r="D86" s="1">
        <f t="shared" si="1"/>
        <v>30365.497635254604</v>
      </c>
    </row>
    <row r="87" spans="2:4" x14ac:dyDescent="0.35">
      <c r="B87" s="1">
        <v>82</v>
      </c>
      <c r="C87" s="1">
        <v>35900</v>
      </c>
      <c r="D87" s="1">
        <f t="shared" si="1"/>
        <v>30365.497635254604</v>
      </c>
    </row>
    <row r="88" spans="2:4" x14ac:dyDescent="0.35">
      <c r="B88" s="1">
        <v>83</v>
      </c>
      <c r="C88" s="1">
        <v>35959</v>
      </c>
      <c r="D88" s="1">
        <f t="shared" si="1"/>
        <v>30365.497635254604</v>
      </c>
    </row>
    <row r="89" spans="2:4" x14ac:dyDescent="0.35">
      <c r="B89" s="1">
        <v>84</v>
      </c>
      <c r="C89" s="1">
        <v>35965</v>
      </c>
      <c r="D89" s="1">
        <f t="shared" si="1"/>
        <v>30365.497635254604</v>
      </c>
    </row>
    <row r="90" spans="2:4" x14ac:dyDescent="0.35">
      <c r="B90" s="1">
        <v>85</v>
      </c>
      <c r="C90" s="1">
        <v>36054</v>
      </c>
      <c r="D90" s="1">
        <f t="shared" si="1"/>
        <v>30365.497635254604</v>
      </c>
    </row>
    <row r="91" spans="2:4" x14ac:dyDescent="0.35">
      <c r="B91" s="1">
        <v>86</v>
      </c>
      <c r="C91" s="1">
        <v>36471</v>
      </c>
      <c r="D91" s="1">
        <f t="shared" si="1"/>
        <v>30365.497635254604</v>
      </c>
    </row>
    <row r="92" spans="2:4" x14ac:dyDescent="0.35">
      <c r="B92" s="1">
        <v>87</v>
      </c>
      <c r="C92" s="1">
        <v>36483</v>
      </c>
      <c r="D92" s="1">
        <f t="shared" si="1"/>
        <v>30365.497635254604</v>
      </c>
    </row>
    <row r="93" spans="2:4" x14ac:dyDescent="0.35">
      <c r="B93" s="1">
        <v>88</v>
      </c>
      <c r="C93" s="1">
        <v>36706</v>
      </c>
      <c r="D93" s="1">
        <f t="shared" si="1"/>
        <v>30365.497635254604</v>
      </c>
    </row>
    <row r="94" spans="2:4" x14ac:dyDescent="0.35">
      <c r="B94" s="1">
        <v>89</v>
      </c>
      <c r="C94" s="1">
        <v>36847</v>
      </c>
      <c r="D94" s="1">
        <f t="shared" si="1"/>
        <v>30365.497635254604</v>
      </c>
    </row>
    <row r="95" spans="2:4" x14ac:dyDescent="0.35">
      <c r="B95" s="1">
        <v>90</v>
      </c>
      <c r="C95" s="1">
        <v>37039</v>
      </c>
      <c r="D95" s="1">
        <f t="shared" si="1"/>
        <v>30365.497635254604</v>
      </c>
    </row>
    <row r="96" spans="2:4" x14ac:dyDescent="0.35">
      <c r="B96" s="1">
        <v>91</v>
      </c>
      <c r="C96" s="1">
        <v>37098</v>
      </c>
      <c r="D96" s="1">
        <f t="shared" si="1"/>
        <v>30365.497635254604</v>
      </c>
    </row>
    <row r="97" spans="2:4" x14ac:dyDescent="0.35">
      <c r="B97" s="1">
        <v>92</v>
      </c>
      <c r="C97" s="1">
        <v>37808</v>
      </c>
      <c r="D97" s="1">
        <f t="shared" si="1"/>
        <v>30365.497635254604</v>
      </c>
    </row>
    <row r="98" spans="2:4" x14ac:dyDescent="0.35">
      <c r="B98" s="1">
        <v>93</v>
      </c>
      <c r="C98" s="1">
        <v>38527</v>
      </c>
      <c r="D98" s="1">
        <f t="shared" si="1"/>
        <v>30365.497635254604</v>
      </c>
    </row>
    <row r="99" spans="2:4" x14ac:dyDescent="0.35">
      <c r="B99" s="1">
        <v>94</v>
      </c>
      <c r="C99" s="1">
        <v>38708</v>
      </c>
      <c r="D99" s="1">
        <f t="shared" si="1"/>
        <v>30365.497635254604</v>
      </c>
    </row>
    <row r="100" spans="2:4" x14ac:dyDescent="0.35">
      <c r="B100" s="1">
        <v>95</v>
      </c>
      <c r="C100" s="1">
        <v>38818</v>
      </c>
      <c r="D100" s="1">
        <f t="shared" si="1"/>
        <v>30365.497635254604</v>
      </c>
    </row>
    <row r="101" spans="2:4" x14ac:dyDescent="0.35">
      <c r="B101" s="1">
        <v>96</v>
      </c>
      <c r="C101" s="1">
        <v>39294</v>
      </c>
      <c r="D101" s="1">
        <f t="shared" si="1"/>
        <v>30365.497635254604</v>
      </c>
    </row>
    <row r="102" spans="2:4" x14ac:dyDescent="0.35">
      <c r="B102" s="1">
        <v>97</v>
      </c>
      <c r="C102" s="1">
        <v>40663</v>
      </c>
      <c r="D102" s="1">
        <f t="shared" si="1"/>
        <v>30365.497635254604</v>
      </c>
    </row>
    <row r="103" spans="2:4" x14ac:dyDescent="0.35">
      <c r="B103" s="1">
        <v>98</v>
      </c>
      <c r="C103" s="1">
        <v>43427</v>
      </c>
      <c r="D103" s="1">
        <f t="shared" si="1"/>
        <v>30365.497635254604</v>
      </c>
    </row>
    <row r="104" spans="2:4" x14ac:dyDescent="0.35">
      <c r="B104" s="1">
        <v>99</v>
      </c>
      <c r="C104" s="1">
        <v>45948</v>
      </c>
      <c r="D104" s="1">
        <f t="shared" si="1"/>
        <v>30365.497635254604</v>
      </c>
    </row>
    <row r="105" spans="2:4" x14ac:dyDescent="0.35">
      <c r="B105" s="1">
        <v>100</v>
      </c>
      <c r="C105" s="1">
        <v>47203</v>
      </c>
      <c r="D105" s="1">
        <f t="shared" si="1"/>
        <v>30365.497635254604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zoomScale="130" zoomScaleNormal="130" workbookViewId="0">
      <selection activeCell="C6" sqref="C6"/>
    </sheetView>
  </sheetViews>
  <sheetFormatPr defaultColWidth="8.81640625" defaultRowHeight="14.5" x14ac:dyDescent="0.35"/>
  <cols>
    <col min="2" max="2" width="8.1796875" customWidth="1"/>
    <col min="3" max="3" width="12.36328125" customWidth="1"/>
    <col min="5" max="5" width="7.453125" customWidth="1"/>
    <col min="7" max="7" width="11.36328125" customWidth="1"/>
  </cols>
  <sheetData>
    <row r="1" spans="1:8" ht="15" customHeight="1" x14ac:dyDescent="0.35">
      <c r="D1" s="4"/>
      <c r="E1" s="19"/>
      <c r="F1" s="19"/>
      <c r="G1" s="138" t="s">
        <v>23</v>
      </c>
    </row>
    <row r="2" spans="1:8" x14ac:dyDescent="0.35">
      <c r="D2" s="12" t="s">
        <v>33</v>
      </c>
      <c r="E2" s="13" t="s">
        <v>36</v>
      </c>
      <c r="F2" s="13" t="s">
        <v>24</v>
      </c>
      <c r="G2" s="139"/>
      <c r="H2" s="20" t="s">
        <v>25</v>
      </c>
    </row>
    <row r="3" spans="1:8" ht="15" customHeight="1" x14ac:dyDescent="0.35">
      <c r="A3" s="15" t="s">
        <v>34</v>
      </c>
      <c r="B3" s="6">
        <v>7</v>
      </c>
      <c r="C3" s="8">
        <v>4</v>
      </c>
      <c r="D3" s="12">
        <f>SUMPRODUCT(B3:C3,$B$7:$C$7)</f>
        <v>33</v>
      </c>
      <c r="E3" s="1">
        <f>1-EXP(-D3/30)</f>
        <v>0.6671289163019205</v>
      </c>
      <c r="F3" s="3">
        <v>0.5</v>
      </c>
      <c r="G3" s="21">
        <f>F3*E3</f>
        <v>0.33356445815096025</v>
      </c>
      <c r="H3" s="140">
        <f>SUM(G3:G4)</f>
        <v>0.60889997609234947</v>
      </c>
    </row>
    <row r="4" spans="1:8" ht="15" customHeight="1" x14ac:dyDescent="0.35">
      <c r="A4" s="15" t="s">
        <v>35</v>
      </c>
      <c r="B4" s="22">
        <v>3</v>
      </c>
      <c r="C4" s="23">
        <v>5</v>
      </c>
      <c r="D4" s="12">
        <f>SUMPRODUCT(B4:C4,$B$7:$C$7)</f>
        <v>24</v>
      </c>
      <c r="E4" s="13">
        <f>1-EXP(-D4/30)</f>
        <v>0.55067103588277844</v>
      </c>
      <c r="F4" s="23">
        <v>0.5</v>
      </c>
      <c r="G4" s="24">
        <f>F4*E4</f>
        <v>0.27533551794138922</v>
      </c>
      <c r="H4" s="141"/>
    </row>
    <row r="5" spans="1:8" x14ac:dyDescent="0.35">
      <c r="B5" s="1"/>
      <c r="C5" s="1"/>
    </row>
    <row r="6" spans="1:8" ht="15" customHeight="1" x14ac:dyDescent="0.35">
      <c r="B6" s="25" t="s">
        <v>161</v>
      </c>
      <c r="C6" s="26" t="s">
        <v>32</v>
      </c>
    </row>
    <row r="7" spans="1:8" ht="15" customHeight="1" x14ac:dyDescent="0.35">
      <c r="A7" s="27" t="s">
        <v>26</v>
      </c>
      <c r="B7" s="28">
        <v>3</v>
      </c>
      <c r="C7" s="28">
        <v>3</v>
      </c>
    </row>
    <row r="8" spans="1:8" ht="15" customHeight="1" x14ac:dyDescent="0.35">
      <c r="A8" s="29"/>
      <c r="B8" s="7"/>
      <c r="C8" s="7"/>
    </row>
    <row r="9" spans="1:8" ht="15" customHeight="1" x14ac:dyDescent="0.35">
      <c r="A9" s="29" t="s">
        <v>27</v>
      </c>
      <c r="B9" s="8">
        <v>0</v>
      </c>
      <c r="C9" s="8">
        <v>0</v>
      </c>
      <c r="D9" s="1"/>
      <c r="E9" s="1"/>
      <c r="F9" s="1"/>
    </row>
    <row r="10" spans="1:8" ht="15" customHeight="1" x14ac:dyDescent="0.35">
      <c r="A10" s="30" t="s">
        <v>28</v>
      </c>
      <c r="B10" s="23">
        <v>11</v>
      </c>
      <c r="C10" s="23">
        <v>11</v>
      </c>
      <c r="D10" s="1"/>
      <c r="E10" s="1"/>
      <c r="F10" s="1"/>
    </row>
    <row r="11" spans="1:8" x14ac:dyDescent="0.35">
      <c r="A11" s="15"/>
      <c r="B11" s="1"/>
      <c r="C11" s="1"/>
      <c r="D11" s="1" t="s">
        <v>29</v>
      </c>
      <c r="E11" s="1"/>
      <c r="F11" s="1" t="s">
        <v>30</v>
      </c>
    </row>
    <row r="12" spans="1:8" x14ac:dyDescent="0.35">
      <c r="A12" s="27" t="s">
        <v>4</v>
      </c>
      <c r="B12" s="31">
        <v>100</v>
      </c>
      <c r="C12" s="31">
        <v>90</v>
      </c>
      <c r="D12" s="20">
        <f>SUMPRODUCT(B12:C12,$B$7:$C$7)</f>
        <v>570</v>
      </c>
      <c r="E12" s="1" t="s">
        <v>31</v>
      </c>
      <c r="F12" s="32">
        <v>600</v>
      </c>
    </row>
  </sheetData>
  <mergeCells count="2">
    <mergeCell ref="G1:G2"/>
    <mergeCell ref="H3: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20"/>
  <sheetViews>
    <sheetView workbookViewId="0">
      <selection activeCell="W9" sqref="W9"/>
    </sheetView>
  </sheetViews>
  <sheetFormatPr defaultColWidth="8.81640625" defaultRowHeight="14.5" x14ac:dyDescent="0.35"/>
  <cols>
    <col min="1" max="1" width="22.1796875" customWidth="1"/>
    <col min="2" max="10" width="5.6328125" customWidth="1"/>
    <col min="11" max="11" width="3.36328125" customWidth="1"/>
    <col min="12" max="12" width="11.36328125" customWidth="1"/>
    <col min="13" max="13" width="8.81640625" customWidth="1"/>
    <col min="14" max="14" width="3.36328125" customWidth="1"/>
    <col min="15" max="20" width="5.6328125" customWidth="1"/>
    <col min="23" max="23" width="16.453125" customWidth="1"/>
    <col min="27" max="27" width="15.453125" customWidth="1"/>
    <col min="28" max="28" width="19.81640625" customWidth="1"/>
    <col min="33" max="33" width="4.453125" customWidth="1"/>
    <col min="34" max="34" width="3.6328125" customWidth="1"/>
    <col min="35" max="38" width="5.6328125" customWidth="1"/>
    <col min="42" max="42" width="9.1796875" style="15"/>
    <col min="43" max="43" width="20.453125" style="15" customWidth="1"/>
  </cols>
  <sheetData>
    <row r="1" spans="1:20" ht="15.5" x14ac:dyDescent="0.35">
      <c r="A1" s="1" t="s">
        <v>99</v>
      </c>
      <c r="B1" s="65">
        <v>0.04</v>
      </c>
      <c r="C1" s="7">
        <v>0.02</v>
      </c>
      <c r="D1" s="7">
        <v>0.08</v>
      </c>
      <c r="E1" s="7">
        <v>0.04</v>
      </c>
      <c r="F1" s="7">
        <v>0.35</v>
      </c>
      <c r="G1" s="7">
        <v>0.2</v>
      </c>
      <c r="H1" s="7">
        <v>0.1</v>
      </c>
      <c r="I1" s="7">
        <v>0.16</v>
      </c>
      <c r="J1" s="9">
        <v>0.01</v>
      </c>
      <c r="L1" s="67" t="s">
        <v>107</v>
      </c>
    </row>
    <row r="2" spans="1:20" x14ac:dyDescent="0.35">
      <c r="A2" s="35" t="s">
        <v>98</v>
      </c>
      <c r="B2" s="93">
        <f>1-EXP(-B3/2700)</f>
        <v>0.1472247595702928</v>
      </c>
      <c r="C2" s="94">
        <f t="shared" ref="C2:J2" si="0">1-EXP(-C3/2700)</f>
        <v>0.24533510917836188</v>
      </c>
      <c r="D2" s="94">
        <f t="shared" si="0"/>
        <v>0.83592102421523928</v>
      </c>
      <c r="E2" s="94">
        <f t="shared" si="0"/>
        <v>0.1472247595702928</v>
      </c>
      <c r="F2" s="94">
        <f t="shared" si="0"/>
        <v>0.24533510917836188</v>
      </c>
      <c r="G2" s="94">
        <f t="shared" si="0"/>
        <v>0.83592102421523928</v>
      </c>
      <c r="H2" s="94">
        <f t="shared" si="0"/>
        <v>0.1472247595702928</v>
      </c>
      <c r="I2" s="94">
        <f t="shared" si="0"/>
        <v>0.24533510917836188</v>
      </c>
      <c r="J2" s="95">
        <f t="shared" si="0"/>
        <v>0.83592102421523928</v>
      </c>
      <c r="L2" s="98">
        <f>SUMPRODUCT(B2:J2,$B$1:$J$1)</f>
        <v>0.39894516160960392</v>
      </c>
      <c r="O2" s="1"/>
      <c r="P2" s="1"/>
      <c r="Q2" s="1"/>
      <c r="R2" s="1"/>
      <c r="S2" s="1"/>
    </row>
    <row r="3" spans="1:20" x14ac:dyDescent="0.35">
      <c r="A3" s="35" t="s">
        <v>97</v>
      </c>
      <c r="B3" s="90">
        <f>SUMPRODUCT(B7:B36,$M$7:$M$36)</f>
        <v>430</v>
      </c>
      <c r="C3" s="91">
        <f t="shared" ref="C3:J3" si="1">SUMPRODUCT(C7:C36,$M$7:$M$36)</f>
        <v>760</v>
      </c>
      <c r="D3" s="91">
        <f t="shared" si="1"/>
        <v>4880</v>
      </c>
      <c r="E3" s="91">
        <f t="shared" si="1"/>
        <v>430</v>
      </c>
      <c r="F3" s="91">
        <f t="shared" si="1"/>
        <v>760</v>
      </c>
      <c r="G3" s="91">
        <f t="shared" si="1"/>
        <v>4880</v>
      </c>
      <c r="H3" s="91">
        <f>SUMPRODUCT(H7:H36,$M$7:$M$36)</f>
        <v>430</v>
      </c>
      <c r="I3" s="91">
        <f t="shared" si="1"/>
        <v>760</v>
      </c>
      <c r="J3" s="92">
        <f t="shared" si="1"/>
        <v>4880</v>
      </c>
      <c r="L3" s="96">
        <f>SUMPRODUCT(B3:J3,$B$1:$J$1)</f>
        <v>1895.3999999999999</v>
      </c>
      <c r="O3" s="65">
        <v>1200</v>
      </c>
      <c r="P3" s="7">
        <v>50</v>
      </c>
      <c r="Q3" s="7">
        <v>0</v>
      </c>
      <c r="R3" s="7">
        <v>0</v>
      </c>
      <c r="S3" s="7">
        <v>1</v>
      </c>
      <c r="T3" s="9">
        <v>1</v>
      </c>
    </row>
    <row r="4" spans="1:20" ht="18.5" x14ac:dyDescent="0.45">
      <c r="A4" s="74" t="s">
        <v>96</v>
      </c>
      <c r="B4" s="74" t="s">
        <v>15</v>
      </c>
      <c r="C4" s="75" t="s">
        <v>16</v>
      </c>
      <c r="D4" s="75" t="s">
        <v>85</v>
      </c>
      <c r="E4" s="75" t="s">
        <v>86</v>
      </c>
      <c r="F4" s="75" t="s">
        <v>87</v>
      </c>
      <c r="G4" s="75" t="s">
        <v>88</v>
      </c>
      <c r="H4" s="75" t="s">
        <v>89</v>
      </c>
      <c r="I4" s="75" t="s">
        <v>90</v>
      </c>
      <c r="J4" s="76" t="s">
        <v>91</v>
      </c>
      <c r="K4" s="1"/>
      <c r="L4" s="1"/>
      <c r="M4" s="1"/>
      <c r="N4" s="1"/>
      <c r="O4" s="79" t="s">
        <v>31</v>
      </c>
      <c r="P4" s="80" t="s">
        <v>31</v>
      </c>
      <c r="Q4" s="80" t="s">
        <v>31</v>
      </c>
      <c r="R4" s="80" t="s">
        <v>31</v>
      </c>
      <c r="S4" s="80" t="s">
        <v>31</v>
      </c>
      <c r="T4" s="81" t="s">
        <v>31</v>
      </c>
    </row>
    <row r="5" spans="1:20" ht="15.5" x14ac:dyDescent="0.35">
      <c r="A5" s="33" t="s">
        <v>93</v>
      </c>
      <c r="B5" s="68" t="s">
        <v>94</v>
      </c>
      <c r="C5" s="69">
        <v>0</v>
      </c>
      <c r="D5" s="70" t="s">
        <v>95</v>
      </c>
      <c r="E5" s="68" t="s">
        <v>94</v>
      </c>
      <c r="F5" s="69">
        <v>0</v>
      </c>
      <c r="G5" s="70" t="s">
        <v>95</v>
      </c>
      <c r="H5" s="68" t="s">
        <v>94</v>
      </c>
      <c r="I5" s="69">
        <v>0</v>
      </c>
      <c r="J5" s="70" t="s">
        <v>95</v>
      </c>
      <c r="K5" s="1"/>
      <c r="L5" s="1"/>
      <c r="M5" s="142" t="s">
        <v>106</v>
      </c>
      <c r="N5" s="1"/>
      <c r="O5" s="91">
        <f>SUMPRODUCT(O7:O36,$M$7:$M$36)</f>
        <v>1074</v>
      </c>
      <c r="P5" s="91">
        <f>SUMPRODUCT(P7:P36,$M$7:$M$36)</f>
        <v>61</v>
      </c>
      <c r="Q5" s="91">
        <f t="shared" ref="Q5:R5" si="2">SUMPRODUCT(Q7:Q36,$M$7:$M$36)</f>
        <v>0</v>
      </c>
      <c r="R5" s="91">
        <f t="shared" si="2"/>
        <v>0</v>
      </c>
      <c r="S5" s="91">
        <f>SUMPRODUCT(S7:S36,$M$7:$M$36)</f>
        <v>2</v>
      </c>
      <c r="T5" s="91">
        <f>SUMPRODUCT(T7:T36,$M$7:$M$36)</f>
        <v>0</v>
      </c>
    </row>
    <row r="6" spans="1:20" ht="15.5" x14ac:dyDescent="0.35">
      <c r="A6" s="77" t="s">
        <v>92</v>
      </c>
      <c r="B6" s="71" t="s">
        <v>94</v>
      </c>
      <c r="C6" s="72" t="s">
        <v>94</v>
      </c>
      <c r="D6" s="73" t="s">
        <v>94</v>
      </c>
      <c r="E6" s="71">
        <v>0</v>
      </c>
      <c r="F6" s="72">
        <v>0</v>
      </c>
      <c r="G6" s="73">
        <v>0</v>
      </c>
      <c r="H6" s="71" t="s">
        <v>95</v>
      </c>
      <c r="I6" s="72" t="s">
        <v>95</v>
      </c>
      <c r="J6" s="73" t="s">
        <v>95</v>
      </c>
      <c r="K6" s="1"/>
      <c r="L6" s="1"/>
      <c r="M6" s="142"/>
      <c r="N6" s="1"/>
      <c r="O6" s="25" t="s">
        <v>100</v>
      </c>
      <c r="P6" s="26" t="s">
        <v>101</v>
      </c>
      <c r="Q6" s="26" t="s">
        <v>102</v>
      </c>
      <c r="R6" s="26" t="s">
        <v>104</v>
      </c>
      <c r="S6" s="26" t="s">
        <v>103</v>
      </c>
      <c r="T6" s="78" t="s">
        <v>105</v>
      </c>
    </row>
    <row r="7" spans="1:20" x14ac:dyDescent="0.35">
      <c r="A7" s="1" t="s">
        <v>55</v>
      </c>
      <c r="B7" s="2">
        <v>0</v>
      </c>
      <c r="C7" s="1">
        <v>0</v>
      </c>
      <c r="D7" s="66">
        <v>380</v>
      </c>
      <c r="E7" s="2">
        <v>0</v>
      </c>
      <c r="F7" s="1">
        <v>0</v>
      </c>
      <c r="G7" s="66">
        <v>380</v>
      </c>
      <c r="H7" s="2">
        <v>0</v>
      </c>
      <c r="I7" s="1">
        <v>0</v>
      </c>
      <c r="J7" s="66">
        <v>380</v>
      </c>
      <c r="M7" s="97">
        <v>1</v>
      </c>
      <c r="O7" s="65">
        <v>44</v>
      </c>
      <c r="P7" s="7">
        <v>5</v>
      </c>
      <c r="Q7" s="7">
        <v>1</v>
      </c>
      <c r="R7" s="7"/>
      <c r="S7" s="7"/>
      <c r="T7" s="9"/>
    </row>
    <row r="8" spans="1:20" x14ac:dyDescent="0.35">
      <c r="A8" s="1" t="s">
        <v>56</v>
      </c>
      <c r="B8" s="2">
        <v>0</v>
      </c>
      <c r="C8" s="1">
        <v>0</v>
      </c>
      <c r="D8" s="66">
        <v>420</v>
      </c>
      <c r="E8" s="2">
        <v>0</v>
      </c>
      <c r="F8" s="1">
        <v>0</v>
      </c>
      <c r="G8" s="66">
        <v>420</v>
      </c>
      <c r="H8" s="2">
        <v>0</v>
      </c>
      <c r="I8" s="1">
        <v>0</v>
      </c>
      <c r="J8" s="66">
        <v>420</v>
      </c>
      <c r="M8" s="97">
        <v>1</v>
      </c>
      <c r="O8" s="2">
        <v>31</v>
      </c>
      <c r="P8" s="1">
        <v>5</v>
      </c>
      <c r="Q8" s="1">
        <v>1</v>
      </c>
      <c r="R8" s="1"/>
      <c r="S8" s="1"/>
      <c r="T8" s="66"/>
    </row>
    <row r="9" spans="1:20" x14ac:dyDescent="0.35">
      <c r="A9" s="1" t="s">
        <v>57</v>
      </c>
      <c r="B9" s="2">
        <v>0</v>
      </c>
      <c r="C9" s="1">
        <v>10</v>
      </c>
      <c r="D9" s="66">
        <v>540</v>
      </c>
      <c r="E9" s="2">
        <v>0</v>
      </c>
      <c r="F9" s="1">
        <v>10</v>
      </c>
      <c r="G9" s="66">
        <v>540</v>
      </c>
      <c r="H9" s="2">
        <v>0</v>
      </c>
      <c r="I9" s="1">
        <v>10</v>
      </c>
      <c r="J9" s="66">
        <v>540</v>
      </c>
      <c r="M9" s="97">
        <v>1</v>
      </c>
      <c r="O9" s="2">
        <v>30</v>
      </c>
      <c r="P9" s="1">
        <v>6</v>
      </c>
      <c r="Q9" s="1">
        <v>1</v>
      </c>
      <c r="R9" s="1"/>
      <c r="S9" s="1"/>
      <c r="T9" s="66"/>
    </row>
    <row r="10" spans="1:20" x14ac:dyDescent="0.35">
      <c r="A10" s="1" t="s">
        <v>58</v>
      </c>
      <c r="B10" s="2">
        <v>0</v>
      </c>
      <c r="C10" s="1">
        <v>0</v>
      </c>
      <c r="D10" s="66">
        <v>0</v>
      </c>
      <c r="E10" s="2">
        <v>0</v>
      </c>
      <c r="F10" s="1">
        <v>0</v>
      </c>
      <c r="G10" s="66">
        <v>0</v>
      </c>
      <c r="H10" s="2">
        <v>0</v>
      </c>
      <c r="I10" s="1">
        <v>0</v>
      </c>
      <c r="J10" s="66">
        <v>0</v>
      </c>
      <c r="M10" s="97">
        <v>1</v>
      </c>
      <c r="O10" s="2">
        <v>80</v>
      </c>
      <c r="P10" s="1">
        <v>0</v>
      </c>
      <c r="Q10" s="1">
        <v>-3</v>
      </c>
      <c r="R10" s="1"/>
      <c r="S10" s="1"/>
      <c r="T10" s="66"/>
    </row>
    <row r="11" spans="1:20" x14ac:dyDescent="0.35">
      <c r="A11" s="1" t="s">
        <v>59</v>
      </c>
      <c r="B11" s="2">
        <v>80</v>
      </c>
      <c r="C11" s="1">
        <v>100</v>
      </c>
      <c r="D11" s="66">
        <v>520</v>
      </c>
      <c r="E11" s="2">
        <v>80</v>
      </c>
      <c r="F11" s="1">
        <v>100</v>
      </c>
      <c r="G11" s="66">
        <v>520</v>
      </c>
      <c r="H11" s="2">
        <v>80</v>
      </c>
      <c r="I11" s="1">
        <v>100</v>
      </c>
      <c r="J11" s="66">
        <v>520</v>
      </c>
      <c r="M11" s="97">
        <v>1</v>
      </c>
      <c r="O11" s="2">
        <v>79</v>
      </c>
      <c r="P11" s="1">
        <v>6</v>
      </c>
      <c r="Q11" s="1"/>
      <c r="R11" s="1">
        <v>-1</v>
      </c>
      <c r="S11" s="1"/>
      <c r="T11" s="66"/>
    </row>
    <row r="12" spans="1:20" x14ac:dyDescent="0.35">
      <c r="A12" s="1" t="s">
        <v>60</v>
      </c>
      <c r="B12" s="2">
        <v>20</v>
      </c>
      <c r="C12" s="1">
        <v>130</v>
      </c>
      <c r="D12" s="66">
        <v>690</v>
      </c>
      <c r="E12" s="2">
        <v>20</v>
      </c>
      <c r="F12" s="1">
        <v>130</v>
      </c>
      <c r="G12" s="66">
        <v>690</v>
      </c>
      <c r="H12" s="2">
        <v>20</v>
      </c>
      <c r="I12" s="1">
        <v>130</v>
      </c>
      <c r="J12" s="66">
        <v>690</v>
      </c>
      <c r="M12" s="97">
        <v>1</v>
      </c>
      <c r="O12" s="2">
        <v>85</v>
      </c>
      <c r="P12" s="1">
        <v>6</v>
      </c>
      <c r="Q12" s="1"/>
      <c r="R12" s="1">
        <v>1</v>
      </c>
      <c r="S12" s="1"/>
      <c r="T12" s="66"/>
    </row>
    <row r="13" spans="1:20" x14ac:dyDescent="0.35">
      <c r="A13" s="1" t="s">
        <v>61</v>
      </c>
      <c r="B13" s="2">
        <v>70</v>
      </c>
      <c r="C13" s="1">
        <v>110</v>
      </c>
      <c r="D13" s="66">
        <v>360</v>
      </c>
      <c r="E13" s="2">
        <v>70</v>
      </c>
      <c r="F13" s="1">
        <v>110</v>
      </c>
      <c r="G13" s="66">
        <v>360</v>
      </c>
      <c r="H13" s="2">
        <v>70</v>
      </c>
      <c r="I13" s="1">
        <v>110</v>
      </c>
      <c r="J13" s="66">
        <v>360</v>
      </c>
      <c r="M13" s="97">
        <v>1</v>
      </c>
      <c r="O13" s="2">
        <v>142</v>
      </c>
      <c r="P13" s="1">
        <v>2</v>
      </c>
      <c r="Q13" s="1"/>
      <c r="R13" s="1"/>
      <c r="S13" s="1"/>
      <c r="T13" s="66"/>
    </row>
    <row r="14" spans="1:20" x14ac:dyDescent="0.35">
      <c r="A14" s="1" t="s">
        <v>62</v>
      </c>
      <c r="B14" s="2">
        <v>130</v>
      </c>
      <c r="C14" s="1">
        <v>230</v>
      </c>
      <c r="D14" s="66">
        <v>230</v>
      </c>
      <c r="E14" s="2">
        <v>130</v>
      </c>
      <c r="F14" s="1">
        <v>230</v>
      </c>
      <c r="G14" s="66">
        <v>230</v>
      </c>
      <c r="H14" s="2">
        <v>130</v>
      </c>
      <c r="I14" s="1">
        <v>230</v>
      </c>
      <c r="J14" s="66">
        <v>230</v>
      </c>
      <c r="M14" s="97">
        <v>1</v>
      </c>
      <c r="O14" s="2">
        <v>121</v>
      </c>
      <c r="P14" s="1">
        <v>2</v>
      </c>
      <c r="Q14" s="1"/>
      <c r="R14" s="1"/>
      <c r="S14" s="1"/>
      <c r="T14" s="66"/>
    </row>
    <row r="15" spans="1:20" x14ac:dyDescent="0.35">
      <c r="A15" s="1" t="s">
        <v>63</v>
      </c>
      <c r="B15" s="2">
        <v>0</v>
      </c>
      <c r="C15" s="1">
        <v>10</v>
      </c>
      <c r="D15" s="66">
        <v>460</v>
      </c>
      <c r="E15" s="2">
        <v>0</v>
      </c>
      <c r="F15" s="1">
        <v>10</v>
      </c>
      <c r="G15" s="66">
        <v>460</v>
      </c>
      <c r="H15" s="2">
        <v>0</v>
      </c>
      <c r="I15" s="1">
        <v>10</v>
      </c>
      <c r="J15" s="66">
        <v>460</v>
      </c>
      <c r="M15" s="97">
        <v>1</v>
      </c>
      <c r="O15" s="2">
        <v>132</v>
      </c>
      <c r="P15" s="1">
        <v>6</v>
      </c>
      <c r="Q15" s="1"/>
      <c r="R15" s="1"/>
      <c r="S15" s="1">
        <v>1</v>
      </c>
      <c r="T15" s="66"/>
    </row>
    <row r="16" spans="1:20" x14ac:dyDescent="0.35">
      <c r="A16" s="1" t="s">
        <v>64</v>
      </c>
      <c r="B16" s="2">
        <v>30</v>
      </c>
      <c r="C16" s="1">
        <v>60</v>
      </c>
      <c r="D16" s="66">
        <v>420</v>
      </c>
      <c r="E16" s="2">
        <v>30</v>
      </c>
      <c r="F16" s="1">
        <v>60</v>
      </c>
      <c r="G16" s="66">
        <v>420</v>
      </c>
      <c r="H16" s="2">
        <v>30</v>
      </c>
      <c r="I16" s="1">
        <v>60</v>
      </c>
      <c r="J16" s="66">
        <v>420</v>
      </c>
      <c r="M16" s="97">
        <v>1</v>
      </c>
      <c r="O16" s="2">
        <v>111</v>
      </c>
      <c r="P16" s="1">
        <v>8</v>
      </c>
      <c r="Q16" s="1"/>
      <c r="R16" s="1"/>
      <c r="S16" s="1">
        <v>1</v>
      </c>
      <c r="T16" s="66"/>
    </row>
    <row r="17" spans="1:31" x14ac:dyDescent="0.35">
      <c r="A17" s="1" t="s">
        <v>65</v>
      </c>
      <c r="B17" s="2">
        <v>40</v>
      </c>
      <c r="C17" s="1">
        <v>40</v>
      </c>
      <c r="D17" s="66">
        <v>440</v>
      </c>
      <c r="E17" s="2">
        <v>40</v>
      </c>
      <c r="F17" s="1">
        <v>40</v>
      </c>
      <c r="G17" s="66">
        <v>440</v>
      </c>
      <c r="H17" s="2">
        <v>40</v>
      </c>
      <c r="I17" s="1">
        <v>40</v>
      </c>
      <c r="J17" s="66">
        <v>440</v>
      </c>
      <c r="M17" s="97">
        <v>1</v>
      </c>
      <c r="O17" s="2">
        <v>87</v>
      </c>
      <c r="P17" s="1">
        <v>6</v>
      </c>
      <c r="Q17" s="1"/>
      <c r="R17" s="1"/>
      <c r="S17" s="1"/>
      <c r="T17" s="66"/>
    </row>
    <row r="18" spans="1:31" x14ac:dyDescent="0.35">
      <c r="A18" s="1" t="s">
        <v>66</v>
      </c>
      <c r="B18" s="2">
        <v>60</v>
      </c>
      <c r="C18" s="1">
        <v>70</v>
      </c>
      <c r="D18" s="66">
        <v>420</v>
      </c>
      <c r="E18" s="2">
        <v>60</v>
      </c>
      <c r="F18" s="1">
        <v>70</v>
      </c>
      <c r="G18" s="66">
        <v>420</v>
      </c>
      <c r="H18" s="2">
        <v>60</v>
      </c>
      <c r="I18" s="1">
        <v>70</v>
      </c>
      <c r="J18" s="66">
        <v>420</v>
      </c>
      <c r="M18" s="97">
        <v>1</v>
      </c>
      <c r="O18" s="2">
        <v>132</v>
      </c>
      <c r="P18" s="1">
        <v>9</v>
      </c>
      <c r="Q18" s="1"/>
      <c r="R18" s="1"/>
      <c r="S18" s="1"/>
      <c r="T18" s="66"/>
    </row>
    <row r="19" spans="1:31" x14ac:dyDescent="0.35">
      <c r="A19" s="1" t="s">
        <v>67</v>
      </c>
      <c r="B19" s="2">
        <v>60</v>
      </c>
      <c r="C19" s="1">
        <v>70</v>
      </c>
      <c r="D19" s="66">
        <v>450</v>
      </c>
      <c r="E19" s="2">
        <v>60</v>
      </c>
      <c r="F19" s="1">
        <v>70</v>
      </c>
      <c r="G19" s="66">
        <v>450</v>
      </c>
      <c r="H19" s="2">
        <v>60</v>
      </c>
      <c r="I19" s="1">
        <v>70</v>
      </c>
      <c r="J19" s="66">
        <v>450</v>
      </c>
      <c r="M19" s="97"/>
      <c r="O19" s="2">
        <v>117</v>
      </c>
      <c r="P19" s="1">
        <v>8</v>
      </c>
      <c r="Q19" s="1"/>
      <c r="R19" s="1"/>
      <c r="S19" s="1"/>
      <c r="T19" s="66"/>
    </row>
    <row r="20" spans="1:31" x14ac:dyDescent="0.35">
      <c r="A20" s="1" t="s">
        <v>68</v>
      </c>
      <c r="B20" s="2">
        <v>150</v>
      </c>
      <c r="C20" s="1">
        <v>180</v>
      </c>
      <c r="D20" s="66">
        <v>180</v>
      </c>
      <c r="E20" s="2">
        <v>150</v>
      </c>
      <c r="F20" s="1">
        <v>180</v>
      </c>
      <c r="G20" s="66">
        <v>180</v>
      </c>
      <c r="H20" s="2">
        <v>150</v>
      </c>
      <c r="I20" s="1">
        <v>180</v>
      </c>
      <c r="J20" s="66">
        <v>180</v>
      </c>
      <c r="M20" s="97"/>
      <c r="O20" s="2">
        <v>96</v>
      </c>
      <c r="P20" s="1">
        <v>6</v>
      </c>
      <c r="Q20" s="1"/>
      <c r="R20" s="1"/>
      <c r="S20" s="1"/>
      <c r="T20" s="66"/>
    </row>
    <row r="21" spans="1:31" x14ac:dyDescent="0.35">
      <c r="A21" s="1" t="s">
        <v>69</v>
      </c>
      <c r="B21" s="2">
        <v>40</v>
      </c>
      <c r="C21" s="1">
        <v>190</v>
      </c>
      <c r="D21" s="66">
        <v>190</v>
      </c>
      <c r="E21" s="2">
        <v>40</v>
      </c>
      <c r="F21" s="1">
        <v>190</v>
      </c>
      <c r="G21" s="66">
        <v>190</v>
      </c>
      <c r="H21" s="2">
        <v>40</v>
      </c>
      <c r="I21" s="1">
        <v>190</v>
      </c>
      <c r="J21" s="66">
        <v>190</v>
      </c>
      <c r="M21" s="97"/>
      <c r="O21" s="2">
        <v>145</v>
      </c>
      <c r="P21" s="1">
        <v>8</v>
      </c>
      <c r="Q21" s="1"/>
      <c r="R21" s="1"/>
      <c r="S21" s="1"/>
      <c r="T21" s="66"/>
      <c r="X21">
        <f>1/0.00037</f>
        <v>2702.7027027027029</v>
      </c>
      <c r="AD21">
        <v>1500</v>
      </c>
      <c r="AE21">
        <f>AD21-580</f>
        <v>920</v>
      </c>
    </row>
    <row r="22" spans="1:31" x14ac:dyDescent="0.35">
      <c r="A22" s="14" t="s">
        <v>70</v>
      </c>
      <c r="B22" s="12">
        <v>100</v>
      </c>
      <c r="C22" s="13">
        <v>230</v>
      </c>
      <c r="D22" s="14">
        <v>230</v>
      </c>
      <c r="E22" s="12">
        <v>100</v>
      </c>
      <c r="F22" s="13">
        <v>230</v>
      </c>
      <c r="G22" s="14">
        <v>230</v>
      </c>
      <c r="H22" s="12">
        <v>100</v>
      </c>
      <c r="I22" s="13">
        <v>230</v>
      </c>
      <c r="J22" s="14">
        <v>230</v>
      </c>
      <c r="M22" s="97"/>
      <c r="O22" s="12">
        <v>101</v>
      </c>
      <c r="P22" s="13">
        <v>2</v>
      </c>
      <c r="Q22" s="13"/>
      <c r="R22" s="13"/>
      <c r="S22" s="13"/>
      <c r="T22" s="14"/>
      <c r="AD22">
        <v>1000</v>
      </c>
      <c r="AE22">
        <f t="shared" ref="AE22:AE24" si="3">AD22-580</f>
        <v>420</v>
      </c>
    </row>
    <row r="23" spans="1:31" x14ac:dyDescent="0.35">
      <c r="A23" s="1" t="s">
        <v>71</v>
      </c>
      <c r="B23" s="65">
        <v>80</v>
      </c>
      <c r="C23" s="7">
        <v>80</v>
      </c>
      <c r="D23" s="9">
        <v>80</v>
      </c>
      <c r="E23" s="65">
        <v>110</v>
      </c>
      <c r="F23" s="7">
        <v>110</v>
      </c>
      <c r="G23" s="9">
        <v>110</v>
      </c>
      <c r="H23" s="65">
        <v>200</v>
      </c>
      <c r="I23" s="7">
        <v>200</v>
      </c>
      <c r="J23" s="9">
        <v>200</v>
      </c>
      <c r="M23" s="97"/>
      <c r="O23" s="2">
        <v>98</v>
      </c>
      <c r="P23" s="1">
        <v>2</v>
      </c>
      <c r="Q23" s="1"/>
      <c r="R23" s="1"/>
      <c r="S23" s="1"/>
      <c r="T23" s="66"/>
      <c r="AD23">
        <v>1164</v>
      </c>
      <c r="AE23">
        <f t="shared" si="3"/>
        <v>584</v>
      </c>
    </row>
    <row r="24" spans="1:31" x14ac:dyDescent="0.35">
      <c r="A24" s="1" t="s">
        <v>72</v>
      </c>
      <c r="B24" s="2">
        <v>60</v>
      </c>
      <c r="C24" s="1">
        <v>60</v>
      </c>
      <c r="D24" s="66">
        <v>60</v>
      </c>
      <c r="E24" s="2">
        <v>150</v>
      </c>
      <c r="F24" s="1">
        <v>150</v>
      </c>
      <c r="G24" s="66">
        <v>150</v>
      </c>
      <c r="H24" s="2">
        <v>190</v>
      </c>
      <c r="I24" s="1">
        <v>190</v>
      </c>
      <c r="J24" s="66">
        <v>190</v>
      </c>
      <c r="M24" s="97"/>
      <c r="O24" s="2">
        <v>182</v>
      </c>
      <c r="P24" s="1">
        <v>4</v>
      </c>
      <c r="Q24" s="1"/>
      <c r="R24" s="1"/>
      <c r="S24" s="1"/>
      <c r="T24" s="66"/>
      <c r="AD24">
        <v>910</v>
      </c>
      <c r="AE24">
        <f t="shared" si="3"/>
        <v>330</v>
      </c>
    </row>
    <row r="25" spans="1:31" x14ac:dyDescent="0.35">
      <c r="A25" s="1" t="s">
        <v>73</v>
      </c>
      <c r="B25" s="2">
        <v>70</v>
      </c>
      <c r="C25" s="1">
        <v>70</v>
      </c>
      <c r="D25" s="66">
        <v>70</v>
      </c>
      <c r="E25" s="2">
        <v>150</v>
      </c>
      <c r="F25" s="1">
        <v>150</v>
      </c>
      <c r="G25" s="66">
        <v>150</v>
      </c>
      <c r="H25" s="2">
        <v>240</v>
      </c>
      <c r="I25" s="1">
        <v>240</v>
      </c>
      <c r="J25" s="66">
        <v>240</v>
      </c>
      <c r="M25" s="97"/>
      <c r="O25" s="2">
        <v>183</v>
      </c>
      <c r="P25" s="1">
        <v>6</v>
      </c>
      <c r="Q25" s="1"/>
      <c r="R25" s="1"/>
      <c r="S25" s="1"/>
      <c r="T25" s="66"/>
    </row>
    <row r="26" spans="1:31" x14ac:dyDescent="0.35">
      <c r="A26" s="1" t="s">
        <v>74</v>
      </c>
      <c r="B26" s="2">
        <v>140</v>
      </c>
      <c r="C26" s="1">
        <v>140</v>
      </c>
      <c r="D26" s="66">
        <v>140</v>
      </c>
      <c r="E26" s="2">
        <v>160</v>
      </c>
      <c r="F26" s="1">
        <v>160</v>
      </c>
      <c r="G26" s="66">
        <v>160</v>
      </c>
      <c r="H26" s="2">
        <v>270</v>
      </c>
      <c r="I26" s="1">
        <v>270</v>
      </c>
      <c r="J26" s="66">
        <v>270</v>
      </c>
      <c r="M26" s="97"/>
      <c r="O26" s="2">
        <v>224</v>
      </c>
      <c r="P26" s="1">
        <v>2</v>
      </c>
      <c r="Q26" s="1"/>
      <c r="R26" s="1"/>
      <c r="S26" s="1"/>
      <c r="T26" s="66"/>
    </row>
    <row r="27" spans="1:31" x14ac:dyDescent="0.35">
      <c r="A27" s="1" t="s">
        <v>75</v>
      </c>
      <c r="B27" s="2">
        <v>40</v>
      </c>
      <c r="C27" s="1">
        <v>40</v>
      </c>
      <c r="D27" s="66">
        <v>40</v>
      </c>
      <c r="E27" s="2">
        <v>220</v>
      </c>
      <c r="F27" s="1">
        <v>220</v>
      </c>
      <c r="G27" s="66">
        <v>220</v>
      </c>
      <c r="H27" s="2">
        <v>230</v>
      </c>
      <c r="I27" s="1">
        <v>230</v>
      </c>
      <c r="J27" s="66">
        <v>230</v>
      </c>
      <c r="M27" s="97"/>
      <c r="O27" s="2">
        <v>105</v>
      </c>
      <c r="P27" s="1">
        <v>9</v>
      </c>
      <c r="Q27" s="1"/>
      <c r="R27" s="1"/>
      <c r="S27" s="1"/>
      <c r="T27" s="66">
        <v>1</v>
      </c>
    </row>
    <row r="28" spans="1:31" x14ac:dyDescent="0.35">
      <c r="A28" s="1" t="s">
        <v>76</v>
      </c>
      <c r="B28" s="2">
        <v>50</v>
      </c>
      <c r="C28" s="1">
        <v>50</v>
      </c>
      <c r="D28" s="66">
        <v>50</v>
      </c>
      <c r="E28" s="2">
        <v>170</v>
      </c>
      <c r="F28" s="1">
        <v>170</v>
      </c>
      <c r="G28" s="66">
        <v>170</v>
      </c>
      <c r="H28" s="2">
        <v>290</v>
      </c>
      <c r="I28" s="1">
        <v>290</v>
      </c>
      <c r="J28" s="66">
        <v>290</v>
      </c>
      <c r="M28" s="97"/>
      <c r="O28" s="2">
        <v>157</v>
      </c>
      <c r="P28" s="1">
        <v>10</v>
      </c>
      <c r="Q28" s="1"/>
      <c r="R28" s="1"/>
      <c r="S28" s="1"/>
      <c r="T28" s="66">
        <v>1</v>
      </c>
    </row>
    <row r="29" spans="1:31" x14ac:dyDescent="0.35">
      <c r="A29" s="1" t="s">
        <v>77</v>
      </c>
      <c r="B29" s="2">
        <v>200</v>
      </c>
      <c r="C29" s="1">
        <v>200</v>
      </c>
      <c r="D29" s="66">
        <v>200</v>
      </c>
      <c r="E29" s="2">
        <v>230</v>
      </c>
      <c r="F29" s="1">
        <v>230</v>
      </c>
      <c r="G29" s="66">
        <v>230</v>
      </c>
      <c r="H29" s="2">
        <v>260</v>
      </c>
      <c r="I29" s="1">
        <v>260</v>
      </c>
      <c r="J29" s="66">
        <v>260</v>
      </c>
      <c r="M29" s="97"/>
      <c r="O29" s="2">
        <v>177</v>
      </c>
      <c r="P29" s="1">
        <v>3</v>
      </c>
      <c r="Q29" s="1"/>
      <c r="R29" s="1"/>
      <c r="S29" s="1"/>
      <c r="T29" s="66"/>
    </row>
    <row r="30" spans="1:31" x14ac:dyDescent="0.35">
      <c r="A30" s="1" t="s">
        <v>78</v>
      </c>
      <c r="B30" s="2">
        <v>40</v>
      </c>
      <c r="C30" s="1">
        <v>40</v>
      </c>
      <c r="D30" s="66">
        <v>40</v>
      </c>
      <c r="E30" s="2">
        <v>240</v>
      </c>
      <c r="F30" s="1">
        <v>240</v>
      </c>
      <c r="G30" s="66">
        <v>240</v>
      </c>
      <c r="H30" s="2">
        <v>310</v>
      </c>
      <c r="I30" s="1">
        <v>310</v>
      </c>
      <c r="J30" s="66">
        <v>310</v>
      </c>
      <c r="M30" s="97"/>
      <c r="O30" s="2">
        <v>139</v>
      </c>
      <c r="P30" s="1">
        <v>4</v>
      </c>
      <c r="Q30" s="1"/>
      <c r="R30" s="1"/>
      <c r="S30" s="1"/>
      <c r="T30" s="66"/>
    </row>
    <row r="31" spans="1:31" x14ac:dyDescent="0.35">
      <c r="A31" s="1" t="s">
        <v>79</v>
      </c>
      <c r="B31" s="2">
        <v>120</v>
      </c>
      <c r="C31" s="1">
        <v>120</v>
      </c>
      <c r="D31" s="66">
        <v>120</v>
      </c>
      <c r="E31" s="2">
        <v>260</v>
      </c>
      <c r="F31" s="1">
        <v>260</v>
      </c>
      <c r="G31" s="66">
        <v>260</v>
      </c>
      <c r="H31" s="2">
        <v>320</v>
      </c>
      <c r="I31" s="1">
        <v>320</v>
      </c>
      <c r="J31" s="66">
        <v>320</v>
      </c>
      <c r="M31" s="97"/>
      <c r="O31" s="2">
        <v>184</v>
      </c>
      <c r="P31" s="1">
        <v>9</v>
      </c>
      <c r="Q31" s="1"/>
      <c r="R31" s="1"/>
      <c r="S31" s="1"/>
      <c r="T31" s="66"/>
    </row>
    <row r="32" spans="1:31" x14ac:dyDescent="0.35">
      <c r="A32" s="1" t="s">
        <v>80</v>
      </c>
      <c r="B32" s="2">
        <v>230</v>
      </c>
      <c r="C32" s="1">
        <v>230</v>
      </c>
      <c r="D32" s="66">
        <v>230</v>
      </c>
      <c r="E32" s="2">
        <v>270</v>
      </c>
      <c r="F32" s="1">
        <v>270</v>
      </c>
      <c r="G32" s="66">
        <v>270</v>
      </c>
      <c r="H32" s="2">
        <v>320</v>
      </c>
      <c r="I32" s="1">
        <v>320</v>
      </c>
      <c r="J32" s="66">
        <v>320</v>
      </c>
      <c r="M32" s="97"/>
      <c r="O32" s="2">
        <v>157</v>
      </c>
      <c r="P32" s="1">
        <v>7</v>
      </c>
      <c r="Q32" s="1"/>
      <c r="R32" s="1"/>
      <c r="S32" s="1"/>
      <c r="T32" s="66"/>
    </row>
    <row r="33" spans="1:20" x14ac:dyDescent="0.35">
      <c r="A33" s="1" t="s">
        <v>81</v>
      </c>
      <c r="B33" s="2">
        <v>200</v>
      </c>
      <c r="C33" s="1">
        <v>200</v>
      </c>
      <c r="D33" s="66">
        <v>200</v>
      </c>
      <c r="E33" s="2">
        <v>260</v>
      </c>
      <c r="F33" s="1">
        <v>260</v>
      </c>
      <c r="G33" s="66">
        <v>260</v>
      </c>
      <c r="H33" s="2">
        <v>330</v>
      </c>
      <c r="I33" s="1">
        <v>330</v>
      </c>
      <c r="J33" s="66">
        <v>330</v>
      </c>
      <c r="M33" s="97"/>
      <c r="O33" s="2">
        <v>254</v>
      </c>
      <c r="P33" s="1">
        <v>2</v>
      </c>
      <c r="Q33" s="1"/>
      <c r="R33" s="1"/>
      <c r="S33" s="1"/>
      <c r="T33" s="66"/>
    </row>
    <row r="34" spans="1:20" x14ac:dyDescent="0.35">
      <c r="A34" s="1" t="s">
        <v>82</v>
      </c>
      <c r="B34" s="2">
        <v>60</v>
      </c>
      <c r="C34" s="1">
        <v>60</v>
      </c>
      <c r="D34" s="66">
        <v>60</v>
      </c>
      <c r="E34" s="2">
        <v>250</v>
      </c>
      <c r="F34" s="1">
        <v>250</v>
      </c>
      <c r="G34" s="66">
        <v>250</v>
      </c>
      <c r="H34" s="2">
        <v>360</v>
      </c>
      <c r="I34" s="1">
        <v>360</v>
      </c>
      <c r="J34" s="66">
        <v>360</v>
      </c>
      <c r="M34" s="97"/>
      <c r="O34" s="2">
        <v>224</v>
      </c>
      <c r="P34" s="1">
        <v>4</v>
      </c>
      <c r="Q34" s="1"/>
      <c r="R34" s="1"/>
      <c r="S34" s="1"/>
      <c r="T34" s="66"/>
    </row>
    <row r="35" spans="1:20" x14ac:dyDescent="0.35">
      <c r="A35" s="1" t="s">
        <v>83</v>
      </c>
      <c r="B35" s="2">
        <v>130</v>
      </c>
      <c r="C35" s="1">
        <v>130</v>
      </c>
      <c r="D35" s="66">
        <v>130</v>
      </c>
      <c r="E35" s="2">
        <v>240</v>
      </c>
      <c r="F35" s="1">
        <v>240</v>
      </c>
      <c r="G35" s="66">
        <v>240</v>
      </c>
      <c r="H35" s="2">
        <v>380</v>
      </c>
      <c r="I35" s="1">
        <v>380</v>
      </c>
      <c r="J35" s="66">
        <v>380</v>
      </c>
      <c r="M35" s="97"/>
      <c r="O35" s="2">
        <v>224</v>
      </c>
      <c r="P35" s="1">
        <v>5</v>
      </c>
      <c r="Q35" s="1"/>
      <c r="R35" s="1"/>
      <c r="S35" s="1"/>
      <c r="T35" s="66"/>
    </row>
    <row r="36" spans="1:20" x14ac:dyDescent="0.35">
      <c r="A36" s="1" t="s">
        <v>84</v>
      </c>
      <c r="B36" s="12">
        <v>180</v>
      </c>
      <c r="C36" s="13">
        <v>180</v>
      </c>
      <c r="D36" s="14">
        <v>180</v>
      </c>
      <c r="E36" s="12">
        <v>370</v>
      </c>
      <c r="F36" s="13">
        <v>370</v>
      </c>
      <c r="G36" s="14">
        <v>370</v>
      </c>
      <c r="H36" s="12">
        <v>480</v>
      </c>
      <c r="I36" s="13">
        <v>480</v>
      </c>
      <c r="J36" s="14">
        <v>480</v>
      </c>
      <c r="M36" s="97"/>
      <c r="O36" s="12">
        <v>331</v>
      </c>
      <c r="P36" s="13">
        <v>8</v>
      </c>
      <c r="Q36" s="13"/>
      <c r="R36" s="13"/>
      <c r="S36" s="13"/>
      <c r="T36" s="14"/>
    </row>
    <row r="37" spans="1:2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61" spans="23:31" ht="15.5" x14ac:dyDescent="0.35">
      <c r="X61" s="145" t="s">
        <v>92</v>
      </c>
      <c r="Y61" s="146"/>
      <c r="Z61" s="147"/>
      <c r="AC61" s="145" t="s">
        <v>93</v>
      </c>
      <c r="AD61" s="146"/>
      <c r="AE61" s="147"/>
    </row>
    <row r="62" spans="23:31" ht="18.5" x14ac:dyDescent="0.45">
      <c r="X62" s="16" t="s">
        <v>94</v>
      </c>
      <c r="Y62" s="17">
        <v>0</v>
      </c>
      <c r="Z62" s="18" t="s">
        <v>95</v>
      </c>
      <c r="AC62" s="16" t="s">
        <v>94</v>
      </c>
      <c r="AD62" s="17">
        <v>0</v>
      </c>
      <c r="AE62" s="18" t="s">
        <v>95</v>
      </c>
    </row>
    <row r="63" spans="23:31" x14ac:dyDescent="0.35">
      <c r="W63" s="1" t="s">
        <v>71</v>
      </c>
      <c r="X63" s="65">
        <v>80</v>
      </c>
      <c r="Y63" s="7">
        <v>110</v>
      </c>
      <c r="Z63" s="9">
        <v>200</v>
      </c>
      <c r="AB63" s="15" t="s">
        <v>55</v>
      </c>
      <c r="AC63" s="65">
        <v>0</v>
      </c>
      <c r="AD63" s="7">
        <v>0</v>
      </c>
      <c r="AE63" s="9">
        <v>380</v>
      </c>
    </row>
    <row r="64" spans="23:31" x14ac:dyDescent="0.35">
      <c r="W64" s="1" t="s">
        <v>72</v>
      </c>
      <c r="X64" s="2">
        <v>60</v>
      </c>
      <c r="Y64" s="1">
        <v>150</v>
      </c>
      <c r="Z64" s="66">
        <v>190</v>
      </c>
      <c r="AB64" s="15" t="s">
        <v>56</v>
      </c>
      <c r="AC64" s="2">
        <v>0</v>
      </c>
      <c r="AD64" s="1">
        <v>0</v>
      </c>
      <c r="AE64" s="66">
        <v>420</v>
      </c>
    </row>
    <row r="65" spans="23:31" x14ac:dyDescent="0.35">
      <c r="W65" s="1" t="s">
        <v>73</v>
      </c>
      <c r="X65" s="2">
        <v>70</v>
      </c>
      <c r="Y65" s="1">
        <v>150</v>
      </c>
      <c r="Z65" s="66">
        <v>240</v>
      </c>
      <c r="AB65" s="15" t="s">
        <v>57</v>
      </c>
      <c r="AC65" s="2">
        <v>0</v>
      </c>
      <c r="AD65" s="1">
        <v>10</v>
      </c>
      <c r="AE65" s="66">
        <v>540</v>
      </c>
    </row>
    <row r="66" spans="23:31" x14ac:dyDescent="0.35">
      <c r="W66" s="1" t="s">
        <v>74</v>
      </c>
      <c r="X66" s="2">
        <v>140</v>
      </c>
      <c r="Y66" s="1">
        <v>160</v>
      </c>
      <c r="Z66" s="66">
        <v>270</v>
      </c>
      <c r="AB66" s="15" t="s">
        <v>58</v>
      </c>
      <c r="AC66" s="2">
        <v>0</v>
      </c>
      <c r="AD66" s="1">
        <v>0</v>
      </c>
      <c r="AE66" s="66">
        <v>0</v>
      </c>
    </row>
    <row r="67" spans="23:31" x14ac:dyDescent="0.35">
      <c r="W67" s="1" t="s">
        <v>75</v>
      </c>
      <c r="X67" s="2">
        <v>40</v>
      </c>
      <c r="Y67" s="1">
        <v>220</v>
      </c>
      <c r="Z67" s="66">
        <v>230</v>
      </c>
      <c r="AB67" s="15" t="s">
        <v>59</v>
      </c>
      <c r="AC67" s="2">
        <v>80</v>
      </c>
      <c r="AD67" s="1">
        <v>100</v>
      </c>
      <c r="AE67" s="66">
        <v>520</v>
      </c>
    </row>
    <row r="68" spans="23:31" x14ac:dyDescent="0.35">
      <c r="W68" s="1" t="s">
        <v>76</v>
      </c>
      <c r="X68" s="2">
        <v>50</v>
      </c>
      <c r="Y68" s="1">
        <v>170</v>
      </c>
      <c r="Z68" s="66">
        <v>290</v>
      </c>
      <c r="AB68" s="15" t="s">
        <v>60</v>
      </c>
      <c r="AC68" s="2">
        <v>20</v>
      </c>
      <c r="AD68" s="1">
        <v>130</v>
      </c>
      <c r="AE68" s="66">
        <v>690</v>
      </c>
    </row>
    <row r="69" spans="23:31" x14ac:dyDescent="0.35">
      <c r="W69" s="1" t="s">
        <v>77</v>
      </c>
      <c r="X69" s="2">
        <v>200</v>
      </c>
      <c r="Y69" s="1">
        <v>230</v>
      </c>
      <c r="Z69" s="66">
        <v>260</v>
      </c>
      <c r="AB69" s="15" t="s">
        <v>61</v>
      </c>
      <c r="AC69" s="2">
        <v>70</v>
      </c>
      <c r="AD69" s="1">
        <v>110</v>
      </c>
      <c r="AE69" s="66">
        <v>360</v>
      </c>
    </row>
    <row r="70" spans="23:31" x14ac:dyDescent="0.35">
      <c r="W70" s="1" t="s">
        <v>78</v>
      </c>
      <c r="X70" s="2">
        <v>40</v>
      </c>
      <c r="Y70" s="1">
        <v>240</v>
      </c>
      <c r="Z70" s="66">
        <v>310</v>
      </c>
      <c r="AB70" s="15" t="s">
        <v>62</v>
      </c>
      <c r="AC70" s="2">
        <v>130</v>
      </c>
      <c r="AD70" s="1">
        <v>230</v>
      </c>
      <c r="AE70" s="66">
        <v>230</v>
      </c>
    </row>
    <row r="71" spans="23:31" x14ac:dyDescent="0.35">
      <c r="W71" s="1" t="s">
        <v>79</v>
      </c>
      <c r="X71" s="2">
        <v>120</v>
      </c>
      <c r="Y71" s="1">
        <v>260</v>
      </c>
      <c r="Z71" s="66">
        <v>320</v>
      </c>
      <c r="AB71" s="15" t="s">
        <v>63</v>
      </c>
      <c r="AC71" s="2">
        <v>0</v>
      </c>
      <c r="AD71" s="1">
        <v>10</v>
      </c>
      <c r="AE71" s="66">
        <v>460</v>
      </c>
    </row>
    <row r="72" spans="23:31" x14ac:dyDescent="0.35">
      <c r="W72" s="1" t="s">
        <v>80</v>
      </c>
      <c r="X72" s="2">
        <v>230</v>
      </c>
      <c r="Y72" s="1">
        <v>270</v>
      </c>
      <c r="Z72" s="66">
        <v>320</v>
      </c>
      <c r="AB72" s="15" t="s">
        <v>64</v>
      </c>
      <c r="AC72" s="2">
        <v>30</v>
      </c>
      <c r="AD72" s="1">
        <v>60</v>
      </c>
      <c r="AE72" s="66">
        <v>420</v>
      </c>
    </row>
    <row r="73" spans="23:31" x14ac:dyDescent="0.35">
      <c r="W73" s="1" t="s">
        <v>81</v>
      </c>
      <c r="X73" s="2">
        <v>200</v>
      </c>
      <c r="Y73" s="1">
        <v>260</v>
      </c>
      <c r="Z73" s="66">
        <v>330</v>
      </c>
      <c r="AB73" s="15" t="s">
        <v>65</v>
      </c>
      <c r="AC73" s="2">
        <v>40</v>
      </c>
      <c r="AD73" s="1">
        <v>40</v>
      </c>
      <c r="AE73" s="66">
        <v>440</v>
      </c>
    </row>
    <row r="74" spans="23:31" x14ac:dyDescent="0.35">
      <c r="W74" s="1" t="s">
        <v>82</v>
      </c>
      <c r="X74" s="2">
        <v>60</v>
      </c>
      <c r="Y74" s="1">
        <v>250</v>
      </c>
      <c r="Z74" s="66">
        <v>360</v>
      </c>
      <c r="AB74" s="15" t="s">
        <v>66</v>
      </c>
      <c r="AC74" s="2">
        <v>60</v>
      </c>
      <c r="AD74" s="1">
        <v>70</v>
      </c>
      <c r="AE74" s="66">
        <v>420</v>
      </c>
    </row>
    <row r="75" spans="23:31" x14ac:dyDescent="0.35">
      <c r="W75" s="1" t="s">
        <v>83</v>
      </c>
      <c r="X75" s="2">
        <v>130</v>
      </c>
      <c r="Y75" s="1">
        <v>240</v>
      </c>
      <c r="Z75" s="66">
        <v>380</v>
      </c>
      <c r="AB75" s="15" t="s">
        <v>67</v>
      </c>
      <c r="AC75" s="2">
        <v>60</v>
      </c>
      <c r="AD75" s="1">
        <v>70</v>
      </c>
      <c r="AE75" s="66">
        <v>450</v>
      </c>
    </row>
    <row r="76" spans="23:31" x14ac:dyDescent="0.35">
      <c r="W76" s="1" t="s">
        <v>84</v>
      </c>
      <c r="X76" s="12">
        <v>180</v>
      </c>
      <c r="Y76" s="13">
        <v>370</v>
      </c>
      <c r="Z76" s="14">
        <v>480</v>
      </c>
      <c r="AB76" s="15" t="s">
        <v>68</v>
      </c>
      <c r="AC76" s="2">
        <v>150</v>
      </c>
      <c r="AD76" s="1">
        <v>180</v>
      </c>
      <c r="AE76" s="66">
        <v>180</v>
      </c>
    </row>
    <row r="77" spans="23:31" x14ac:dyDescent="0.35">
      <c r="AB77" s="15" t="s">
        <v>69</v>
      </c>
      <c r="AC77" s="2">
        <v>40</v>
      </c>
      <c r="AD77" s="1">
        <v>190</v>
      </c>
      <c r="AE77" s="66">
        <v>190</v>
      </c>
    </row>
    <row r="78" spans="23:31" x14ac:dyDescent="0.35">
      <c r="AB78" s="15" t="s">
        <v>70</v>
      </c>
      <c r="AC78" s="12">
        <v>100</v>
      </c>
      <c r="AD78" s="13">
        <v>230</v>
      </c>
      <c r="AE78" s="14">
        <v>230</v>
      </c>
    </row>
    <row r="82" spans="33:46" x14ac:dyDescent="0.35">
      <c r="AI82" s="143" t="s">
        <v>93</v>
      </c>
      <c r="AJ82" s="143"/>
      <c r="AK82" s="143"/>
    </row>
    <row r="83" spans="33:46" ht="15.5" x14ac:dyDescent="0.35">
      <c r="AI83" s="67" t="s">
        <v>94</v>
      </c>
      <c r="AJ83" s="67">
        <v>0</v>
      </c>
      <c r="AK83" s="67" t="s">
        <v>95</v>
      </c>
      <c r="AL83" t="s">
        <v>109</v>
      </c>
    </row>
    <row r="84" spans="33:46" ht="15.5" x14ac:dyDescent="0.35">
      <c r="AG84" s="144" t="s">
        <v>108</v>
      </c>
      <c r="AH84" s="67" t="s">
        <v>94</v>
      </c>
      <c r="AI84" s="83">
        <f>B1</f>
        <v>0.04</v>
      </c>
      <c r="AJ84" s="84">
        <f t="shared" ref="AJ84:AK84" si="4">C1</f>
        <v>0.02</v>
      </c>
      <c r="AK84" s="85">
        <f t="shared" si="4"/>
        <v>0.08</v>
      </c>
      <c r="AL84" s="82">
        <f>SUM(AI84:AK84)</f>
        <v>0.14000000000000001</v>
      </c>
    </row>
    <row r="85" spans="33:46" ht="15.5" x14ac:dyDescent="0.35">
      <c r="AG85" s="144"/>
      <c r="AH85" s="67">
        <v>0</v>
      </c>
      <c r="AI85" s="86">
        <f>E1</f>
        <v>0.04</v>
      </c>
      <c r="AJ85" s="87">
        <f t="shared" ref="AJ85:AK85" si="5">F1</f>
        <v>0.35</v>
      </c>
      <c r="AK85" s="21">
        <f t="shared" si="5"/>
        <v>0.2</v>
      </c>
      <c r="AL85" s="82">
        <f t="shared" ref="AL85:AL86" si="6">SUM(AI85:AK85)</f>
        <v>0.59</v>
      </c>
    </row>
    <row r="86" spans="33:46" ht="15.5" x14ac:dyDescent="0.35">
      <c r="AG86" s="144"/>
      <c r="AH86" s="67" t="s">
        <v>95</v>
      </c>
      <c r="AI86" s="88">
        <f>H1</f>
        <v>0.1</v>
      </c>
      <c r="AJ86" s="89">
        <f t="shared" ref="AJ86:AK86" si="7">I1</f>
        <v>0.16</v>
      </c>
      <c r="AK86" s="24">
        <f t="shared" si="7"/>
        <v>0.01</v>
      </c>
      <c r="AL86" s="82">
        <f t="shared" si="6"/>
        <v>0.27</v>
      </c>
    </row>
    <row r="87" spans="33:46" x14ac:dyDescent="0.35">
      <c r="AH87" t="s">
        <v>109</v>
      </c>
      <c r="AI87" s="82">
        <f>SUM(AI84:AI86)</f>
        <v>0.18</v>
      </c>
      <c r="AJ87" s="82">
        <f t="shared" ref="AJ87:AK87" si="8">SUM(AJ84:AJ86)</f>
        <v>0.53</v>
      </c>
      <c r="AK87" s="82">
        <f t="shared" si="8"/>
        <v>0.29000000000000004</v>
      </c>
      <c r="AL87" s="82">
        <f>SUM(AI87:AK87)</f>
        <v>1</v>
      </c>
    </row>
    <row r="90" spans="33:46" ht="29" x14ac:dyDescent="0.35">
      <c r="AQ90" s="100"/>
      <c r="AR90" s="13" t="s">
        <v>100</v>
      </c>
      <c r="AS90" s="13" t="s">
        <v>101</v>
      </c>
      <c r="AT90" s="101" t="s">
        <v>110</v>
      </c>
    </row>
    <row r="91" spans="33:46" x14ac:dyDescent="0.35">
      <c r="AP91" s="15" t="s">
        <v>55</v>
      </c>
      <c r="AQ91" s="15" t="str">
        <f>TRIM(AP91)</f>
        <v>Project A1</v>
      </c>
      <c r="AR91" s="1">
        <v>44</v>
      </c>
      <c r="AS91" s="1">
        <v>5</v>
      </c>
      <c r="AT91" s="2" t="s">
        <v>111</v>
      </c>
    </row>
    <row r="92" spans="33:46" x14ac:dyDescent="0.35">
      <c r="AP92" s="15" t="s">
        <v>56</v>
      </c>
      <c r="AQ92" s="15" t="str">
        <f t="shared" ref="AQ92:AQ120" si="9">TRIM(AP92)</f>
        <v>Project A2</v>
      </c>
      <c r="AR92" s="1">
        <v>31</v>
      </c>
      <c r="AS92" s="1">
        <v>5</v>
      </c>
      <c r="AT92" s="2" t="s">
        <v>112</v>
      </c>
    </row>
    <row r="93" spans="33:46" x14ac:dyDescent="0.35">
      <c r="AP93" s="15" t="s">
        <v>57</v>
      </c>
      <c r="AQ93" s="15" t="str">
        <f t="shared" si="9"/>
        <v>Project A3</v>
      </c>
      <c r="AR93" s="1">
        <v>30</v>
      </c>
      <c r="AS93" s="1">
        <v>6</v>
      </c>
      <c r="AT93" s="2" t="s">
        <v>113</v>
      </c>
    </row>
    <row r="94" spans="33:46" x14ac:dyDescent="0.35">
      <c r="AP94" s="15" t="s">
        <v>58</v>
      </c>
      <c r="AQ94" s="15" t="str">
        <f t="shared" si="9"/>
        <v>Investment A1-3</v>
      </c>
      <c r="AR94" s="1">
        <v>80</v>
      </c>
      <c r="AS94" s="1">
        <v>0</v>
      </c>
      <c r="AT94" s="2" t="s">
        <v>114</v>
      </c>
    </row>
    <row r="95" spans="33:46" x14ac:dyDescent="0.35">
      <c r="AP95" s="15" t="s">
        <v>59</v>
      </c>
      <c r="AQ95" s="15" t="str">
        <f t="shared" si="9"/>
        <v>Project A4.0</v>
      </c>
      <c r="AR95" s="1">
        <v>79</v>
      </c>
      <c r="AS95" s="1">
        <v>6</v>
      </c>
      <c r="AT95" s="2" t="s">
        <v>115</v>
      </c>
    </row>
    <row r="96" spans="33:46" x14ac:dyDescent="0.35">
      <c r="AP96" s="15" t="s">
        <v>60</v>
      </c>
      <c r="AQ96" s="15" t="str">
        <f t="shared" si="9"/>
        <v>Project A4.1</v>
      </c>
      <c r="AR96" s="1">
        <v>85</v>
      </c>
      <c r="AS96" s="1">
        <v>6</v>
      </c>
      <c r="AT96" s="2" t="s">
        <v>116</v>
      </c>
    </row>
    <row r="97" spans="42:46" x14ac:dyDescent="0.35">
      <c r="AP97" s="15" t="s">
        <v>61</v>
      </c>
      <c r="AQ97" s="15" t="str">
        <f t="shared" si="9"/>
        <v>Project A5</v>
      </c>
      <c r="AR97" s="1">
        <v>142</v>
      </c>
      <c r="AS97" s="1">
        <v>2</v>
      </c>
      <c r="AT97" s="2" t="s">
        <v>117</v>
      </c>
    </row>
    <row r="98" spans="42:46" x14ac:dyDescent="0.35">
      <c r="AP98" s="15" t="s">
        <v>62</v>
      </c>
      <c r="AQ98" s="15" t="str">
        <f t="shared" si="9"/>
        <v>Project A6</v>
      </c>
      <c r="AR98" s="1">
        <v>121</v>
      </c>
      <c r="AS98" s="1">
        <v>2</v>
      </c>
      <c r="AT98" s="2" t="s">
        <v>118</v>
      </c>
    </row>
    <row r="99" spans="42:46" x14ac:dyDescent="0.35">
      <c r="AP99" s="15" t="s">
        <v>63</v>
      </c>
      <c r="AQ99" s="15" t="str">
        <f t="shared" si="9"/>
        <v>Project A7a</v>
      </c>
      <c r="AR99" s="1">
        <v>132</v>
      </c>
      <c r="AS99" s="1">
        <v>6</v>
      </c>
      <c r="AT99" s="2" t="s">
        <v>119</v>
      </c>
    </row>
    <row r="100" spans="42:46" x14ac:dyDescent="0.35">
      <c r="AP100" s="15" t="s">
        <v>64</v>
      </c>
      <c r="AQ100" s="15" t="str">
        <f t="shared" si="9"/>
        <v>Project A7b</v>
      </c>
      <c r="AR100" s="1">
        <v>111</v>
      </c>
      <c r="AS100" s="1">
        <v>8</v>
      </c>
      <c r="AT100" s="2" t="s">
        <v>120</v>
      </c>
    </row>
    <row r="101" spans="42:46" x14ac:dyDescent="0.35">
      <c r="AP101" s="15" t="s">
        <v>65</v>
      </c>
      <c r="AQ101" s="15" t="str">
        <f t="shared" si="9"/>
        <v>Project A8</v>
      </c>
      <c r="AR101" s="1">
        <v>87</v>
      </c>
      <c r="AS101" s="1">
        <v>6</v>
      </c>
      <c r="AT101" s="2" t="s">
        <v>121</v>
      </c>
    </row>
    <row r="102" spans="42:46" x14ac:dyDescent="0.35">
      <c r="AP102" s="15" t="s">
        <v>66</v>
      </c>
      <c r="AQ102" s="15" t="str">
        <f t="shared" si="9"/>
        <v>Project A9</v>
      </c>
      <c r="AR102" s="1">
        <v>132</v>
      </c>
      <c r="AS102" s="1">
        <v>9</v>
      </c>
      <c r="AT102" s="2" t="s">
        <v>122</v>
      </c>
    </row>
    <row r="103" spans="42:46" x14ac:dyDescent="0.35">
      <c r="AP103" s="15" t="s">
        <v>67</v>
      </c>
      <c r="AQ103" s="15" t="str">
        <f t="shared" si="9"/>
        <v>Project A10</v>
      </c>
      <c r="AR103" s="1">
        <v>117</v>
      </c>
      <c r="AS103" s="1">
        <v>8</v>
      </c>
      <c r="AT103" s="2" t="s">
        <v>123</v>
      </c>
    </row>
    <row r="104" spans="42:46" x14ac:dyDescent="0.35">
      <c r="AP104" s="15" t="s">
        <v>68</v>
      </c>
      <c r="AQ104" s="15" t="str">
        <f t="shared" si="9"/>
        <v>Project A11</v>
      </c>
      <c r="AR104" s="1">
        <v>96</v>
      </c>
      <c r="AS104" s="1">
        <v>6</v>
      </c>
      <c r="AT104" s="2" t="s">
        <v>124</v>
      </c>
    </row>
    <row r="105" spans="42:46" x14ac:dyDescent="0.35">
      <c r="AP105" s="15" t="s">
        <v>69</v>
      </c>
      <c r="AQ105" s="15" t="str">
        <f t="shared" si="9"/>
        <v>Project A12</v>
      </c>
      <c r="AR105" s="1">
        <v>145</v>
      </c>
      <c r="AS105" s="1">
        <v>8</v>
      </c>
      <c r="AT105" s="2" t="s">
        <v>125</v>
      </c>
    </row>
    <row r="106" spans="42:46" x14ac:dyDescent="0.35">
      <c r="AP106" s="99" t="s">
        <v>70</v>
      </c>
      <c r="AQ106" s="30" t="str">
        <f t="shared" si="9"/>
        <v>Project A13</v>
      </c>
      <c r="AR106" s="13">
        <v>101</v>
      </c>
      <c r="AS106" s="13">
        <v>2</v>
      </c>
      <c r="AT106" s="12" t="s">
        <v>126</v>
      </c>
    </row>
    <row r="107" spans="42:46" x14ac:dyDescent="0.35">
      <c r="AP107" s="15" t="s">
        <v>71</v>
      </c>
      <c r="AQ107" s="15" t="str">
        <f t="shared" si="9"/>
        <v>Project B1</v>
      </c>
      <c r="AR107" s="1">
        <v>98</v>
      </c>
      <c r="AS107" s="1">
        <v>2</v>
      </c>
      <c r="AT107" s="2" t="s">
        <v>127</v>
      </c>
    </row>
    <row r="108" spans="42:46" x14ac:dyDescent="0.35">
      <c r="AP108" s="15" t="s">
        <v>72</v>
      </c>
      <c r="AQ108" s="15" t="str">
        <f t="shared" si="9"/>
        <v>Project B2</v>
      </c>
      <c r="AR108" s="1">
        <v>182</v>
      </c>
      <c r="AS108" s="1">
        <v>4</v>
      </c>
      <c r="AT108" s="2" t="s">
        <v>128</v>
      </c>
    </row>
    <row r="109" spans="42:46" x14ac:dyDescent="0.35">
      <c r="AP109" s="15" t="s">
        <v>73</v>
      </c>
      <c r="AQ109" s="15" t="str">
        <f t="shared" si="9"/>
        <v>Project B3</v>
      </c>
      <c r="AR109" s="1">
        <v>183</v>
      </c>
      <c r="AS109" s="1">
        <v>6</v>
      </c>
      <c r="AT109" s="2" t="s">
        <v>129</v>
      </c>
    </row>
    <row r="110" spans="42:46" x14ac:dyDescent="0.35">
      <c r="AP110" s="15" t="s">
        <v>74</v>
      </c>
      <c r="AQ110" s="15" t="str">
        <f t="shared" si="9"/>
        <v>Project B4</v>
      </c>
      <c r="AR110" s="1">
        <v>224</v>
      </c>
      <c r="AS110" s="1">
        <v>2</v>
      </c>
      <c r="AT110" s="2" t="s">
        <v>130</v>
      </c>
    </row>
    <row r="111" spans="42:46" x14ac:dyDescent="0.35">
      <c r="AP111" s="15" t="s">
        <v>75</v>
      </c>
      <c r="AQ111" s="15" t="str">
        <f t="shared" si="9"/>
        <v>Project B5a</v>
      </c>
      <c r="AR111" s="1">
        <v>105</v>
      </c>
      <c r="AS111" s="1">
        <v>9</v>
      </c>
      <c r="AT111" s="2" t="s">
        <v>131</v>
      </c>
    </row>
    <row r="112" spans="42:46" x14ac:dyDescent="0.35">
      <c r="AP112" s="15" t="s">
        <v>76</v>
      </c>
      <c r="AQ112" s="15" t="str">
        <f t="shared" si="9"/>
        <v>Project B5b</v>
      </c>
      <c r="AR112" s="1">
        <v>157</v>
      </c>
      <c r="AS112" s="1">
        <v>10</v>
      </c>
      <c r="AT112" s="2" t="s">
        <v>132</v>
      </c>
    </row>
    <row r="113" spans="42:46" x14ac:dyDescent="0.35">
      <c r="AP113" s="15" t="s">
        <v>77</v>
      </c>
      <c r="AQ113" s="15" t="str">
        <f t="shared" si="9"/>
        <v>Project B6</v>
      </c>
      <c r="AR113" s="1">
        <v>177</v>
      </c>
      <c r="AS113" s="1">
        <v>3</v>
      </c>
      <c r="AT113" s="2" t="s">
        <v>133</v>
      </c>
    </row>
    <row r="114" spans="42:46" x14ac:dyDescent="0.35">
      <c r="AP114" s="15" t="s">
        <v>78</v>
      </c>
      <c r="AQ114" s="15" t="str">
        <f t="shared" si="9"/>
        <v>Project B7</v>
      </c>
      <c r="AR114" s="1">
        <v>139</v>
      </c>
      <c r="AS114" s="1">
        <v>4</v>
      </c>
      <c r="AT114" s="2" t="s">
        <v>134</v>
      </c>
    </row>
    <row r="115" spans="42:46" x14ac:dyDescent="0.35">
      <c r="AP115" s="15" t="s">
        <v>79</v>
      </c>
      <c r="AQ115" s="15" t="str">
        <f t="shared" si="9"/>
        <v>Project B8</v>
      </c>
      <c r="AR115" s="1">
        <v>184</v>
      </c>
      <c r="AS115" s="1">
        <v>9</v>
      </c>
      <c r="AT115" s="2" t="s">
        <v>135</v>
      </c>
    </row>
    <row r="116" spans="42:46" x14ac:dyDescent="0.35">
      <c r="AP116" s="15" t="s">
        <v>80</v>
      </c>
      <c r="AQ116" s="15" t="str">
        <f t="shared" si="9"/>
        <v>Project B9</v>
      </c>
      <c r="AR116" s="1">
        <v>157</v>
      </c>
      <c r="AS116" s="1">
        <v>7</v>
      </c>
      <c r="AT116" s="2" t="s">
        <v>136</v>
      </c>
    </row>
    <row r="117" spans="42:46" x14ac:dyDescent="0.35">
      <c r="AP117" s="15" t="s">
        <v>81</v>
      </c>
      <c r="AQ117" s="15" t="str">
        <f t="shared" si="9"/>
        <v>Project B10</v>
      </c>
      <c r="AR117" s="1">
        <v>254</v>
      </c>
      <c r="AS117" s="1">
        <v>2</v>
      </c>
      <c r="AT117" s="2" t="s">
        <v>137</v>
      </c>
    </row>
    <row r="118" spans="42:46" x14ac:dyDescent="0.35">
      <c r="AP118" s="15" t="s">
        <v>82</v>
      </c>
      <c r="AQ118" s="15" t="str">
        <f t="shared" si="9"/>
        <v>Project B11</v>
      </c>
      <c r="AR118" s="1">
        <v>224</v>
      </c>
      <c r="AS118" s="1">
        <v>4</v>
      </c>
      <c r="AT118" s="2" t="s">
        <v>138</v>
      </c>
    </row>
    <row r="119" spans="42:46" x14ac:dyDescent="0.35">
      <c r="AP119" s="15" t="s">
        <v>83</v>
      </c>
      <c r="AQ119" s="15" t="str">
        <f t="shared" si="9"/>
        <v>Project B12</v>
      </c>
      <c r="AR119" s="1">
        <v>224</v>
      </c>
      <c r="AS119" s="1">
        <v>5</v>
      </c>
      <c r="AT119" s="2" t="s">
        <v>139</v>
      </c>
    </row>
    <row r="120" spans="42:46" x14ac:dyDescent="0.35">
      <c r="AP120" s="15" t="s">
        <v>84</v>
      </c>
      <c r="AQ120" s="15" t="str">
        <f t="shared" si="9"/>
        <v>Project B13</v>
      </c>
      <c r="AR120" s="1">
        <v>331</v>
      </c>
      <c r="AS120" s="1">
        <v>8</v>
      </c>
      <c r="AT120" s="2" t="s">
        <v>140</v>
      </c>
    </row>
  </sheetData>
  <mergeCells count="5">
    <mergeCell ref="M5:M6"/>
    <mergeCell ref="AI82:AK82"/>
    <mergeCell ref="AG84:AG86"/>
    <mergeCell ref="X61:Z61"/>
    <mergeCell ref="AC61:AE6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8"/>
  <sheetViews>
    <sheetView topLeftCell="A8" workbookViewId="0">
      <selection activeCell="I21" sqref="I21"/>
    </sheetView>
  </sheetViews>
  <sheetFormatPr defaultColWidth="8.81640625" defaultRowHeight="14.5" x14ac:dyDescent="0.35"/>
  <cols>
    <col min="2" max="3" width="6.6328125" customWidth="1"/>
    <col min="4" max="7" width="4.6328125" customWidth="1"/>
    <col min="8" max="8" width="1.81640625" customWidth="1"/>
    <col min="9" max="11" width="4.6328125" customWidth="1"/>
    <col min="12" max="12" width="1.453125" customWidth="1"/>
    <col min="13" max="14" width="6.6328125" style="1" customWidth="1"/>
    <col min="15" max="15" width="1.36328125" customWidth="1"/>
    <col min="16" max="16" width="6.6328125" style="1" customWidth="1"/>
    <col min="17" max="17" width="6.6328125" style="2" customWidth="1"/>
    <col min="18" max="18" width="6.6328125" style="1" customWidth="1"/>
    <col min="19" max="19" width="6.6328125" style="2" customWidth="1"/>
    <col min="20" max="22" width="6.6328125" style="1" customWidth="1"/>
    <col min="23" max="23" width="1.6328125" customWidth="1"/>
    <col min="24" max="24" width="10.6328125" bestFit="1" customWidth="1"/>
    <col min="29" max="29" width="11" bestFit="1" customWidth="1"/>
  </cols>
  <sheetData>
    <row r="1" spans="1:24" hidden="1" x14ac:dyDescent="0.35"/>
    <row r="2" spans="1:24" hidden="1" x14ac:dyDescent="0.35"/>
    <row r="3" spans="1:24" hidden="1" x14ac:dyDescent="0.35">
      <c r="O3" t="s">
        <v>0</v>
      </c>
      <c r="P3" s="3">
        <v>1.08</v>
      </c>
    </row>
    <row r="4" spans="1:24" hidden="1" x14ac:dyDescent="0.35">
      <c r="O4" s="1" t="s">
        <v>30</v>
      </c>
      <c r="P4" s="3">
        <v>9</v>
      </c>
    </row>
    <row r="5" spans="1:24" hidden="1" x14ac:dyDescent="0.35"/>
    <row r="6" spans="1:24" hidden="1" x14ac:dyDescent="0.35">
      <c r="O6" s="4"/>
      <c r="P6" s="5" t="s">
        <v>1</v>
      </c>
      <c r="Q6" s="6">
        <v>0.5</v>
      </c>
      <c r="R6" s="7">
        <f>1-Q6</f>
        <v>0.5</v>
      </c>
      <c r="S6" s="6">
        <v>0.3</v>
      </c>
      <c r="T6" s="7">
        <f>1-S6</f>
        <v>0.7</v>
      </c>
      <c r="U6" s="8">
        <v>0.4</v>
      </c>
      <c r="V6" s="9">
        <f>1-U6</f>
        <v>0.6</v>
      </c>
    </row>
    <row r="7" spans="1:24" hidden="1" x14ac:dyDescent="0.35">
      <c r="O7" s="121"/>
      <c r="P7" s="15"/>
      <c r="Q7" s="122"/>
      <c r="S7" s="122"/>
      <c r="U7" s="3"/>
      <c r="V7" s="66"/>
    </row>
    <row r="8" spans="1:24" x14ac:dyDescent="0.35">
      <c r="Q8" s="10"/>
      <c r="R8" s="11" t="s">
        <v>2</v>
      </c>
      <c r="S8" s="25">
        <f>Q6*S6</f>
        <v>0.15</v>
      </c>
      <c r="T8" s="26">
        <f>Q6*T6</f>
        <v>0.35</v>
      </c>
      <c r="U8" s="26">
        <f>R6*U6</f>
        <v>0.2</v>
      </c>
      <c r="V8" s="78">
        <f>R6*V6</f>
        <v>0.3</v>
      </c>
    </row>
    <row r="9" spans="1:24" ht="15" thickBot="1" x14ac:dyDescent="0.4">
      <c r="P9" s="11"/>
      <c r="Q9" s="1"/>
      <c r="S9" s="13"/>
      <c r="T9" s="13"/>
      <c r="U9" s="13"/>
      <c r="V9" s="14"/>
      <c r="X9" s="35" t="s">
        <v>141</v>
      </c>
    </row>
    <row r="10" spans="1:24" ht="21.5" thickBot="1" x14ac:dyDescent="0.55000000000000004">
      <c r="M10"/>
      <c r="N10"/>
      <c r="O10" s="126"/>
      <c r="P10" s="116">
        <f>P4+SUM(P14:P46)</f>
        <v>9</v>
      </c>
      <c r="Q10" s="118">
        <f>$P$3*$P$10+SUM(Q14:Q46)</f>
        <v>9.7200000000000006</v>
      </c>
      <c r="R10" s="120">
        <f>$P$3*$P$10+SUM(R14:R46)</f>
        <v>9.7200000000000006</v>
      </c>
      <c r="S10" s="118">
        <f>$P$3*Q10+SUM(S14:S46)</f>
        <v>10.497600000000002</v>
      </c>
      <c r="T10" s="119">
        <f>$P$3*Q10+SUM(T14:T46)</f>
        <v>10.497600000000002</v>
      </c>
      <c r="U10" s="119">
        <f>$P$3*R10+SUM(U14:U46)</f>
        <v>10.497600000000002</v>
      </c>
      <c r="V10" s="120">
        <f>$P$3*R10+SUM(V14:V46)</f>
        <v>10.497600000000002</v>
      </c>
      <c r="X10" s="117">
        <f>SUMPRODUCT(S10:V10,S8:V8)</f>
        <v>10.497600000000002</v>
      </c>
    </row>
    <row r="11" spans="1:24" ht="18.5" x14ac:dyDescent="0.45">
      <c r="M11" s="148" t="s">
        <v>3</v>
      </c>
      <c r="N11" s="150"/>
      <c r="O11" s="15" t="s">
        <v>150</v>
      </c>
      <c r="P11" s="153" t="s">
        <v>151</v>
      </c>
      <c r="Q11" s="154"/>
      <c r="R11" s="154"/>
      <c r="S11" s="154"/>
      <c r="T11" s="154"/>
      <c r="U11" s="154"/>
      <c r="V11" s="155"/>
    </row>
    <row r="12" spans="1:24" x14ac:dyDescent="0.35">
      <c r="B12" s="148" t="s">
        <v>147</v>
      </c>
      <c r="C12" s="150"/>
      <c r="D12" s="148" t="s">
        <v>5</v>
      </c>
      <c r="E12" s="149"/>
      <c r="F12" s="149"/>
      <c r="G12" s="150"/>
      <c r="H12" s="1"/>
      <c r="I12" s="148" t="s">
        <v>149</v>
      </c>
      <c r="J12" s="149"/>
      <c r="K12" s="150"/>
      <c r="M12" s="151" t="s">
        <v>7</v>
      </c>
      <c r="N12" s="152"/>
      <c r="P12" s="2" t="s">
        <v>148</v>
      </c>
      <c r="Q12" s="148" t="s">
        <v>8</v>
      </c>
      <c r="R12" s="150"/>
      <c r="S12" s="148" t="s">
        <v>9</v>
      </c>
      <c r="T12" s="149"/>
      <c r="U12" s="149"/>
      <c r="V12" s="150"/>
    </row>
    <row r="13" spans="1:24" x14ac:dyDescent="0.35">
      <c r="A13" t="s">
        <v>10</v>
      </c>
      <c r="B13" s="2" t="s">
        <v>145</v>
      </c>
      <c r="C13" s="66" t="s">
        <v>146</v>
      </c>
      <c r="D13" s="2" t="s">
        <v>11</v>
      </c>
      <c r="E13" s="1" t="s">
        <v>12</v>
      </c>
      <c r="F13" s="1" t="s">
        <v>13</v>
      </c>
      <c r="G13" s="66" t="s">
        <v>14</v>
      </c>
      <c r="H13" s="1"/>
      <c r="I13" s="2" t="s">
        <v>143</v>
      </c>
      <c r="J13" s="1" t="s">
        <v>142</v>
      </c>
      <c r="K13" s="66" t="s">
        <v>144</v>
      </c>
      <c r="M13" s="2" t="s">
        <v>15</v>
      </c>
      <c r="N13" s="66" t="s">
        <v>16</v>
      </c>
      <c r="P13" s="12" t="s">
        <v>17</v>
      </c>
      <c r="Q13" s="12" t="s">
        <v>15</v>
      </c>
      <c r="R13" s="14" t="s">
        <v>16</v>
      </c>
      <c r="S13" s="12" t="s">
        <v>11</v>
      </c>
      <c r="T13" s="13" t="s">
        <v>12</v>
      </c>
      <c r="U13" s="13" t="s">
        <v>13</v>
      </c>
      <c r="V13" s="14" t="s">
        <v>14</v>
      </c>
    </row>
    <row r="14" spans="1:24" x14ac:dyDescent="0.35">
      <c r="A14" s="1" t="s">
        <v>18</v>
      </c>
      <c r="B14" s="65">
        <v>1</v>
      </c>
      <c r="C14" s="9">
        <v>3</v>
      </c>
      <c r="D14" s="65">
        <v>20</v>
      </c>
      <c r="E14" s="7">
        <v>10</v>
      </c>
      <c r="F14" s="7">
        <v>5</v>
      </c>
      <c r="G14" s="9">
        <v>0</v>
      </c>
      <c r="I14" s="105">
        <v>0</v>
      </c>
      <c r="J14" s="106">
        <v>0</v>
      </c>
      <c r="K14" s="107">
        <v>0</v>
      </c>
      <c r="M14" s="124">
        <f>Dynamic!T23</f>
        <v>0</v>
      </c>
      <c r="N14" s="125">
        <f>$I14-K14</f>
        <v>0</v>
      </c>
      <c r="P14" s="110">
        <f>-B14*I14</f>
        <v>0</v>
      </c>
      <c r="Q14" s="110">
        <f>$C14*-J14</f>
        <v>0</v>
      </c>
      <c r="R14" s="111">
        <f>$C14*-K14</f>
        <v>0</v>
      </c>
      <c r="S14" s="110">
        <f>J14*D14</f>
        <v>0</v>
      </c>
      <c r="T14" s="111">
        <f>E14*J14</f>
        <v>0</v>
      </c>
      <c r="U14" s="111">
        <f>F14*K14</f>
        <v>0</v>
      </c>
      <c r="V14" s="112">
        <f>G14*K14</f>
        <v>0</v>
      </c>
    </row>
    <row r="15" spans="1:24" x14ac:dyDescent="0.35">
      <c r="A15" s="1" t="s">
        <v>19</v>
      </c>
      <c r="B15" s="12">
        <v>2</v>
      </c>
      <c r="C15" s="14">
        <v>2</v>
      </c>
      <c r="D15" s="12">
        <v>2.5</v>
      </c>
      <c r="E15" s="13">
        <v>1</v>
      </c>
      <c r="F15" s="13">
        <v>25</v>
      </c>
      <c r="G15" s="14">
        <v>10</v>
      </c>
      <c r="I15" s="102">
        <v>0</v>
      </c>
      <c r="J15" s="103">
        <v>0</v>
      </c>
      <c r="K15" s="104">
        <v>0</v>
      </c>
      <c r="M15" s="108">
        <f>$I15-J15</f>
        <v>0</v>
      </c>
      <c r="N15" s="109">
        <f>$I15-K15</f>
        <v>0</v>
      </c>
      <c r="P15" s="113">
        <f>-B15*I15</f>
        <v>0</v>
      </c>
      <c r="Q15" s="113">
        <f>$C15*-J15</f>
        <v>0</v>
      </c>
      <c r="R15" s="114">
        <f>$C15*-K15</f>
        <v>0</v>
      </c>
      <c r="S15" s="113">
        <f>J15*D15</f>
        <v>0</v>
      </c>
      <c r="T15" s="114">
        <f>E15*J15</f>
        <v>0</v>
      </c>
      <c r="U15" s="114">
        <f>F15*K15</f>
        <v>0</v>
      </c>
      <c r="V15" s="115">
        <f>G15*K15</f>
        <v>0</v>
      </c>
    </row>
    <row r="16" spans="1:24" x14ac:dyDescent="0.35">
      <c r="A16" s="1"/>
      <c r="I16" s="123"/>
      <c r="J16" s="123"/>
      <c r="K16" s="123"/>
      <c r="Q16" s="1"/>
      <c r="S16" s="1"/>
    </row>
    <row r="17" spans="1:29" x14ac:dyDescent="0.35">
      <c r="A17" s="1"/>
      <c r="I17" s="123"/>
      <c r="J17" s="123"/>
      <c r="K17" s="123"/>
      <c r="Q17" s="1"/>
      <c r="S17" s="1"/>
    </row>
    <row r="18" spans="1:29" x14ac:dyDescent="0.35">
      <c r="A18" s="1"/>
      <c r="I18" s="123"/>
      <c r="J18" s="123"/>
      <c r="K18" s="123"/>
      <c r="Q18" s="1"/>
      <c r="S18" s="1"/>
    </row>
    <row r="19" spans="1:29" x14ac:dyDescent="0.35">
      <c r="A19" s="1"/>
      <c r="I19" s="123"/>
      <c r="J19" s="123"/>
      <c r="K19" s="123"/>
      <c r="Q19" s="1"/>
      <c r="S19" s="1"/>
    </row>
    <row r="20" spans="1:29" x14ac:dyDescent="0.35">
      <c r="A20" s="1"/>
      <c r="I20" s="123"/>
      <c r="J20" s="123"/>
      <c r="K20" s="123"/>
      <c r="Q20" s="1"/>
      <c r="S20" s="1"/>
    </row>
    <row r="21" spans="1:29" x14ac:dyDescent="0.35">
      <c r="A21" s="1"/>
      <c r="I21" s="123"/>
      <c r="J21" s="123"/>
      <c r="K21" s="123"/>
      <c r="Q21" s="1"/>
      <c r="S21" s="1"/>
    </row>
    <row r="22" spans="1:29" x14ac:dyDescent="0.35">
      <c r="A22" s="1"/>
      <c r="I22" s="123"/>
      <c r="J22" s="123"/>
      <c r="K22" s="123"/>
      <c r="Q22" s="1"/>
      <c r="S22" s="1"/>
    </row>
    <row r="23" spans="1:29" x14ac:dyDescent="0.35">
      <c r="A23" s="1"/>
      <c r="I23" s="123"/>
      <c r="J23" s="123"/>
      <c r="K23" s="123"/>
      <c r="Q23" s="1"/>
      <c r="S23" s="1"/>
    </row>
    <row r="28" spans="1:29" x14ac:dyDescent="0.35">
      <c r="AC28">
        <f>2^30</f>
        <v>1073741824</v>
      </c>
    </row>
  </sheetData>
  <mergeCells count="8">
    <mergeCell ref="S12:V12"/>
    <mergeCell ref="M11:N11"/>
    <mergeCell ref="B12:C12"/>
    <mergeCell ref="D12:G12"/>
    <mergeCell ref="I12:K12"/>
    <mergeCell ref="M12:N12"/>
    <mergeCell ref="Q12:R12"/>
    <mergeCell ref="P11:V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4"/>
  <sheetViews>
    <sheetView zoomScale="120" zoomScaleNormal="120" workbookViewId="0">
      <selection activeCell="H17" sqref="H17"/>
    </sheetView>
  </sheetViews>
  <sheetFormatPr defaultColWidth="8.81640625" defaultRowHeight="14.5" x14ac:dyDescent="0.35"/>
  <cols>
    <col min="1" max="1" width="25.453125" customWidth="1"/>
    <col min="8" max="8" width="21.6328125" customWidth="1"/>
    <col min="9" max="9" width="3.453125" customWidth="1"/>
  </cols>
  <sheetData>
    <row r="2" spans="1:10" x14ac:dyDescent="0.35">
      <c r="B2" s="156" t="s">
        <v>37</v>
      </c>
      <c r="C2" s="156"/>
      <c r="D2" s="156"/>
      <c r="E2" s="156"/>
      <c r="F2" s="156"/>
      <c r="H2" s="33" t="s">
        <v>38</v>
      </c>
    </row>
    <row r="3" spans="1:10" x14ac:dyDescent="0.35">
      <c r="A3" s="34"/>
      <c r="B3" s="35" t="s">
        <v>18</v>
      </c>
      <c r="C3" s="35" t="s">
        <v>19</v>
      </c>
      <c r="D3" s="35" t="s">
        <v>20</v>
      </c>
      <c r="E3" s="35" t="s">
        <v>21</v>
      </c>
      <c r="F3" s="35" t="s">
        <v>22</v>
      </c>
      <c r="H3" s="36" t="s">
        <v>39</v>
      </c>
    </row>
    <row r="4" spans="1:10" x14ac:dyDescent="0.35">
      <c r="A4" s="37" t="s">
        <v>40</v>
      </c>
      <c r="B4" s="38">
        <v>6000</v>
      </c>
      <c r="C4" s="39">
        <v>10000</v>
      </c>
      <c r="D4" s="39">
        <v>2000</v>
      </c>
      <c r="E4" s="39">
        <v>7500</v>
      </c>
      <c r="F4" s="40">
        <v>15000</v>
      </c>
      <c r="H4" s="36" t="s">
        <v>41</v>
      </c>
    </row>
    <row r="5" spans="1:10" x14ac:dyDescent="0.35">
      <c r="A5" s="37" t="s">
        <v>42</v>
      </c>
      <c r="B5" s="41">
        <v>80</v>
      </c>
      <c r="C5" s="42">
        <v>60</v>
      </c>
      <c r="D5" s="42">
        <v>110</v>
      </c>
      <c r="E5" s="42">
        <v>75</v>
      </c>
      <c r="F5" s="43">
        <v>40</v>
      </c>
      <c r="H5" s="44">
        <f>SUMPRODUCT(B4:F5,B7:F8)</f>
        <v>49550</v>
      </c>
    </row>
    <row r="6" spans="1:10" x14ac:dyDescent="0.35">
      <c r="A6" s="37"/>
      <c r="B6" s="1"/>
      <c r="C6" s="1"/>
      <c r="D6" s="1"/>
      <c r="E6" s="1"/>
      <c r="F6" s="1"/>
      <c r="H6" s="1"/>
    </row>
    <row r="7" spans="1:10" x14ac:dyDescent="0.35">
      <c r="A7" s="37" t="s">
        <v>43</v>
      </c>
      <c r="B7" s="45">
        <v>1</v>
      </c>
      <c r="C7" s="46">
        <v>0</v>
      </c>
      <c r="D7" s="46">
        <v>0</v>
      </c>
      <c r="E7" s="46">
        <v>1</v>
      </c>
      <c r="F7" s="47">
        <v>1</v>
      </c>
      <c r="H7" s="33" t="s">
        <v>44</v>
      </c>
      <c r="J7" t="s">
        <v>45</v>
      </c>
    </row>
    <row r="8" spans="1:10" x14ac:dyDescent="0.35">
      <c r="A8" s="37" t="s">
        <v>46</v>
      </c>
      <c r="B8" s="48">
        <v>80</v>
      </c>
      <c r="C8" s="49">
        <v>0</v>
      </c>
      <c r="D8" s="49">
        <v>0</v>
      </c>
      <c r="E8" s="49">
        <v>110</v>
      </c>
      <c r="F8" s="50">
        <v>160</v>
      </c>
      <c r="H8" s="51">
        <f>SUM(B8:F8)</f>
        <v>350</v>
      </c>
      <c r="I8" s="35" t="s">
        <v>47</v>
      </c>
      <c r="J8" s="52">
        <v>350</v>
      </c>
    </row>
    <row r="9" spans="1:10" x14ac:dyDescent="0.35">
      <c r="A9" s="37"/>
      <c r="B9" s="1"/>
      <c r="C9" s="1"/>
      <c r="D9" s="1"/>
      <c r="E9" s="1"/>
      <c r="F9" s="1"/>
    </row>
    <row r="10" spans="1:10" x14ac:dyDescent="0.35">
      <c r="A10" s="37" t="s">
        <v>48</v>
      </c>
      <c r="B10" s="53">
        <v>5</v>
      </c>
      <c r="C10" s="54">
        <v>6</v>
      </c>
      <c r="D10" s="54">
        <v>10</v>
      </c>
      <c r="E10" s="54">
        <v>4</v>
      </c>
      <c r="F10" s="55">
        <v>3</v>
      </c>
    </row>
    <row r="11" spans="1:10" x14ac:dyDescent="0.35">
      <c r="A11" s="37" t="s">
        <v>49</v>
      </c>
      <c r="B11" s="56">
        <f>B8*B10</f>
        <v>400</v>
      </c>
      <c r="C11" s="57">
        <f t="shared" ref="C11:F11" si="0">C8*C10</f>
        <v>0</v>
      </c>
      <c r="D11" s="57">
        <f t="shared" si="0"/>
        <v>0</v>
      </c>
      <c r="E11" s="57">
        <f t="shared" si="0"/>
        <v>440</v>
      </c>
      <c r="F11" s="58">
        <f t="shared" si="0"/>
        <v>480</v>
      </c>
      <c r="H11" s="34" t="s">
        <v>50</v>
      </c>
    </row>
    <row r="12" spans="1:10" x14ac:dyDescent="0.35">
      <c r="A12" s="37"/>
      <c r="B12" s="35" t="s">
        <v>31</v>
      </c>
      <c r="C12" s="35" t="s">
        <v>31</v>
      </c>
      <c r="D12" s="35" t="s">
        <v>31</v>
      </c>
      <c r="E12" s="35" t="s">
        <v>31</v>
      </c>
      <c r="F12" s="35" t="s">
        <v>31</v>
      </c>
      <c r="H12" s="59" t="s">
        <v>51</v>
      </c>
    </row>
    <row r="13" spans="1:10" x14ac:dyDescent="0.35">
      <c r="A13" s="37" t="s">
        <v>52</v>
      </c>
      <c r="B13" s="56">
        <f>B14*B7</f>
        <v>510</v>
      </c>
      <c r="C13" s="57">
        <f t="shared" ref="C13:F13" si="1">C14*C7</f>
        <v>0</v>
      </c>
      <c r="D13" s="57">
        <f t="shared" si="1"/>
        <v>0</v>
      </c>
      <c r="E13" s="57">
        <f t="shared" si="1"/>
        <v>440</v>
      </c>
      <c r="F13" s="58">
        <f t="shared" si="1"/>
        <v>480</v>
      </c>
      <c r="H13" s="60" t="s">
        <v>6</v>
      </c>
    </row>
    <row r="14" spans="1:10" x14ac:dyDescent="0.35">
      <c r="A14" s="37" t="s">
        <v>53</v>
      </c>
      <c r="B14" s="61">
        <v>510</v>
      </c>
      <c r="C14" s="62">
        <v>480</v>
      </c>
      <c r="D14" s="62">
        <v>600</v>
      </c>
      <c r="E14" s="62">
        <v>440</v>
      </c>
      <c r="F14" s="63">
        <v>480</v>
      </c>
      <c r="H14" s="64" t="s">
        <v>54</v>
      </c>
    </row>
  </sheetData>
  <mergeCells count="1">
    <mergeCell ref="B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Newsvendor</vt:lpstr>
      <vt:lpstr>Newsvendor-SAA</vt:lpstr>
      <vt:lpstr>TV-ads</vt:lpstr>
      <vt:lpstr>Scenario portfolio</vt:lpstr>
      <vt:lpstr>Dynamic</vt:lpstr>
      <vt:lpstr>Fixed charge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Leppänen Ilkka</cp:lastModifiedBy>
  <dcterms:created xsi:type="dcterms:W3CDTF">2015-05-08T11:27:52Z</dcterms:created>
  <dcterms:modified xsi:type="dcterms:W3CDTF">2024-02-07T08:26:23Z</dcterms:modified>
</cp:coreProperties>
</file>