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yhWF5724ZSlX+keGr5pmy+OKEQ=="/>
    </ext>
  </extLst>
</workbook>
</file>

<file path=xl/sharedStrings.xml><?xml version="1.0" encoding="utf-8"?>
<sst xmlns="http://schemas.openxmlformats.org/spreadsheetml/2006/main" count="150" uniqueCount="112">
  <si>
    <t>Groups name: 15</t>
  </si>
  <si>
    <t>Kivapeli Game Studio</t>
  </si>
  <si>
    <t xml:space="preserve">In the FCF calculations a year 0 ("Initial Investment") has been added, which essentially describes the starting point of year 1.
During year 5 no business is conducted. When adding a reduction in a cell, write the amount in the cell as a negative.
Estimate the values in the grey cells.
Write the formulas in blue cells.
</t>
  </si>
  <si>
    <t>*Our game studio doesn't make physical products. There is no cost of goods, rather only operating expenses</t>
  </si>
  <si>
    <t>INCOME STATEMENT</t>
  </si>
  <si>
    <t>REVENUE</t>
  </si>
  <si>
    <t xml:space="preserve"> - </t>
  </si>
  <si>
    <t>Cost of Goods Sold *</t>
  </si>
  <si>
    <t>Gross margin</t>
  </si>
  <si>
    <t>Operating expenses</t>
  </si>
  <si>
    <t>EBITDA</t>
  </si>
  <si>
    <t>Depreciation</t>
  </si>
  <si>
    <t>EBIT (Operating Income)</t>
  </si>
  <si>
    <t>Interest</t>
  </si>
  <si>
    <t>EBT</t>
  </si>
  <si>
    <t>Taxes</t>
  </si>
  <si>
    <t>PROFIT FOR THE FINANCIAL YEAR (NET INCOME)</t>
  </si>
  <si>
    <t>BALANCE SHEET</t>
  </si>
  <si>
    <t>ASSETS</t>
  </si>
  <si>
    <t>NON-CURRENT ASSETS</t>
  </si>
  <si>
    <t>Fixed assets</t>
  </si>
  <si>
    <t>NON-CURRENT ASSETS TOTAL</t>
  </si>
  <si>
    <t>CURRENT ASSETS</t>
  </si>
  <si>
    <t>Inventories</t>
  </si>
  <si>
    <t>There are no physical products or inventory for our game studio at all</t>
  </si>
  <si>
    <t>Raw materials and consumables</t>
  </si>
  <si>
    <t>Work in progress</t>
  </si>
  <si>
    <t>Finished goods for sale</t>
  </si>
  <si>
    <t>Total inventories</t>
  </si>
  <si>
    <t>Current financial assets</t>
  </si>
  <si>
    <t>No accounts receivable because players pay money up-front from in-app purchases</t>
  </si>
  <si>
    <t>Accounts receivable</t>
  </si>
  <si>
    <t>Cash and equivalents</t>
  </si>
  <si>
    <t>Current financial assets total</t>
  </si>
  <si>
    <t>CURRENT ASSETS TOTAL</t>
  </si>
  <si>
    <t>ASSETS TOTAL</t>
  </si>
  <si>
    <t>EQUITY AND LIABILITIES</t>
  </si>
  <si>
    <t>EQUITY</t>
  </si>
  <si>
    <t>Shareholder's capital</t>
  </si>
  <si>
    <t>Retained earnings</t>
  </si>
  <si>
    <t>Profit for the financial year</t>
  </si>
  <si>
    <t>TOTAL EQUITY</t>
  </si>
  <si>
    <t>LIABILITIES</t>
  </si>
  <si>
    <t>Non-current liabilities</t>
  </si>
  <si>
    <t>Loans from financial institutions</t>
  </si>
  <si>
    <t>Non-current liabilities total</t>
  </si>
  <si>
    <t>Current liabilities</t>
  </si>
  <si>
    <t>We don't have short-term debt for game-start-up</t>
  </si>
  <si>
    <t>Accounts payable</t>
  </si>
  <si>
    <t>Current liabilities total</t>
  </si>
  <si>
    <t>LIABILITIES TOTAL</t>
  </si>
  <si>
    <t>EQUITY AND LIABILITIES TOTAL</t>
  </si>
  <si>
    <t>CALCULATION OF WORKING CAPITAL</t>
  </si>
  <si>
    <t xml:space="preserve"> +</t>
  </si>
  <si>
    <t>INVENTORIES</t>
  </si>
  <si>
    <t>ACCOUNTS RECEIVABLE</t>
  </si>
  <si>
    <t xml:space="preserve"> -</t>
  </si>
  <si>
    <t>ACCOUNTS PAYABLE</t>
  </si>
  <si>
    <t>WORKING CAPITAL TOTAL</t>
  </si>
  <si>
    <t>CASH FLOW STATEMENTS</t>
  </si>
  <si>
    <t>WORKING CAPITAL BEGINNING OF PERIOD</t>
  </si>
  <si>
    <t>WORKING CAPITAL END OF PERIOD</t>
  </si>
  <si>
    <t>INTEREST</t>
  </si>
  <si>
    <t>TAXES</t>
  </si>
  <si>
    <t>CASH FLOW FROM OPERATING ACTIVITIES</t>
  </si>
  <si>
    <t>FIXED ASSETS, BEGINNING OF PERIOD</t>
  </si>
  <si>
    <t>DEPRECIATION</t>
  </si>
  <si>
    <t>FIXED ASSETS, END OF PERIOD</t>
  </si>
  <si>
    <t>CASH FLOW FROM INVESTMENT ACTIVITIES</t>
  </si>
  <si>
    <t xml:space="preserve">Since we are a small-scaled start-up, we have no dividends  </t>
  </si>
  <si>
    <t>SHAREHOLDER'S EQUITY, END OF PERIOD</t>
  </si>
  <si>
    <t>SHAREHOLDER'S EQUITY, BEGINNING OF PERIOD</t>
  </si>
  <si>
    <t>DIVIDENDS</t>
  </si>
  <si>
    <t>LOANS OUTSTANDING, END OF PERIOD</t>
  </si>
  <si>
    <t>LOANS OUTSTANDING, BEGINNING OF PERIOD</t>
  </si>
  <si>
    <t>CASH FLOW FROM FINANCING ACTIVITIES</t>
  </si>
  <si>
    <t>CASH AND EQUIVALENTS, BEGINNING OF PERIOD</t>
  </si>
  <si>
    <t>+</t>
  </si>
  <si>
    <t>CHANGE IN CASH AND EQUIVALENTS</t>
  </si>
  <si>
    <t>CASH AND EQUIVALENTS, END OF PERIOD</t>
  </si>
  <si>
    <t>FREE CASH FLOW - HOX! ASIDE FROM INITIAL INVESTMENTS, WILL BE FILLED IN DURING WEEK 9</t>
  </si>
  <si>
    <t>UNLEVERED NET INCOME [ EBIT x ( 1 - TAX% ) ]</t>
  </si>
  <si>
    <t>WORKING CAPITAL, BEGINNING OF PERIOD</t>
  </si>
  <si>
    <t>WORKING CAPITAL, END OF PERIOD</t>
  </si>
  <si>
    <t>↓(initial investments)</t>
  </si>
  <si>
    <t>FREE CASH FLOW</t>
  </si>
  <si>
    <t>r = Discount rate or risk of the business</t>
  </si>
  <si>
    <t>PRESENT VALUES OF THE ANNUAL FCFS</t>
  </si>
  <si>
    <t>NPV</t>
  </si>
  <si>
    <t>Part 2: Indicators of our competitors</t>
  </si>
  <si>
    <t>ROVIO ENTERTAINMENT</t>
  </si>
  <si>
    <t>REMEDY ENTERTAINMENT</t>
  </si>
  <si>
    <t>INCOME STATEMENT                                     Unit: €</t>
  </si>
  <si>
    <t>- Cost of Goods Sold</t>
  </si>
  <si>
    <t>- Other operating expenses</t>
  </si>
  <si>
    <t>- Depreciation</t>
  </si>
  <si>
    <t>- Interest</t>
  </si>
  <si>
    <t>- Taxes</t>
  </si>
  <si>
    <t>EQUITY  TOTAL</t>
  </si>
  <si>
    <t>INDICATORS</t>
  </si>
  <si>
    <t>2018-2019</t>
  </si>
  <si>
    <t>First-Second Year</t>
  </si>
  <si>
    <t>Kivapeli Studio</t>
  </si>
  <si>
    <t>Profitability</t>
  </si>
  <si>
    <t>PROFIT MARGINS[%]</t>
  </si>
  <si>
    <t>RETURN ON EQUITY[%]</t>
  </si>
  <si>
    <t>RETURN ON ASSETS[%]</t>
  </si>
  <si>
    <t>Liquidity</t>
  </si>
  <si>
    <t>CURRENT RATIO</t>
  </si>
  <si>
    <t>Solvency</t>
  </si>
  <si>
    <t>DEBT TO EQUITY RATIO[%]</t>
  </si>
  <si>
    <t>DEBT TO ASSETS RATIO[%]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</si>
</sst>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20">
    <font>
      <sz val="11.0"/>
      <color theme="1"/>
      <name val="Arial"/>
    </font>
    <font>
      <sz val="22.0"/>
      <color theme="1"/>
      <name val="Calibri"/>
    </font>
    <font/>
    <font>
      <sz val="11.0"/>
      <color theme="1"/>
      <name val="Calibri"/>
    </font>
    <font>
      <sz val="11.0"/>
      <color theme="0"/>
      <name val="Calibri"/>
    </font>
    <font>
      <color theme="1"/>
      <name val="Calibri"/>
    </font>
    <font>
      <b/>
      <u/>
      <sz val="11.0"/>
      <color theme="1"/>
      <name val="Courier New"/>
    </font>
    <font>
      <b/>
      <u/>
      <sz val="11.0"/>
      <color theme="1"/>
      <name val="Courier New"/>
    </font>
    <font>
      <sz val="11.0"/>
      <color theme="1"/>
      <name val="Courier New"/>
    </font>
    <font>
      <b/>
      <sz val="11.0"/>
      <color theme="1"/>
      <name val="Courier New"/>
    </font>
    <font>
      <b/>
      <sz val="11.0"/>
      <color rgb="FFFF0000"/>
      <name val="Courier New"/>
    </font>
    <font>
      <b/>
      <sz val="11.0"/>
      <color theme="1"/>
      <name val="Calibri"/>
    </font>
    <font>
      <b/>
      <sz val="11.0"/>
      <color rgb="FFFF0000"/>
      <name val="Sen"/>
    </font>
    <font>
      <sz val="11.0"/>
      <color rgb="FFFF0000"/>
      <name val="Calibri"/>
    </font>
    <font>
      <sz val="11.0"/>
      <color theme="1"/>
      <name val="Sen"/>
    </font>
    <font>
      <b/>
      <sz val="11.0"/>
      <color theme="1"/>
      <name val="Sen"/>
    </font>
    <font>
      <b/>
      <sz val="14.0"/>
      <color rgb="FFFF0000"/>
      <name val="Calibri"/>
    </font>
    <font>
      <b/>
      <color theme="1"/>
      <name val="Courier New"/>
    </font>
    <font>
      <color theme="1"/>
      <name val="Courier New"/>
    </font>
    <font>
      <sz val="11.0"/>
      <color rgb="FF000000"/>
      <name val="Courier New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</fills>
  <borders count="5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/>
      <right/>
      <top/>
      <bottom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hair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8" fillId="0" fontId="2" numFmtId="0" xfId="0" applyBorder="1" applyFont="1"/>
    <xf borderId="0" fillId="0" fontId="4" numFmtId="0" xfId="0" applyFont="1"/>
    <xf borderId="0" fillId="0" fontId="5" numFmtId="0" xfId="0" applyFont="1"/>
    <xf borderId="0" fillId="0" fontId="3" numFmtId="0" xfId="0" applyFont="1"/>
    <xf borderId="1" fillId="0" fontId="6" numFmtId="0" xfId="0" applyBorder="1" applyFont="1"/>
    <xf borderId="2" fillId="0" fontId="7" numFmtId="0" xfId="0" applyBorder="1" applyFont="1"/>
    <xf borderId="2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0" fillId="0" fontId="8" numFmtId="0" xfId="0" applyFont="1"/>
    <xf borderId="7" fillId="0" fontId="8" numFmtId="0" xfId="0" applyBorder="1" applyFont="1"/>
    <xf borderId="11" fillId="2" fontId="8" numFmtId="4" xfId="0" applyBorder="1" applyFill="1" applyFont="1" applyNumberFormat="1"/>
    <xf borderId="12" fillId="2" fontId="8" numFmtId="4" xfId="0" applyBorder="1" applyFont="1" applyNumberFormat="1"/>
    <xf borderId="0" fillId="0" fontId="8" numFmtId="4" xfId="0" applyFont="1" applyNumberFormat="1"/>
    <xf borderId="13" fillId="2" fontId="8" numFmtId="4" xfId="0" applyBorder="1" applyFont="1" applyNumberFormat="1"/>
    <xf borderId="13" fillId="3" fontId="8" numFmtId="4" xfId="0" applyBorder="1" applyFill="1" applyFont="1" applyNumberFormat="1"/>
    <xf borderId="12" fillId="3" fontId="8" numFmtId="4" xfId="0" applyBorder="1" applyFont="1" applyNumberFormat="1"/>
    <xf borderId="13" fillId="2" fontId="8" numFmtId="4" xfId="0" applyAlignment="1" applyBorder="1" applyFont="1" applyNumberFormat="1">
      <alignment readingOrder="0"/>
    </xf>
    <xf borderId="0" fillId="0" fontId="8" numFmtId="10" xfId="0" applyFont="1" applyNumberFormat="1"/>
    <xf borderId="7" fillId="0" fontId="9" numFmtId="0" xfId="0" applyBorder="1" applyFont="1"/>
    <xf borderId="14" fillId="3" fontId="9" numFmtId="4" xfId="0" applyBorder="1" applyFont="1" applyNumberFormat="1"/>
    <xf borderId="15" fillId="3" fontId="9" numFmtId="4" xfId="0" applyBorder="1" applyFont="1" applyNumberFormat="1"/>
    <xf borderId="4" fillId="0" fontId="8" numFmtId="0" xfId="0" applyBorder="1" applyFont="1"/>
    <xf borderId="5" fillId="0" fontId="8" numFmtId="0" xfId="0" applyBorder="1" applyFont="1"/>
    <xf borderId="16" fillId="4" fontId="10" numFmtId="4" xfId="0" applyBorder="1" applyFill="1" applyFont="1" applyNumberFormat="1"/>
    <xf borderId="16" fillId="5" fontId="10" numFmtId="4" xfId="0" applyBorder="1" applyFill="1" applyFont="1" applyNumberFormat="1"/>
    <xf borderId="17" fillId="5" fontId="10" numFmtId="4" xfId="0" applyBorder="1" applyFont="1" applyNumberFormat="1"/>
    <xf borderId="3" fillId="0" fontId="8" numFmtId="0" xfId="0" applyBorder="1" applyFont="1"/>
    <xf borderId="8" fillId="0" fontId="8" numFmtId="4" xfId="0" applyBorder="1" applyFont="1" applyNumberFormat="1"/>
    <xf borderId="1" fillId="0" fontId="8" numFmtId="0" xfId="0" applyBorder="1" applyFont="1"/>
    <xf borderId="2" fillId="0" fontId="8" numFmtId="4" xfId="0" applyBorder="1" applyFont="1" applyNumberFormat="1"/>
    <xf borderId="3" fillId="0" fontId="8" numFmtId="4" xfId="0" applyBorder="1" applyFont="1" applyNumberFormat="1"/>
    <xf borderId="11" fillId="3" fontId="8" numFmtId="4" xfId="0" applyBorder="1" applyFont="1" applyNumberFormat="1"/>
    <xf borderId="18" fillId="3" fontId="8" numFmtId="4" xfId="0" applyBorder="1" applyFont="1" applyNumberFormat="1"/>
    <xf borderId="18" fillId="2" fontId="8" numFmtId="4" xfId="0" applyBorder="1" applyFont="1" applyNumberFormat="1"/>
    <xf borderId="0" fillId="0" fontId="11" numFmtId="0" xfId="0" applyFont="1"/>
    <xf borderId="0" fillId="0" fontId="9" numFmtId="0" xfId="0" applyFont="1"/>
    <xf borderId="0" fillId="3" fontId="9" numFmtId="4" xfId="0" applyAlignment="1" applyFont="1" applyNumberFormat="1">
      <alignment horizontal="right"/>
    </xf>
    <xf borderId="11" fillId="3" fontId="9" numFmtId="4" xfId="0" applyAlignment="1" applyBorder="1" applyFont="1" applyNumberFormat="1">
      <alignment horizontal="right"/>
    </xf>
    <xf borderId="18" fillId="3" fontId="9" numFmtId="4" xfId="0" applyAlignment="1" applyBorder="1" applyFont="1" applyNumberFormat="1">
      <alignment horizontal="right"/>
    </xf>
    <xf borderId="5" fillId="5" fontId="10" numFmtId="4" xfId="0" applyAlignment="1" applyBorder="1" applyFont="1" applyNumberFormat="1">
      <alignment horizontal="right"/>
    </xf>
    <xf borderId="6" fillId="5" fontId="10" numFmtId="4" xfId="0" applyAlignment="1" applyBorder="1" applyFont="1" applyNumberFormat="1">
      <alignment horizontal="right"/>
    </xf>
    <xf borderId="13" fillId="6" fontId="8" numFmtId="4" xfId="0" applyBorder="1" applyFill="1" applyFont="1" applyNumberFormat="1"/>
    <xf borderId="19" fillId="3" fontId="9" numFmtId="4" xfId="0" applyBorder="1" applyFont="1" applyNumberFormat="1"/>
    <xf borderId="20" fillId="3" fontId="9" numFmtId="4" xfId="0" applyBorder="1" applyFont="1" applyNumberFormat="1"/>
    <xf borderId="1" fillId="0" fontId="9" numFmtId="0" xfId="0" applyBorder="1" applyFont="1"/>
    <xf borderId="12" fillId="3" fontId="8" numFmtId="4" xfId="0" applyAlignment="1" applyBorder="1" applyFont="1" applyNumberFormat="1">
      <alignment readingOrder="0"/>
    </xf>
    <xf borderId="21" fillId="0" fontId="8" numFmtId="0" xfId="0" applyBorder="1" applyFont="1"/>
    <xf borderId="13" fillId="3" fontId="9" numFmtId="4" xfId="0" applyBorder="1" applyFont="1" applyNumberFormat="1"/>
    <xf borderId="12" fillId="3" fontId="9" numFmtId="4" xfId="0" applyAlignment="1" applyBorder="1" applyFont="1" applyNumberFormat="1">
      <alignment readingOrder="0"/>
    </xf>
    <xf borderId="17" fillId="5" fontId="10" numFmtId="4" xfId="0" applyAlignment="1" applyBorder="1" applyFont="1" applyNumberFormat="1">
      <alignment readingOrder="0"/>
    </xf>
    <xf borderId="12" fillId="3" fontId="9" numFmtId="4" xfId="0" applyBorder="1" applyFont="1" applyNumberFormat="1"/>
    <xf borderId="19" fillId="3" fontId="8" numFmtId="4" xfId="0" applyBorder="1" applyFont="1" applyNumberFormat="1"/>
    <xf borderId="7" fillId="0" fontId="11" numFmtId="0" xfId="0" applyBorder="1" applyFont="1"/>
    <xf borderId="4" fillId="0" fontId="3" numFmtId="0" xfId="0" applyBorder="1" applyFont="1"/>
    <xf borderId="5" fillId="0" fontId="3" numFmtId="0" xfId="0" applyBorder="1" applyFont="1"/>
    <xf borderId="22" fillId="5" fontId="10" numFmtId="4" xfId="0" applyBorder="1" applyFont="1" applyNumberFormat="1"/>
    <xf borderId="0" fillId="0" fontId="3" numFmtId="0" xfId="0" applyAlignment="1" applyFont="1">
      <alignment vertical="bottom"/>
    </xf>
    <xf borderId="23" fillId="0" fontId="3" numFmtId="0" xfId="0" applyAlignment="1" applyBorder="1" applyFont="1">
      <alignment vertical="bottom"/>
    </xf>
    <xf borderId="23" fillId="0" fontId="3" numFmtId="4" xfId="0" applyAlignment="1" applyBorder="1" applyFont="1" applyNumberFormat="1">
      <alignment vertical="bottom"/>
    </xf>
    <xf borderId="8" fillId="0" fontId="3" numFmtId="0" xfId="0" applyAlignment="1" applyBorder="1" applyFont="1">
      <alignment vertical="bottom"/>
    </xf>
    <xf borderId="0" fillId="0" fontId="12" numFmtId="4" xfId="0" applyAlignment="1" applyFont="1" applyNumberFormat="1">
      <alignment shrinkToFit="0" vertical="bottom" wrapText="0"/>
    </xf>
    <xf borderId="0" fillId="0" fontId="13" numFmtId="4" xfId="0" applyAlignment="1" applyFont="1" applyNumberFormat="1">
      <alignment vertical="bottom"/>
    </xf>
    <xf borderId="0" fillId="0" fontId="13" numFmtId="3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8" fillId="0" fontId="3" numFmtId="3" xfId="0" applyAlignment="1" applyBorder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14" numFmtId="3" xfId="0" applyAlignment="1" applyFont="1" applyNumberFormat="1">
      <alignment horizontal="right" vertical="bottom"/>
    </xf>
    <xf borderId="24" fillId="0" fontId="14" numFmtId="3" xfId="0" applyAlignment="1" applyBorder="1" applyFont="1" applyNumberFormat="1">
      <alignment horizontal="right" vertical="bottom"/>
    </xf>
    <xf borderId="25" fillId="0" fontId="14" numFmtId="3" xfId="0" applyAlignment="1" applyBorder="1" applyFont="1" applyNumberFormat="1">
      <alignment horizontal="right" vertical="bottom"/>
    </xf>
    <xf borderId="0" fillId="0" fontId="3" numFmtId="4" xfId="0" applyAlignment="1" applyFont="1" applyNumberFormat="1">
      <alignment shrinkToFit="0" vertical="bottom" wrapText="0"/>
    </xf>
    <xf borderId="21" fillId="0" fontId="3" numFmtId="4" xfId="0" applyAlignment="1" applyBorder="1" applyFont="1" applyNumberFormat="1">
      <alignment vertical="bottom"/>
    </xf>
    <xf borderId="26" fillId="3" fontId="3" numFmtId="4" xfId="0" applyAlignment="1" applyBorder="1" applyFont="1" applyNumberFormat="1">
      <alignment vertical="bottom"/>
    </xf>
    <xf borderId="25" fillId="3" fontId="3" numFmtId="4" xfId="0" applyAlignment="1" applyBorder="1" applyFont="1" applyNumberFormat="1">
      <alignment vertical="bottom"/>
    </xf>
    <xf borderId="26" fillId="3" fontId="3" numFmtId="4" xfId="0" applyAlignment="1" applyBorder="1" applyFont="1" applyNumberFormat="1">
      <alignment readingOrder="0" vertical="bottom"/>
    </xf>
    <xf borderId="24" fillId="0" fontId="3" numFmtId="4" xfId="0" applyAlignment="1" applyBorder="1" applyFont="1" applyNumberFormat="1">
      <alignment horizontal="center" shrinkToFit="0" vertical="bottom" wrapText="0"/>
    </xf>
    <xf borderId="26" fillId="2" fontId="3" numFmtId="4" xfId="0" applyAlignment="1" applyBorder="1" applyFont="1" applyNumberFormat="1">
      <alignment readingOrder="0" vertical="bottom"/>
    </xf>
    <xf borderId="25" fillId="3" fontId="3" numFmtId="4" xfId="0" applyAlignment="1" applyBorder="1" applyFont="1" applyNumberFormat="1">
      <alignment readingOrder="0" vertical="bottom"/>
    </xf>
    <xf borderId="26" fillId="5" fontId="3" numFmtId="4" xfId="0" applyAlignment="1" applyBorder="1" applyFont="1" applyNumberFormat="1">
      <alignment vertical="bottom"/>
    </xf>
    <xf borderId="25" fillId="5" fontId="3" numFmtId="4" xfId="0" applyAlignment="1" applyBorder="1" applyFont="1" applyNumberFormat="1">
      <alignment vertical="bottom"/>
    </xf>
    <xf borderId="8" fillId="0" fontId="3" numFmtId="4" xfId="0" applyAlignment="1" applyBorder="1" applyFont="1" applyNumberFormat="1">
      <alignment vertical="bottom"/>
    </xf>
    <xf borderId="24" fillId="0" fontId="3" numFmtId="4" xfId="0" applyAlignment="1" applyBorder="1" applyFont="1" applyNumberFormat="1">
      <alignment vertical="bottom"/>
    </xf>
    <xf borderId="0" fillId="0" fontId="3" numFmtId="4" xfId="0" applyAlignment="1" applyFont="1" applyNumberFormat="1">
      <alignment readingOrder="0" vertical="bottom"/>
    </xf>
    <xf borderId="26" fillId="7" fontId="3" numFmtId="9" xfId="0" applyAlignment="1" applyBorder="1" applyFill="1" applyFont="1" applyNumberFormat="1">
      <alignment horizontal="right" readingOrder="0" vertical="bottom"/>
    </xf>
    <xf borderId="25" fillId="0" fontId="3" numFmtId="4" xfId="0" applyAlignment="1" applyBorder="1" applyFont="1" applyNumberFormat="1">
      <alignment vertical="bottom"/>
    </xf>
    <xf borderId="0" fillId="0" fontId="15" numFmtId="4" xfId="0" applyAlignment="1" applyFont="1" applyNumberFormat="1">
      <alignment shrinkToFit="0" vertical="bottom" wrapText="0"/>
    </xf>
    <xf borderId="5" fillId="0" fontId="3" numFmtId="0" xfId="0" applyAlignment="1" applyBorder="1" applyFont="1">
      <alignment vertical="bottom"/>
    </xf>
    <xf borderId="27" fillId="0" fontId="3" numFmtId="0" xfId="0" applyAlignment="1" applyBorder="1" applyFont="1">
      <alignment vertical="bottom"/>
    </xf>
    <xf borderId="27" fillId="5" fontId="3" numFmtId="4" xfId="0" applyAlignment="1" applyBorder="1" applyFont="1" applyNumberFormat="1">
      <alignment vertical="bottom"/>
    </xf>
    <xf borderId="6" fillId="0" fontId="3" numFmtId="0" xfId="0" applyAlignment="1" applyBorder="1" applyFont="1">
      <alignment vertical="bottom"/>
    </xf>
    <xf borderId="0" fillId="0" fontId="16" numFmtId="0" xfId="0" applyAlignment="1" applyFont="1">
      <alignment readingOrder="0" vertical="bottom"/>
    </xf>
    <xf borderId="28" fillId="0" fontId="8" numFmtId="2" xfId="0" applyAlignment="1" applyBorder="1" applyFont="1" applyNumberFormat="1">
      <alignment vertical="bottom"/>
    </xf>
    <xf borderId="29" fillId="0" fontId="8" numFmtId="2" xfId="0" applyAlignment="1" applyBorder="1" applyFont="1" applyNumberFormat="1">
      <alignment vertical="bottom"/>
    </xf>
    <xf borderId="30" fillId="0" fontId="17" numFmtId="0" xfId="0" applyAlignment="1" applyBorder="1" applyFont="1">
      <alignment horizontal="center" readingOrder="0"/>
    </xf>
    <xf borderId="31" fillId="0" fontId="2" numFmtId="0" xfId="0" applyBorder="1" applyFont="1"/>
    <xf borderId="32" fillId="0" fontId="2" numFmtId="0" xfId="0" applyBorder="1" applyFont="1"/>
    <xf borderId="33" fillId="0" fontId="17" numFmtId="0" xfId="0" applyAlignment="1" applyBorder="1" applyFont="1">
      <alignment readingOrder="0"/>
    </xf>
    <xf borderId="34" fillId="0" fontId="2" numFmtId="0" xfId="0" applyBorder="1" applyFont="1"/>
    <xf borderId="35" fillId="0" fontId="8" numFmtId="2" xfId="0" applyAlignment="1" applyBorder="1" applyFont="1" applyNumberFormat="1">
      <alignment vertical="bottom"/>
    </xf>
    <xf borderId="35" fillId="0" fontId="9" numFmtId="1" xfId="0" applyAlignment="1" applyBorder="1" applyFont="1" applyNumberFormat="1">
      <alignment horizontal="center" shrinkToFit="0" vertical="bottom" wrapText="1"/>
    </xf>
    <xf borderId="36" fillId="0" fontId="9" numFmtId="1" xfId="0" applyAlignment="1" applyBorder="1" applyFont="1" applyNumberFormat="1">
      <alignment horizontal="center" shrinkToFit="0" vertical="bottom" wrapText="1"/>
    </xf>
    <xf borderId="33" fillId="0" fontId="18" numFmtId="0" xfId="0" applyAlignment="1" applyBorder="1" applyFont="1">
      <alignment readingOrder="0"/>
    </xf>
    <xf borderId="35" fillId="2" fontId="8" numFmtId="164" xfId="0" applyAlignment="1" applyBorder="1" applyFont="1" applyNumberFormat="1">
      <alignment horizontal="right" shrinkToFit="0" vertical="bottom" wrapText="1"/>
    </xf>
    <xf borderId="36" fillId="2" fontId="8" numFmtId="164" xfId="0" applyAlignment="1" applyBorder="1" applyFont="1" applyNumberFormat="1">
      <alignment horizontal="right" shrinkToFit="0" vertical="bottom" wrapText="1"/>
    </xf>
    <xf borderId="35" fillId="3" fontId="8" numFmtId="164" xfId="0" applyAlignment="1" applyBorder="1" applyFont="1" applyNumberFormat="1">
      <alignment horizontal="right" shrinkToFit="0" vertical="bottom" wrapText="1"/>
    </xf>
    <xf borderId="36" fillId="3" fontId="8" numFmtId="164" xfId="0" applyAlignment="1" applyBorder="1" applyFont="1" applyNumberFormat="1">
      <alignment horizontal="right" shrinkToFit="0" vertical="bottom" wrapText="1"/>
    </xf>
    <xf borderId="0" fillId="0" fontId="8" numFmtId="2" xfId="0" applyAlignment="1" applyFont="1" applyNumberFormat="1">
      <alignment vertical="bottom"/>
    </xf>
    <xf borderId="35" fillId="0" fontId="8" numFmtId="164" xfId="0" applyAlignment="1" applyBorder="1" applyFont="1" applyNumberFormat="1">
      <alignment horizontal="right" shrinkToFit="0" vertical="bottom" wrapText="1"/>
    </xf>
    <xf borderId="36" fillId="0" fontId="8" numFmtId="164" xfId="0" applyAlignment="1" applyBorder="1" applyFont="1" applyNumberFormat="1">
      <alignment horizontal="right" shrinkToFit="0" vertical="bottom" wrapText="1"/>
    </xf>
    <xf borderId="36" fillId="6" fontId="8" numFmtId="164" xfId="0" applyAlignment="1" applyBorder="1" applyFont="1" applyNumberFormat="1">
      <alignment horizontal="right" shrinkToFit="0" vertical="bottom" wrapText="1"/>
    </xf>
    <xf borderId="35" fillId="0" fontId="8" numFmtId="10" xfId="0" applyAlignment="1" applyBorder="1" applyFont="1" applyNumberFormat="1">
      <alignment horizontal="right" shrinkToFit="0" vertical="bottom" wrapText="1"/>
    </xf>
    <xf borderId="35" fillId="3" fontId="9" numFmtId="164" xfId="0" applyAlignment="1" applyBorder="1" applyFont="1" applyNumberFormat="1">
      <alignment horizontal="right" shrinkToFit="0" vertical="bottom" wrapText="1"/>
    </xf>
    <xf borderId="36" fillId="3" fontId="9" numFmtId="164" xfId="0" applyAlignment="1" applyBorder="1" applyFont="1" applyNumberFormat="1">
      <alignment horizontal="right" shrinkToFit="0" vertical="bottom" wrapText="1"/>
    </xf>
    <xf borderId="37" fillId="0" fontId="8" numFmtId="2" xfId="0" applyAlignment="1" applyBorder="1" applyFont="1" applyNumberFormat="1">
      <alignment vertical="bottom"/>
    </xf>
    <xf borderId="35" fillId="5" fontId="8" numFmtId="164" xfId="0" applyAlignment="1" applyBorder="1" applyFont="1" applyNumberFormat="1">
      <alignment vertical="bottom"/>
    </xf>
    <xf borderId="36" fillId="5" fontId="8" numFmtId="164" xfId="0" applyAlignment="1" applyBorder="1" applyFont="1" applyNumberFormat="1">
      <alignment vertical="bottom"/>
    </xf>
    <xf borderId="35" fillId="0" fontId="8" numFmtId="164" xfId="0" applyAlignment="1" applyBorder="1" applyFont="1" applyNumberFormat="1">
      <alignment vertical="bottom"/>
    </xf>
    <xf borderId="36" fillId="0" fontId="8" numFmtId="164" xfId="0" applyAlignment="1" applyBorder="1" applyFont="1" applyNumberFormat="1">
      <alignment vertical="bottom"/>
    </xf>
    <xf borderId="0" fillId="0" fontId="9" numFmtId="2" xfId="0" applyAlignment="1" applyFont="1" applyNumberFormat="1">
      <alignment readingOrder="0" vertical="bottom"/>
    </xf>
    <xf borderId="36" fillId="3" fontId="8" numFmtId="164" xfId="0" applyAlignment="1" applyBorder="1" applyFont="1" applyNumberFormat="1">
      <alignment shrinkToFit="0" vertical="bottom" wrapText="1"/>
    </xf>
    <xf borderId="37" fillId="0" fontId="8" numFmtId="2" xfId="0" applyAlignment="1" applyBorder="1" applyFont="1" applyNumberFormat="1">
      <alignment shrinkToFit="0" vertical="bottom" wrapText="1"/>
    </xf>
    <xf borderId="38" fillId="0" fontId="8" numFmtId="2" xfId="0" applyAlignment="1" applyBorder="1" applyFont="1" applyNumberFormat="1">
      <alignment vertical="bottom"/>
    </xf>
    <xf borderId="39" fillId="0" fontId="8" numFmtId="2" xfId="0" applyAlignment="1" applyBorder="1" applyFont="1" applyNumberFormat="1">
      <alignment vertical="bottom"/>
    </xf>
    <xf borderId="39" fillId="5" fontId="8" numFmtId="2" xfId="0" applyAlignment="1" applyBorder="1" applyFont="1" applyNumberFormat="1">
      <alignment vertical="bottom"/>
    </xf>
    <xf borderId="40" fillId="5" fontId="8" numFmtId="2" xfId="0" applyAlignment="1" applyBorder="1" applyFont="1" applyNumberFormat="1">
      <alignment vertical="bottom"/>
    </xf>
    <xf borderId="41" fillId="0" fontId="8" numFmtId="2" xfId="0" applyAlignment="1" applyBorder="1" applyFont="1" applyNumberFormat="1">
      <alignment vertical="bottom"/>
    </xf>
    <xf borderId="42" fillId="0" fontId="8" numFmtId="2" xfId="0" applyAlignment="1" applyBorder="1" applyFont="1" applyNumberFormat="1">
      <alignment vertical="bottom"/>
    </xf>
    <xf borderId="1" fillId="0" fontId="8" numFmtId="2" xfId="0" applyAlignment="1" applyBorder="1" applyFont="1" applyNumberFormat="1">
      <alignment vertical="bottom"/>
    </xf>
    <xf borderId="3" fillId="0" fontId="8" numFmtId="2" xfId="0" applyAlignment="1" applyBorder="1" applyFont="1" applyNumberFormat="1">
      <alignment vertical="bottom"/>
    </xf>
    <xf borderId="43" fillId="0" fontId="8" numFmtId="2" xfId="0" applyAlignment="1" applyBorder="1" applyFont="1" applyNumberFormat="1">
      <alignment vertical="bottom"/>
    </xf>
    <xf borderId="44" fillId="0" fontId="8" numFmtId="2" xfId="0" applyAlignment="1" applyBorder="1" applyFont="1" applyNumberFormat="1">
      <alignment vertical="bottom"/>
    </xf>
    <xf borderId="0" fillId="0" fontId="9" numFmtId="2" xfId="0" applyAlignment="1" applyFont="1" applyNumberFormat="1">
      <alignment horizontal="center" readingOrder="0" shrinkToFit="0" wrapText="1"/>
    </xf>
    <xf borderId="7" fillId="0" fontId="17" numFmtId="0" xfId="0" applyAlignment="1" applyBorder="1" applyFont="1">
      <alignment horizontal="center" readingOrder="0"/>
    </xf>
    <xf borderId="45" fillId="0" fontId="9" numFmtId="2" xfId="0" applyAlignment="1" applyBorder="1" applyFont="1" applyNumberFormat="1">
      <alignment horizontal="center" shrinkToFit="0" vertical="bottom" wrapText="1"/>
    </xf>
    <xf borderId="46" fillId="0" fontId="9" numFmtId="2" xfId="0" applyAlignment="1" applyBorder="1" applyFont="1" applyNumberFormat="1">
      <alignment horizontal="center" shrinkToFit="0" vertical="bottom" wrapText="1"/>
    </xf>
    <xf borderId="47" fillId="0" fontId="9" numFmtId="2" xfId="0" applyAlignment="1" applyBorder="1" applyFont="1" applyNumberFormat="1">
      <alignment horizontal="center" readingOrder="0" shrinkToFit="0" vertical="bottom" wrapText="1"/>
    </xf>
    <xf borderId="41" fillId="0" fontId="8" numFmtId="2" xfId="0" applyAlignment="1" applyBorder="1" applyFont="1" applyNumberFormat="1">
      <alignment readingOrder="0" vertical="bottom"/>
    </xf>
    <xf borderId="0" fillId="0" fontId="8" numFmtId="2" xfId="0" applyAlignment="1" applyFont="1" applyNumberFormat="1">
      <alignment shrinkToFit="0" vertical="bottom" wrapText="1"/>
    </xf>
    <xf borderId="48" fillId="0" fontId="8" numFmtId="2" xfId="0" applyAlignment="1" applyBorder="1" applyFont="1" applyNumberFormat="1">
      <alignment horizontal="right" readingOrder="0" shrinkToFit="0" vertical="bottom" wrapText="1"/>
    </xf>
    <xf borderId="48" fillId="0" fontId="8" numFmtId="2" xfId="0" applyAlignment="1" applyBorder="1" applyFont="1" applyNumberFormat="1">
      <alignment horizontal="right" shrinkToFit="0" vertical="bottom" wrapText="1"/>
    </xf>
    <xf borderId="45" fillId="0" fontId="8" numFmtId="4" xfId="0" applyAlignment="1" applyBorder="1" applyFont="1" applyNumberFormat="1">
      <alignment horizontal="right" vertical="bottom"/>
    </xf>
    <xf borderId="45" fillId="0" fontId="8" numFmtId="2" xfId="0" applyAlignment="1" applyBorder="1" applyFont="1" applyNumberFormat="1">
      <alignment horizontal="right" shrinkToFit="0" vertical="bottom" wrapText="1"/>
    </xf>
    <xf borderId="49" fillId="0" fontId="8" numFmtId="2" xfId="0" applyAlignment="1" applyBorder="1" applyFont="1" applyNumberFormat="1">
      <alignment vertical="bottom"/>
    </xf>
    <xf borderId="49" fillId="0" fontId="8" numFmtId="2" xfId="0" applyAlignment="1" applyBorder="1" applyFont="1" applyNumberFormat="1">
      <alignment readingOrder="0" vertical="bottom"/>
    </xf>
    <xf borderId="45" fillId="0" fontId="19" numFmtId="2" xfId="0" applyAlignment="1" applyBorder="1" applyFont="1" applyNumberFormat="1">
      <alignment horizontal="right" shrinkToFit="0" vertical="bottom" wrapText="1"/>
    </xf>
    <xf borderId="44" fillId="0" fontId="8" numFmtId="2" xfId="0" applyAlignment="1" applyBorder="1" applyFont="1" applyNumberFormat="1">
      <alignment readingOrder="0" vertical="bottom"/>
    </xf>
    <xf borderId="50" fillId="0" fontId="8" numFmtId="2" xfId="0" applyAlignment="1" applyBorder="1" applyFont="1" applyNumberFormat="1">
      <alignment shrinkToFit="0" vertical="bottom" wrapText="1"/>
    </xf>
    <xf borderId="46" fillId="0" fontId="8" numFmtId="2" xfId="0" applyAlignment="1" applyBorder="1" applyFont="1" applyNumberFormat="1">
      <alignment horizontal="right" shrinkToFit="0" vertical="bottom" wrapText="1"/>
    </xf>
    <xf borderId="51" fillId="0" fontId="8" numFmtId="2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17.25"/>
    <col customWidth="1" min="3" max="3" width="28.13"/>
    <col customWidth="1" min="4" max="4" width="17.88"/>
    <col customWidth="1" min="5" max="5" width="20.75"/>
    <col customWidth="1" min="6" max="6" width="20.38"/>
    <col customWidth="1" min="7" max="26" width="17.88"/>
  </cols>
  <sheetData>
    <row r="1" ht="14.25" customHeight="1">
      <c r="B1" s="1" t="s">
        <v>0</v>
      </c>
      <c r="C1" s="2"/>
      <c r="D1" s="3"/>
    </row>
    <row r="2" ht="14.25" customHeight="1">
      <c r="B2" s="4"/>
      <c r="C2" s="5"/>
      <c r="D2" s="6"/>
    </row>
    <row r="3" ht="14.25" customHeight="1">
      <c r="A3" s="7"/>
      <c r="B3" s="8" t="s">
        <v>1</v>
      </c>
      <c r="C3" s="2"/>
      <c r="D3" s="3"/>
    </row>
    <row r="4" ht="14.25" customHeight="1">
      <c r="B4" s="4"/>
      <c r="C4" s="5"/>
      <c r="D4" s="6"/>
    </row>
    <row r="5" ht="14.25" customHeight="1">
      <c r="B5" s="9" t="s">
        <v>2</v>
      </c>
      <c r="C5" s="2"/>
      <c r="D5" s="3"/>
    </row>
    <row r="6" ht="14.25" customHeight="1">
      <c r="B6" s="10"/>
      <c r="D6" s="11"/>
    </row>
    <row r="7" ht="14.25" customHeight="1">
      <c r="B7" s="10"/>
      <c r="D7" s="11"/>
    </row>
    <row r="8" ht="14.25" customHeight="1">
      <c r="B8" s="10"/>
      <c r="D8" s="11"/>
    </row>
    <row r="9" ht="14.25" customHeight="1">
      <c r="B9" s="10"/>
      <c r="D9" s="11"/>
    </row>
    <row r="10" ht="14.25" customHeight="1">
      <c r="B10" s="10"/>
      <c r="D10" s="11"/>
    </row>
    <row r="11" ht="14.25" customHeight="1">
      <c r="B11" s="4"/>
      <c r="C11" s="5"/>
      <c r="D11" s="6"/>
      <c r="J11" s="12"/>
      <c r="K11" s="12"/>
      <c r="L11" s="12"/>
      <c r="M11" s="12"/>
      <c r="N11" s="12"/>
      <c r="O11" s="12"/>
      <c r="P11" s="12"/>
    </row>
    <row r="12" ht="14.25" customHeight="1">
      <c r="E12" s="13" t="s">
        <v>3</v>
      </c>
      <c r="J12" s="12"/>
      <c r="K12" s="12"/>
      <c r="L12" s="12"/>
      <c r="M12" s="12"/>
      <c r="N12" s="12"/>
      <c r="O12" s="12"/>
      <c r="P12" s="14"/>
      <c r="Q12" s="14"/>
      <c r="R12" s="14"/>
    </row>
    <row r="13" ht="14.25" customHeight="1">
      <c r="B13" s="15" t="s">
        <v>4</v>
      </c>
      <c r="C13" s="16"/>
      <c r="D13" s="17">
        <v>0.0</v>
      </c>
      <c r="E13" s="18">
        <v>1.0</v>
      </c>
      <c r="F13" s="18">
        <v>2.0</v>
      </c>
      <c r="G13" s="18">
        <v>3.0</v>
      </c>
      <c r="H13" s="18">
        <v>4.0</v>
      </c>
      <c r="I13" s="19">
        <v>5.0</v>
      </c>
      <c r="J13" s="14"/>
      <c r="K13" s="20"/>
      <c r="L13" s="20"/>
      <c r="M13" s="20"/>
      <c r="N13" s="20"/>
      <c r="O13" s="20"/>
      <c r="P13" s="14"/>
      <c r="Q13" s="14"/>
      <c r="R13" s="14"/>
    </row>
    <row r="14" ht="14.25" customHeight="1">
      <c r="B14" s="21" t="s">
        <v>5</v>
      </c>
      <c r="C14" s="20"/>
      <c r="D14" s="20"/>
      <c r="E14" s="22">
        <f>320000</f>
        <v>320000</v>
      </c>
      <c r="F14" s="22">
        <v>540000.0</v>
      </c>
      <c r="G14" s="22">
        <v>730000.0</v>
      </c>
      <c r="H14" s="22">
        <v>900000.0</v>
      </c>
      <c r="I14" s="23">
        <v>0.0</v>
      </c>
      <c r="J14" s="24"/>
      <c r="K14" s="24"/>
      <c r="L14" s="24"/>
      <c r="M14" s="24"/>
      <c r="N14" s="24"/>
      <c r="O14" s="24"/>
      <c r="P14" s="14"/>
      <c r="Q14" s="14"/>
      <c r="R14" s="14"/>
    </row>
    <row r="15" ht="14.25" customHeight="1">
      <c r="B15" s="21" t="s">
        <v>6</v>
      </c>
      <c r="C15" s="20" t="s">
        <v>7</v>
      </c>
      <c r="D15" s="20"/>
      <c r="E15" s="25">
        <v>0.0</v>
      </c>
      <c r="F15" s="25">
        <v>0.0</v>
      </c>
      <c r="G15" s="25">
        <v>0.0</v>
      </c>
      <c r="H15" s="25">
        <v>0.0</v>
      </c>
      <c r="I15" s="23">
        <v>0.0</v>
      </c>
      <c r="J15" s="24"/>
      <c r="K15" s="24"/>
      <c r="L15" s="24"/>
      <c r="M15" s="24"/>
      <c r="N15" s="24"/>
      <c r="O15" s="24"/>
      <c r="P15" s="14"/>
      <c r="Q15" s="14"/>
      <c r="R15" s="14"/>
    </row>
    <row r="16" ht="14.25" customHeight="1">
      <c r="B16" s="21" t="s">
        <v>8</v>
      </c>
      <c r="C16" s="20"/>
      <c r="D16" s="20"/>
      <c r="E16" s="26">
        <f t="shared" ref="E16:H16" si="1">E14-E15</f>
        <v>320000</v>
      </c>
      <c r="F16" s="26">
        <f t="shared" si="1"/>
        <v>540000</v>
      </c>
      <c r="G16" s="26">
        <f t="shared" si="1"/>
        <v>730000</v>
      </c>
      <c r="H16" s="26">
        <f t="shared" si="1"/>
        <v>900000</v>
      </c>
      <c r="I16" s="27">
        <v>0.0</v>
      </c>
      <c r="J16" s="24"/>
      <c r="K16" s="24"/>
      <c r="L16" s="24"/>
      <c r="M16" s="24"/>
      <c r="N16" s="24"/>
      <c r="O16" s="24"/>
      <c r="P16" s="14"/>
      <c r="Q16" s="14"/>
      <c r="R16" s="14"/>
    </row>
    <row r="17" ht="14.25" customHeight="1">
      <c r="B17" s="21" t="s">
        <v>6</v>
      </c>
      <c r="C17" s="20" t="s">
        <v>9</v>
      </c>
      <c r="D17" s="20"/>
      <c r="E17" s="28">
        <v>-250000.0</v>
      </c>
      <c r="F17" s="28">
        <v>-370000.0</v>
      </c>
      <c r="G17" s="28">
        <v>-420000.0</v>
      </c>
      <c r="H17" s="28">
        <v>-560000.0</v>
      </c>
      <c r="I17" s="23">
        <v>0.0</v>
      </c>
      <c r="J17" s="24"/>
      <c r="K17" s="24"/>
      <c r="L17" s="24"/>
      <c r="M17" s="24"/>
      <c r="N17" s="24"/>
      <c r="O17" s="24"/>
      <c r="P17" s="14"/>
      <c r="Q17" s="14"/>
      <c r="R17" s="14"/>
    </row>
    <row r="18" ht="14.25" customHeight="1">
      <c r="B18" s="21" t="s">
        <v>10</v>
      </c>
      <c r="C18" s="20"/>
      <c r="D18" s="20"/>
      <c r="E18" s="26">
        <f t="shared" ref="E18:F18" si="2">E16+E17</f>
        <v>70000</v>
      </c>
      <c r="F18" s="26">
        <f t="shared" si="2"/>
        <v>170000</v>
      </c>
      <c r="G18" s="26">
        <f>(G16+G17)</f>
        <v>310000</v>
      </c>
      <c r="H18" s="26">
        <f>H16+H17</f>
        <v>340000</v>
      </c>
      <c r="I18" s="27">
        <v>0.0</v>
      </c>
      <c r="J18" s="24"/>
      <c r="K18" s="24"/>
      <c r="L18" s="24"/>
      <c r="M18" s="24"/>
      <c r="N18" s="24"/>
      <c r="O18" s="24"/>
      <c r="P18" s="14"/>
      <c r="Q18" s="14"/>
      <c r="R18" s="14"/>
    </row>
    <row r="19" ht="14.25" customHeight="1">
      <c r="B19" s="21" t="s">
        <v>6</v>
      </c>
      <c r="C19" s="20" t="s">
        <v>11</v>
      </c>
      <c r="D19" s="20"/>
      <c r="E19" s="26">
        <f>-D120/4</f>
        <v>2500</v>
      </c>
      <c r="F19" s="26">
        <f>-D120/4</f>
        <v>2500</v>
      </c>
      <c r="G19" s="26">
        <f>-D120/4</f>
        <v>2500</v>
      </c>
      <c r="H19" s="26">
        <f>-D120/4</f>
        <v>2500</v>
      </c>
      <c r="I19" s="27">
        <v>0.0</v>
      </c>
      <c r="J19" s="24"/>
      <c r="K19" s="24"/>
      <c r="L19" s="24"/>
      <c r="M19" s="24"/>
      <c r="N19" s="24"/>
      <c r="O19" s="24"/>
      <c r="P19" s="14"/>
      <c r="Q19" s="14"/>
      <c r="R19" s="14"/>
    </row>
    <row r="20" ht="14.25" customHeight="1">
      <c r="B20" s="21" t="s">
        <v>12</v>
      </c>
      <c r="C20" s="20"/>
      <c r="D20" s="20"/>
      <c r="E20" s="26">
        <f>E18 + E19</f>
        <v>72500</v>
      </c>
      <c r="F20" s="26">
        <f t="shared" ref="F20:H20" si="3">F18+F19</f>
        <v>172500</v>
      </c>
      <c r="G20" s="26">
        <f t="shared" si="3"/>
        <v>312500</v>
      </c>
      <c r="H20" s="26">
        <f t="shared" si="3"/>
        <v>342500</v>
      </c>
      <c r="I20" s="27">
        <v>0.0</v>
      </c>
      <c r="J20" s="24"/>
      <c r="K20" s="24"/>
      <c r="L20" s="24"/>
      <c r="M20" s="24"/>
      <c r="N20" s="24"/>
      <c r="O20" s="24"/>
      <c r="P20" s="14"/>
      <c r="Q20" s="14"/>
      <c r="R20" s="14"/>
    </row>
    <row r="21" ht="14.25" customHeight="1">
      <c r="B21" s="21" t="s">
        <v>6</v>
      </c>
      <c r="C21" s="20" t="s">
        <v>13</v>
      </c>
      <c r="D21" s="29">
        <v>0.05</v>
      </c>
      <c r="E21" s="26">
        <f t="shared" ref="E21:H21" si="4">E106*5%</f>
        <v>0</v>
      </c>
      <c r="F21" s="26">
        <f t="shared" si="4"/>
        <v>-5000</v>
      </c>
      <c r="G21" s="26">
        <f t="shared" si="4"/>
        <v>0</v>
      </c>
      <c r="H21" s="26">
        <f t="shared" si="4"/>
        <v>0</v>
      </c>
      <c r="I21" s="27">
        <v>0.0</v>
      </c>
      <c r="J21" s="24"/>
      <c r="K21" s="24"/>
      <c r="L21" s="24"/>
      <c r="M21" s="24"/>
      <c r="N21" s="24"/>
      <c r="O21" s="24"/>
      <c r="P21" s="14"/>
      <c r="Q21" s="14"/>
      <c r="R21" s="14"/>
    </row>
    <row r="22" ht="14.25" customHeight="1">
      <c r="B22" s="21" t="s">
        <v>14</v>
      </c>
      <c r="C22" s="20"/>
      <c r="D22" s="20"/>
      <c r="E22" s="26">
        <f> E20 + E21</f>
        <v>72500</v>
      </c>
      <c r="F22" s="26">
        <f t="shared" ref="F22:H22" si="5">F20+F21</f>
        <v>167500</v>
      </c>
      <c r="G22" s="26">
        <f t="shared" si="5"/>
        <v>312500</v>
      </c>
      <c r="H22" s="26">
        <f t="shared" si="5"/>
        <v>342500</v>
      </c>
      <c r="I22" s="27">
        <v>0.0</v>
      </c>
      <c r="J22" s="24"/>
      <c r="K22" s="24"/>
      <c r="L22" s="24"/>
      <c r="M22" s="24"/>
      <c r="N22" s="24"/>
      <c r="O22" s="24"/>
      <c r="P22" s="14"/>
      <c r="Q22" s="14"/>
      <c r="R22" s="14"/>
    </row>
    <row r="23" ht="14.25" customHeight="1">
      <c r="B23" s="21" t="s">
        <v>6</v>
      </c>
      <c r="C23" s="20" t="s">
        <v>15</v>
      </c>
      <c r="D23" s="29">
        <v>0.2</v>
      </c>
      <c r="E23" s="26">
        <f> -E22*20%</f>
        <v>-14500</v>
      </c>
      <c r="F23" s="26">
        <f t="shared" ref="F23:H23" si="6">-F22*20%</f>
        <v>-33500</v>
      </c>
      <c r="G23" s="26">
        <f t="shared" si="6"/>
        <v>-62500</v>
      </c>
      <c r="H23" s="26">
        <f t="shared" si="6"/>
        <v>-68500</v>
      </c>
      <c r="I23" s="27">
        <v>0.0</v>
      </c>
      <c r="J23" s="24"/>
      <c r="K23" s="24"/>
      <c r="L23" s="24"/>
      <c r="M23" s="24"/>
      <c r="N23" s="24"/>
      <c r="O23" s="24"/>
      <c r="P23" s="14"/>
      <c r="Q23" s="14"/>
      <c r="R23" s="14"/>
    </row>
    <row r="24" ht="14.25" customHeight="1">
      <c r="B24" s="30" t="s">
        <v>16</v>
      </c>
      <c r="C24" s="20"/>
      <c r="D24" s="20"/>
      <c r="E24" s="31">
        <f t="shared" ref="E24:H24" si="7">E22+E23</f>
        <v>58000</v>
      </c>
      <c r="F24" s="31">
        <f t="shared" si="7"/>
        <v>134000</v>
      </c>
      <c r="G24" s="31">
        <f t="shared" si="7"/>
        <v>250000</v>
      </c>
      <c r="H24" s="31">
        <f t="shared" si="7"/>
        <v>274000</v>
      </c>
      <c r="I24" s="32">
        <v>0.0</v>
      </c>
      <c r="J24" s="24"/>
      <c r="K24" s="24"/>
      <c r="L24" s="24"/>
      <c r="M24" s="24"/>
      <c r="N24" s="24"/>
      <c r="O24" s="24"/>
      <c r="P24" s="14"/>
      <c r="Q24" s="14"/>
      <c r="R24" s="14"/>
    </row>
    <row r="25" ht="14.25" customHeight="1">
      <c r="B25" s="33"/>
      <c r="C25" s="34"/>
      <c r="D25" s="34"/>
      <c r="E25" s="35"/>
      <c r="F25" s="36"/>
      <c r="G25" s="36"/>
      <c r="H25" s="36"/>
      <c r="I25" s="37"/>
      <c r="J25" s="14"/>
      <c r="K25" s="24"/>
      <c r="L25" s="24"/>
      <c r="M25" s="24"/>
      <c r="N25" s="24"/>
      <c r="O25" s="24"/>
      <c r="P25" s="14"/>
      <c r="Q25" s="14"/>
      <c r="R25" s="14"/>
    </row>
    <row r="26" ht="14.25" customHeight="1">
      <c r="B26" s="20"/>
      <c r="C26" s="20"/>
      <c r="D26" s="20"/>
      <c r="E26" s="24"/>
      <c r="F26" s="24"/>
      <c r="G26" s="24"/>
      <c r="H26" s="24"/>
      <c r="I26" s="24"/>
      <c r="J26" s="14"/>
      <c r="K26" s="24"/>
      <c r="L26" s="24"/>
      <c r="M26" s="24"/>
      <c r="N26" s="24"/>
      <c r="O26" s="24"/>
      <c r="P26" s="14"/>
      <c r="Q26" s="14"/>
      <c r="R26" s="14"/>
    </row>
    <row r="27" ht="14.25" customHeight="1">
      <c r="B27" s="15" t="s">
        <v>17</v>
      </c>
      <c r="C27" s="17"/>
      <c r="D27" s="17"/>
      <c r="E27" s="17"/>
      <c r="F27" s="17"/>
      <c r="G27" s="17"/>
      <c r="H27" s="17"/>
      <c r="I27" s="38"/>
      <c r="J27" s="14"/>
      <c r="K27" s="20"/>
      <c r="L27" s="20"/>
      <c r="M27" s="20"/>
      <c r="N27" s="20"/>
      <c r="O27" s="20"/>
      <c r="P27" s="14"/>
      <c r="Q27" s="14"/>
      <c r="R27" s="14"/>
    </row>
    <row r="28" ht="14.25" customHeight="1">
      <c r="B28" s="21"/>
      <c r="C28" s="20"/>
      <c r="D28" s="20"/>
      <c r="E28" s="24"/>
      <c r="F28" s="24"/>
      <c r="G28" s="24"/>
      <c r="H28" s="24"/>
      <c r="I28" s="39"/>
      <c r="J28" s="14"/>
      <c r="K28" s="24"/>
      <c r="L28" s="24"/>
      <c r="M28" s="24"/>
      <c r="N28" s="24"/>
      <c r="O28" s="24"/>
      <c r="P28" s="14"/>
      <c r="Q28" s="14"/>
      <c r="R28" s="14"/>
    </row>
    <row r="29" ht="14.25" customHeight="1">
      <c r="B29" s="40" t="s">
        <v>18</v>
      </c>
      <c r="C29" s="17"/>
      <c r="D29" s="17"/>
      <c r="E29" s="41"/>
      <c r="F29" s="41"/>
      <c r="G29" s="41"/>
      <c r="H29" s="41"/>
      <c r="I29" s="42"/>
      <c r="J29" s="14"/>
      <c r="K29" s="24"/>
      <c r="L29" s="24"/>
      <c r="M29" s="24"/>
      <c r="N29" s="24"/>
      <c r="O29" s="24"/>
      <c r="P29" s="14"/>
      <c r="Q29" s="14"/>
      <c r="R29" s="14"/>
    </row>
    <row r="30" ht="14.25" customHeight="1">
      <c r="B30" s="21"/>
      <c r="C30" s="20"/>
      <c r="D30" s="20"/>
      <c r="E30" s="24"/>
      <c r="F30" s="24"/>
      <c r="G30" s="24"/>
      <c r="H30" s="24"/>
      <c r="I30" s="39"/>
      <c r="J30" s="14"/>
      <c r="K30" s="24"/>
      <c r="L30" s="24"/>
      <c r="M30" s="24"/>
      <c r="N30" s="24"/>
      <c r="O30" s="24"/>
      <c r="P30" s="14"/>
      <c r="Q30" s="14"/>
      <c r="R30" s="14"/>
    </row>
    <row r="31" ht="14.25" customHeight="1">
      <c r="B31" s="21" t="s">
        <v>19</v>
      </c>
      <c r="C31" s="20"/>
      <c r="D31" s="20"/>
      <c r="E31" s="24"/>
      <c r="F31" s="24"/>
      <c r="G31" s="24"/>
      <c r="H31" s="24"/>
      <c r="I31" s="39"/>
      <c r="J31" s="14"/>
      <c r="K31" s="24"/>
      <c r="L31" s="24"/>
      <c r="M31" s="24"/>
      <c r="N31" s="24"/>
      <c r="O31" s="24"/>
      <c r="P31" s="14"/>
      <c r="Q31" s="14"/>
      <c r="R31" s="14"/>
    </row>
    <row r="32" ht="14.25" customHeight="1">
      <c r="B32" s="21"/>
      <c r="C32" s="20"/>
      <c r="D32" s="20"/>
      <c r="E32" s="24"/>
      <c r="F32" s="24"/>
      <c r="G32" s="24"/>
      <c r="H32" s="24"/>
      <c r="I32" s="39"/>
      <c r="J32" s="14"/>
      <c r="K32" s="24"/>
      <c r="L32" s="24"/>
      <c r="M32" s="24"/>
      <c r="N32" s="24"/>
      <c r="O32" s="24"/>
      <c r="P32" s="14"/>
      <c r="Q32" s="14"/>
      <c r="R32" s="14"/>
    </row>
    <row r="33" ht="14.25" customHeight="1">
      <c r="B33" s="21" t="s">
        <v>20</v>
      </c>
      <c r="C33" s="20"/>
      <c r="D33" s="20"/>
      <c r="E33" s="43">
        <f>D120+E19</f>
        <v>-7500</v>
      </c>
      <c r="F33" s="43">
        <f t="shared" ref="F33:H33" si="8">E33+F19</f>
        <v>-5000</v>
      </c>
      <c r="G33" s="43">
        <f t="shared" si="8"/>
        <v>-2500</v>
      </c>
      <c r="H33" s="43">
        <f t="shared" si="8"/>
        <v>0</v>
      </c>
      <c r="I33" s="44">
        <v>0.0</v>
      </c>
      <c r="J33" s="14"/>
      <c r="K33" s="24"/>
      <c r="L33" s="24"/>
      <c r="M33" s="24"/>
      <c r="N33" s="24"/>
      <c r="O33" s="24"/>
      <c r="P33" s="14"/>
      <c r="Q33" s="14"/>
      <c r="R33" s="14"/>
    </row>
    <row r="34" ht="14.25" customHeight="1">
      <c r="B34" s="21"/>
      <c r="C34" s="20"/>
      <c r="D34" s="20"/>
      <c r="E34" s="24"/>
      <c r="F34" s="24"/>
      <c r="G34" s="24"/>
      <c r="H34" s="24"/>
      <c r="I34" s="39"/>
      <c r="J34" s="14"/>
      <c r="K34" s="24"/>
      <c r="L34" s="24"/>
      <c r="M34" s="24"/>
      <c r="N34" s="24"/>
      <c r="O34" s="24"/>
      <c r="P34" s="14"/>
      <c r="Q34" s="14"/>
      <c r="R34" s="14"/>
    </row>
    <row r="35" ht="14.25" customHeight="1">
      <c r="B35" s="21" t="s">
        <v>21</v>
      </c>
      <c r="C35" s="20"/>
      <c r="D35" s="20"/>
      <c r="E35" s="43">
        <f> E33</f>
        <v>-7500</v>
      </c>
      <c r="F35" s="43">
        <f t="shared" ref="F35:H35" si="9">F33</f>
        <v>-5000</v>
      </c>
      <c r="G35" s="43">
        <f t="shared" si="9"/>
        <v>-2500</v>
      </c>
      <c r="H35" s="43">
        <f t="shared" si="9"/>
        <v>0</v>
      </c>
      <c r="I35" s="44">
        <v>0.0</v>
      </c>
      <c r="J35" s="14"/>
      <c r="K35" s="24"/>
      <c r="L35" s="24"/>
      <c r="M35" s="24"/>
      <c r="N35" s="24"/>
      <c r="O35" s="24"/>
      <c r="P35" s="14"/>
      <c r="Q35" s="14"/>
      <c r="R35" s="14"/>
    </row>
    <row r="36" ht="14.25" customHeight="1">
      <c r="B36" s="21"/>
      <c r="C36" s="20"/>
      <c r="D36" s="20"/>
      <c r="E36" s="24"/>
      <c r="F36" s="24"/>
      <c r="G36" s="24"/>
      <c r="H36" s="24"/>
      <c r="I36" s="39"/>
      <c r="J36" s="14"/>
      <c r="K36" s="24"/>
      <c r="L36" s="24"/>
      <c r="M36" s="24"/>
      <c r="N36" s="24"/>
      <c r="O36" s="24"/>
      <c r="P36" s="14"/>
      <c r="Q36" s="14"/>
      <c r="R36" s="14"/>
    </row>
    <row r="37" ht="14.25" customHeight="1">
      <c r="B37" s="21" t="s">
        <v>22</v>
      </c>
      <c r="C37" s="20"/>
      <c r="D37" s="20"/>
      <c r="E37" s="24"/>
      <c r="F37" s="24"/>
      <c r="G37" s="24"/>
      <c r="H37" s="24"/>
      <c r="I37" s="39"/>
      <c r="J37" s="14"/>
      <c r="K37" s="24"/>
      <c r="L37" s="24"/>
      <c r="M37" s="24"/>
      <c r="N37" s="24"/>
      <c r="O37" s="24"/>
      <c r="P37" s="14"/>
      <c r="Q37" s="14"/>
      <c r="R37" s="14"/>
    </row>
    <row r="38" ht="14.25" customHeight="1">
      <c r="B38" s="21"/>
      <c r="C38" s="20"/>
      <c r="D38" s="20"/>
      <c r="E38" s="24"/>
      <c r="F38" s="24"/>
      <c r="G38" s="24"/>
      <c r="H38" s="24"/>
      <c r="I38" s="39"/>
      <c r="J38" s="14"/>
      <c r="K38" s="24"/>
      <c r="L38" s="24"/>
      <c r="M38" s="24"/>
      <c r="N38" s="24"/>
      <c r="O38" s="24"/>
      <c r="P38" s="14"/>
      <c r="Q38" s="14"/>
      <c r="R38" s="14"/>
    </row>
    <row r="39" ht="14.25" customHeight="1">
      <c r="B39" s="21" t="s">
        <v>23</v>
      </c>
      <c r="C39" s="20"/>
      <c r="D39" s="20"/>
      <c r="E39" s="24" t="s">
        <v>24</v>
      </c>
      <c r="I39" s="11"/>
      <c r="J39" s="14"/>
      <c r="K39" s="24"/>
      <c r="L39" s="24"/>
      <c r="M39" s="24"/>
      <c r="N39" s="24"/>
      <c r="O39" s="24"/>
      <c r="P39" s="14"/>
      <c r="Q39" s="14"/>
      <c r="R39" s="14"/>
    </row>
    <row r="40" ht="14.25" customHeight="1">
      <c r="B40" s="21"/>
      <c r="C40" s="20" t="s">
        <v>25</v>
      </c>
      <c r="D40" s="20"/>
      <c r="E40" s="22">
        <v>0.0</v>
      </c>
      <c r="F40" s="22">
        <v>0.0</v>
      </c>
      <c r="G40" s="22">
        <v>0.0</v>
      </c>
      <c r="H40" s="22">
        <v>0.0</v>
      </c>
      <c r="I40" s="45">
        <v>0.0</v>
      </c>
      <c r="J40" s="14"/>
      <c r="K40" s="24"/>
      <c r="L40" s="24"/>
      <c r="M40" s="24"/>
      <c r="N40" s="24"/>
      <c r="O40" s="24"/>
      <c r="P40" s="14"/>
      <c r="Q40" s="14"/>
      <c r="R40" s="14"/>
    </row>
    <row r="41" ht="14.25" customHeight="1">
      <c r="B41" s="21"/>
      <c r="C41" s="20" t="s">
        <v>26</v>
      </c>
      <c r="D41" s="20"/>
      <c r="E41" s="22">
        <v>0.0</v>
      </c>
      <c r="F41" s="22">
        <v>0.0</v>
      </c>
      <c r="G41" s="22">
        <v>0.0</v>
      </c>
      <c r="H41" s="22">
        <v>0.0</v>
      </c>
      <c r="I41" s="45">
        <v>0.0</v>
      </c>
      <c r="J41" s="14"/>
      <c r="K41" s="24"/>
      <c r="L41" s="24"/>
      <c r="M41" s="24"/>
      <c r="N41" s="24"/>
      <c r="O41" s="24"/>
      <c r="P41" s="14"/>
      <c r="Q41" s="14"/>
      <c r="R41" s="14"/>
    </row>
    <row r="42" ht="14.25" customHeight="1">
      <c r="B42" s="21"/>
      <c r="C42" s="20" t="s">
        <v>27</v>
      </c>
      <c r="D42" s="20"/>
      <c r="E42" s="22">
        <v>0.0</v>
      </c>
      <c r="F42" s="22">
        <v>0.0</v>
      </c>
      <c r="G42" s="22">
        <v>0.0</v>
      </c>
      <c r="H42" s="22">
        <v>0.0</v>
      </c>
      <c r="I42" s="45">
        <v>0.0</v>
      </c>
      <c r="J42" s="14"/>
      <c r="K42" s="24"/>
      <c r="L42" s="24"/>
      <c r="M42" s="24"/>
      <c r="N42" s="24"/>
      <c r="O42" s="24"/>
      <c r="P42" s="14"/>
      <c r="Q42" s="14"/>
      <c r="R42" s="14"/>
    </row>
    <row r="43" ht="14.25" customHeight="1">
      <c r="B43" s="21" t="s">
        <v>28</v>
      </c>
      <c r="C43" s="20"/>
      <c r="D43" s="20"/>
      <c r="E43" s="43">
        <v>0.0</v>
      </c>
      <c r="F43" s="43">
        <v>0.0</v>
      </c>
      <c r="G43" s="43">
        <v>0.0</v>
      </c>
      <c r="H43" s="43">
        <v>0.0</v>
      </c>
      <c r="I43" s="44">
        <v>0.0</v>
      </c>
      <c r="J43" s="14"/>
      <c r="K43" s="24"/>
      <c r="L43" s="24"/>
      <c r="M43" s="24"/>
      <c r="N43" s="24"/>
      <c r="O43" s="24"/>
      <c r="P43" s="14"/>
      <c r="Q43" s="14"/>
      <c r="R43" s="14"/>
    </row>
    <row r="44" ht="14.25" customHeight="1">
      <c r="B44" s="21"/>
      <c r="C44" s="20"/>
      <c r="D44" s="20"/>
      <c r="E44" s="24"/>
      <c r="F44" s="24"/>
      <c r="G44" s="24"/>
      <c r="H44" s="24"/>
      <c r="I44" s="39"/>
      <c r="J44" s="14"/>
      <c r="K44" s="24"/>
      <c r="L44" s="24"/>
      <c r="M44" s="24"/>
      <c r="N44" s="24"/>
      <c r="O44" s="24"/>
      <c r="P44" s="14"/>
      <c r="Q44" s="14"/>
      <c r="R44" s="14"/>
    </row>
    <row r="45" ht="14.25" customHeight="1">
      <c r="B45" s="21" t="s">
        <v>29</v>
      </c>
      <c r="C45" s="20"/>
      <c r="D45" s="20"/>
      <c r="E45" s="24" t="s">
        <v>30</v>
      </c>
      <c r="I45" s="11"/>
      <c r="J45" s="14"/>
      <c r="K45" s="24"/>
      <c r="L45" s="24"/>
      <c r="M45" s="24"/>
      <c r="N45" s="24"/>
      <c r="O45" s="24"/>
      <c r="P45" s="14"/>
      <c r="Q45" s="14"/>
      <c r="R45" s="14"/>
    </row>
    <row r="46" ht="14.25" customHeight="1">
      <c r="B46" s="21"/>
      <c r="C46" s="20" t="s">
        <v>31</v>
      </c>
      <c r="D46" s="20"/>
      <c r="E46" s="22">
        <v>0.0</v>
      </c>
      <c r="F46" s="22">
        <v>0.0</v>
      </c>
      <c r="G46" s="22">
        <v>0.0</v>
      </c>
      <c r="H46" s="22">
        <v>0.0</v>
      </c>
      <c r="I46" s="45">
        <v>0.0</v>
      </c>
      <c r="J46" s="14"/>
      <c r="K46" s="24"/>
      <c r="L46" s="24"/>
      <c r="M46" s="24"/>
      <c r="N46" s="24"/>
      <c r="O46" s="24"/>
      <c r="P46" s="14"/>
      <c r="Q46" s="14"/>
      <c r="R46" s="14"/>
    </row>
    <row r="47" ht="14.25" customHeight="1">
      <c r="B47" s="21"/>
      <c r="C47" s="20" t="s">
        <v>32</v>
      </c>
      <c r="D47" s="20"/>
      <c r="E47" s="43">
        <f t="shared" ref="E47:H47" si="10">E111</f>
        <v>215500</v>
      </c>
      <c r="F47" s="43">
        <f t="shared" si="10"/>
        <v>247000</v>
      </c>
      <c r="G47" s="43">
        <f t="shared" si="10"/>
        <v>494500</v>
      </c>
      <c r="H47" s="43">
        <f t="shared" si="10"/>
        <v>766000</v>
      </c>
      <c r="I47" s="44">
        <f t="shared" ref="I47:I48" si="12">H47</f>
        <v>766000</v>
      </c>
      <c r="J47" s="14"/>
      <c r="K47" s="24"/>
      <c r="L47" s="24"/>
      <c r="M47" s="24"/>
      <c r="N47" s="24"/>
      <c r="O47" s="24"/>
      <c r="P47" s="14"/>
      <c r="Q47" s="14"/>
      <c r="R47" s="14"/>
    </row>
    <row r="48" ht="14.25" customHeight="1">
      <c r="B48" s="21" t="s">
        <v>33</v>
      </c>
      <c r="C48" s="20"/>
      <c r="D48" s="20"/>
      <c r="E48" s="43">
        <f t="shared" ref="E48:H48" si="11">E46+E47</f>
        <v>215500</v>
      </c>
      <c r="F48" s="43">
        <f t="shared" si="11"/>
        <v>247000</v>
      </c>
      <c r="G48" s="43">
        <f t="shared" si="11"/>
        <v>494500</v>
      </c>
      <c r="H48" s="43">
        <f t="shared" si="11"/>
        <v>766000</v>
      </c>
      <c r="I48" s="44">
        <f t="shared" si="12"/>
        <v>766000</v>
      </c>
      <c r="J48" s="14"/>
      <c r="K48" s="24"/>
      <c r="L48" s="24"/>
      <c r="M48" s="24"/>
      <c r="N48" s="24"/>
      <c r="O48" s="24"/>
      <c r="P48" s="14"/>
      <c r="Q48" s="14"/>
      <c r="R48" s="14"/>
    </row>
    <row r="49" ht="14.25" customHeight="1">
      <c r="B49" s="21"/>
      <c r="C49" s="20"/>
      <c r="D49" s="20"/>
      <c r="E49" s="24"/>
      <c r="F49" s="24"/>
      <c r="G49" s="24"/>
      <c r="H49" s="24"/>
      <c r="I49" s="39"/>
      <c r="J49" s="14"/>
      <c r="K49" s="24"/>
      <c r="L49" s="24"/>
      <c r="M49" s="24"/>
      <c r="N49" s="24"/>
      <c r="O49" s="24"/>
      <c r="P49" s="14"/>
      <c r="Q49" s="14"/>
      <c r="R49" s="14"/>
    </row>
    <row r="50" ht="14.25" customHeight="1">
      <c r="B50" s="21" t="s">
        <v>34</v>
      </c>
      <c r="C50" s="20"/>
      <c r="D50" s="20"/>
      <c r="E50" s="43">
        <f t="shared" ref="E50:H50" si="13">E43+E46+E47</f>
        <v>215500</v>
      </c>
      <c r="F50" s="43">
        <f t="shared" si="13"/>
        <v>247000</v>
      </c>
      <c r="G50" s="43">
        <f t="shared" si="13"/>
        <v>494500</v>
      </c>
      <c r="H50" s="43">
        <f t="shared" si="13"/>
        <v>766000</v>
      </c>
      <c r="I50" s="44">
        <f>H50</f>
        <v>766000</v>
      </c>
      <c r="J50" s="14"/>
      <c r="K50" s="24"/>
      <c r="L50" s="24"/>
      <c r="M50" s="24"/>
      <c r="N50" s="24"/>
      <c r="O50" s="24"/>
      <c r="P50" s="14"/>
      <c r="Q50" s="14"/>
      <c r="R50" s="14"/>
    </row>
    <row r="51" ht="14.25" customHeight="1">
      <c r="B51" s="21"/>
      <c r="C51" s="20"/>
      <c r="D51" s="20"/>
      <c r="E51" s="24"/>
      <c r="F51" s="24"/>
      <c r="G51" s="24"/>
      <c r="H51" s="24"/>
      <c r="I51" s="39"/>
      <c r="J51" s="14"/>
      <c r="K51" s="24"/>
      <c r="L51" s="24"/>
      <c r="M51" s="24"/>
      <c r="N51" s="24"/>
      <c r="O51" s="24"/>
      <c r="P51" s="14"/>
      <c r="Q51" s="14"/>
      <c r="R51" s="14"/>
    </row>
    <row r="52" ht="14.25" customHeight="1">
      <c r="B52" s="30" t="s">
        <v>35</v>
      </c>
      <c r="C52" s="46"/>
      <c r="D52" s="47"/>
      <c r="E52" s="48">
        <f t="shared" ref="E52:H52" si="14">E35+E43+E48</f>
        <v>208000</v>
      </c>
      <c r="F52" s="49">
        <f t="shared" si="14"/>
        <v>242000</v>
      </c>
      <c r="G52" s="49">
        <f t="shared" si="14"/>
        <v>492000</v>
      </c>
      <c r="H52" s="49">
        <f t="shared" si="14"/>
        <v>766000</v>
      </c>
      <c r="I52" s="50">
        <f>H52</f>
        <v>766000</v>
      </c>
      <c r="J52" s="14"/>
      <c r="K52" s="24"/>
      <c r="L52" s="24"/>
      <c r="M52" s="24"/>
      <c r="N52" s="24"/>
      <c r="O52" s="24"/>
      <c r="P52" s="14"/>
      <c r="Q52" s="14"/>
      <c r="R52" s="14"/>
    </row>
    <row r="53" ht="14.25" customHeight="1">
      <c r="B53" s="33"/>
      <c r="C53" s="34"/>
      <c r="D53" s="34"/>
      <c r="E53" s="51"/>
      <c r="F53" s="51"/>
      <c r="G53" s="51"/>
      <c r="H53" s="51"/>
      <c r="I53" s="52"/>
      <c r="J53" s="14"/>
      <c r="K53" s="24"/>
      <c r="L53" s="24"/>
      <c r="M53" s="24"/>
      <c r="N53" s="24"/>
      <c r="O53" s="24"/>
      <c r="P53" s="14"/>
      <c r="Q53" s="14"/>
      <c r="R53" s="14"/>
    </row>
    <row r="54" ht="14.25" customHeight="1">
      <c r="B54" s="30" t="s">
        <v>36</v>
      </c>
      <c r="C54" s="20"/>
      <c r="D54" s="20"/>
      <c r="E54" s="24"/>
      <c r="F54" s="24"/>
      <c r="G54" s="24"/>
      <c r="H54" s="24"/>
      <c r="I54" s="39"/>
      <c r="J54" s="14"/>
      <c r="K54" s="24"/>
      <c r="L54" s="24"/>
      <c r="M54" s="24"/>
      <c r="N54" s="24"/>
      <c r="O54" s="24"/>
      <c r="P54" s="14"/>
      <c r="Q54" s="14"/>
      <c r="R54" s="14"/>
    </row>
    <row r="55" ht="14.25" customHeight="1">
      <c r="B55" s="21"/>
      <c r="C55" s="20"/>
      <c r="D55" s="20"/>
      <c r="E55" s="24"/>
      <c r="F55" s="24"/>
      <c r="G55" s="24"/>
      <c r="H55" s="24"/>
      <c r="I55" s="39"/>
      <c r="J55" s="14"/>
      <c r="K55" s="24"/>
      <c r="L55" s="24"/>
      <c r="M55" s="24"/>
      <c r="N55" s="24"/>
      <c r="O55" s="24"/>
      <c r="P55" s="14"/>
      <c r="Q55" s="14"/>
      <c r="R55" s="14"/>
    </row>
    <row r="56" ht="14.25" customHeight="1">
      <c r="B56" s="21" t="s">
        <v>37</v>
      </c>
      <c r="C56" s="20"/>
      <c r="D56" s="20"/>
      <c r="E56" s="24"/>
      <c r="F56" s="24"/>
      <c r="G56" s="24"/>
      <c r="H56" s="24"/>
      <c r="I56" s="39"/>
      <c r="J56" s="14"/>
      <c r="K56" s="24"/>
      <c r="L56" s="24"/>
      <c r="M56" s="24"/>
      <c r="N56" s="24"/>
      <c r="O56" s="24"/>
      <c r="P56" s="14"/>
      <c r="Q56" s="14"/>
      <c r="R56" s="14"/>
    </row>
    <row r="57" ht="14.25" customHeight="1">
      <c r="B57" s="21"/>
      <c r="C57" s="20"/>
      <c r="D57" s="20"/>
      <c r="E57" s="24"/>
      <c r="F57" s="24"/>
      <c r="G57" s="24"/>
      <c r="H57" s="24"/>
      <c r="I57" s="39"/>
      <c r="J57" s="14"/>
      <c r="K57" s="24"/>
      <c r="L57" s="24"/>
      <c r="M57" s="24"/>
      <c r="N57" s="24"/>
      <c r="O57" s="24"/>
      <c r="P57" s="14"/>
      <c r="Q57" s="14"/>
      <c r="R57" s="14"/>
    </row>
    <row r="58" ht="14.25" customHeight="1">
      <c r="B58" s="21" t="s">
        <v>38</v>
      </c>
      <c r="C58" s="20"/>
      <c r="D58" s="20"/>
      <c r="E58" s="25">
        <v>50000.0</v>
      </c>
      <c r="F58" s="25">
        <v>50000.0</v>
      </c>
      <c r="G58" s="25">
        <f>50000</f>
        <v>50000</v>
      </c>
      <c r="H58" s="25">
        <v>50000.0</v>
      </c>
      <c r="I58" s="23">
        <v>0.0</v>
      </c>
      <c r="J58" s="14"/>
      <c r="K58" s="24"/>
      <c r="L58" s="24"/>
      <c r="M58" s="24"/>
      <c r="N58" s="24"/>
      <c r="O58" s="24"/>
      <c r="P58" s="14"/>
      <c r="Q58" s="14"/>
      <c r="R58" s="14"/>
    </row>
    <row r="59" ht="14.25" customHeight="1">
      <c r="B59" s="21"/>
      <c r="C59" s="20"/>
      <c r="D59" s="20"/>
      <c r="E59" s="24"/>
      <c r="F59" s="24"/>
      <c r="G59" s="24"/>
      <c r="H59" s="24"/>
      <c r="I59" s="39"/>
      <c r="J59" s="14"/>
      <c r="K59" s="24"/>
      <c r="L59" s="24"/>
      <c r="M59" s="24"/>
      <c r="N59" s="24"/>
      <c r="O59" s="24"/>
      <c r="P59" s="14"/>
      <c r="Q59" s="14"/>
      <c r="R59" s="14"/>
    </row>
    <row r="60" ht="14.25" customHeight="1">
      <c r="B60" s="21" t="s">
        <v>39</v>
      </c>
      <c r="C60" s="20"/>
      <c r="D60" s="20"/>
      <c r="E60" s="26">
        <f> E62 + E104</f>
        <v>58000</v>
      </c>
      <c r="F60" s="26">
        <f t="shared" ref="F60:H60" si="15">E60+F62</f>
        <v>192000</v>
      </c>
      <c r="G60" s="26">
        <f t="shared" si="15"/>
        <v>442000</v>
      </c>
      <c r="H60" s="26">
        <f t="shared" si="15"/>
        <v>716000</v>
      </c>
      <c r="I60" s="27">
        <v>0.0</v>
      </c>
      <c r="J60" s="14"/>
      <c r="K60" s="24"/>
      <c r="L60" s="24"/>
      <c r="M60" s="24"/>
      <c r="N60" s="24"/>
      <c r="O60" s="24"/>
      <c r="P60" s="14"/>
      <c r="Q60" s="14"/>
      <c r="R60" s="14"/>
    </row>
    <row r="61" ht="14.25" customHeight="1">
      <c r="B61" s="21"/>
      <c r="C61" s="20"/>
      <c r="D61" s="20"/>
      <c r="E61" s="24"/>
      <c r="F61" s="24"/>
      <c r="G61" s="24"/>
      <c r="H61" s="24"/>
      <c r="I61" s="39"/>
      <c r="J61" s="14"/>
      <c r="K61" s="24"/>
      <c r="L61" s="24"/>
      <c r="M61" s="24"/>
      <c r="N61" s="24"/>
      <c r="O61" s="24"/>
      <c r="P61" s="14"/>
      <c r="Q61" s="14"/>
      <c r="R61" s="14"/>
    </row>
    <row r="62" ht="14.25" customHeight="1">
      <c r="B62" s="21" t="s">
        <v>40</v>
      </c>
      <c r="C62" s="20"/>
      <c r="D62" s="20"/>
      <c r="E62" s="26">
        <f t="shared" ref="E62:H62" si="16">E24</f>
        <v>58000</v>
      </c>
      <c r="F62" s="26">
        <f t="shared" si="16"/>
        <v>134000</v>
      </c>
      <c r="G62" s="26">
        <f t="shared" si="16"/>
        <v>250000</v>
      </c>
      <c r="H62" s="26">
        <f t="shared" si="16"/>
        <v>274000</v>
      </c>
      <c r="I62" s="27">
        <v>0.0</v>
      </c>
      <c r="J62" s="14"/>
      <c r="K62" s="24"/>
      <c r="L62" s="24"/>
      <c r="M62" s="24"/>
      <c r="N62" s="24"/>
      <c r="O62" s="24"/>
      <c r="P62" s="14"/>
      <c r="Q62" s="14"/>
      <c r="R62" s="14"/>
    </row>
    <row r="63" ht="14.25" customHeight="1">
      <c r="B63" s="21"/>
      <c r="C63" s="20"/>
      <c r="D63" s="20"/>
      <c r="E63" s="24"/>
      <c r="F63" s="24"/>
      <c r="G63" s="24"/>
      <c r="H63" s="24"/>
      <c r="I63" s="39"/>
      <c r="J63" s="14"/>
      <c r="K63" s="24"/>
      <c r="L63" s="24"/>
      <c r="M63" s="24"/>
      <c r="N63" s="24"/>
      <c r="O63" s="24"/>
      <c r="P63" s="14"/>
      <c r="Q63" s="14"/>
      <c r="R63" s="14"/>
    </row>
    <row r="64" ht="14.25" customHeight="1">
      <c r="B64" s="21" t="s">
        <v>41</v>
      </c>
      <c r="C64" s="20"/>
      <c r="D64" s="20"/>
      <c r="E64" s="26">
        <f t="shared" ref="E64:H64" si="17">E58+E60</f>
        <v>108000</v>
      </c>
      <c r="F64" s="26">
        <f t="shared" si="17"/>
        <v>242000</v>
      </c>
      <c r="G64" s="26">
        <f t="shared" si="17"/>
        <v>492000</v>
      </c>
      <c r="H64" s="26">
        <f t="shared" si="17"/>
        <v>766000</v>
      </c>
      <c r="I64" s="27">
        <f>H64</f>
        <v>766000</v>
      </c>
      <c r="J64" s="14"/>
      <c r="K64" s="24"/>
      <c r="L64" s="24"/>
      <c r="M64" s="24"/>
      <c r="N64" s="24"/>
      <c r="O64" s="24"/>
      <c r="P64" s="14"/>
      <c r="Q64" s="14"/>
      <c r="R64" s="14"/>
    </row>
    <row r="65" ht="14.25" customHeight="1">
      <c r="B65" s="21"/>
      <c r="C65" s="20"/>
      <c r="D65" s="20"/>
      <c r="E65" s="24"/>
      <c r="F65" s="24"/>
      <c r="G65" s="24"/>
      <c r="H65" s="24"/>
      <c r="I65" s="39"/>
      <c r="J65" s="14"/>
      <c r="K65" s="24"/>
      <c r="L65" s="24"/>
      <c r="M65" s="24"/>
      <c r="N65" s="24"/>
      <c r="O65" s="24"/>
      <c r="P65" s="14"/>
      <c r="Q65" s="14"/>
      <c r="R65" s="14"/>
    </row>
    <row r="66" ht="14.25" customHeight="1">
      <c r="B66" s="21" t="s">
        <v>42</v>
      </c>
      <c r="C66" s="20"/>
      <c r="D66" s="20"/>
      <c r="E66" s="24"/>
      <c r="F66" s="24"/>
      <c r="G66" s="24"/>
      <c r="H66" s="24"/>
      <c r="I66" s="39"/>
      <c r="J66" s="14"/>
      <c r="K66" s="24"/>
      <c r="L66" s="24"/>
      <c r="M66" s="24"/>
      <c r="N66" s="24"/>
      <c r="O66" s="24"/>
      <c r="P66" s="14"/>
      <c r="Q66" s="14"/>
      <c r="R66" s="14"/>
    </row>
    <row r="67" ht="14.25" customHeight="1">
      <c r="B67" s="21"/>
      <c r="C67" s="20"/>
      <c r="D67" s="20"/>
      <c r="E67" s="24"/>
      <c r="F67" s="24"/>
      <c r="G67" s="24"/>
      <c r="H67" s="24"/>
      <c r="I67" s="39"/>
      <c r="J67" s="14"/>
      <c r="K67" s="24"/>
      <c r="L67" s="24"/>
      <c r="M67" s="24"/>
      <c r="N67" s="24"/>
      <c r="O67" s="24"/>
      <c r="P67" s="14"/>
      <c r="Q67" s="14"/>
      <c r="R67" s="14"/>
    </row>
    <row r="68" ht="14.25" customHeight="1">
      <c r="B68" s="21" t="s">
        <v>43</v>
      </c>
      <c r="C68" s="20"/>
      <c r="D68" s="20"/>
      <c r="E68" s="24"/>
      <c r="F68" s="24"/>
      <c r="G68" s="24"/>
      <c r="H68" s="24"/>
      <c r="I68" s="39"/>
      <c r="J68" s="14"/>
      <c r="K68" s="24"/>
      <c r="L68" s="24"/>
      <c r="M68" s="24"/>
      <c r="N68" s="24"/>
      <c r="O68" s="24"/>
      <c r="P68" s="14"/>
      <c r="Q68" s="14"/>
      <c r="R68" s="14"/>
    </row>
    <row r="69" ht="14.25" customHeight="1">
      <c r="B69" s="21"/>
      <c r="C69" s="20" t="s">
        <v>44</v>
      </c>
      <c r="D69" s="20"/>
      <c r="E69" s="28">
        <v>100000.0</v>
      </c>
      <c r="F69" s="28">
        <v>0.0</v>
      </c>
      <c r="G69" s="28">
        <v>0.0</v>
      </c>
      <c r="H69" s="25">
        <v>0.0</v>
      </c>
      <c r="I69" s="23">
        <v>0.0</v>
      </c>
      <c r="J69" s="14"/>
      <c r="K69" s="24"/>
      <c r="L69" s="24"/>
      <c r="M69" s="24"/>
      <c r="N69" s="24"/>
      <c r="O69" s="24"/>
      <c r="P69" s="14"/>
      <c r="Q69" s="14"/>
      <c r="R69" s="14"/>
    </row>
    <row r="70" ht="14.25" customHeight="1">
      <c r="B70" s="21" t="s">
        <v>45</v>
      </c>
      <c r="C70" s="20"/>
      <c r="D70" s="20"/>
      <c r="E70" s="26">
        <f t="shared" ref="E70:H70" si="18">E69</f>
        <v>100000</v>
      </c>
      <c r="F70" s="26">
        <f t="shared" si="18"/>
        <v>0</v>
      </c>
      <c r="G70" s="26">
        <f t="shared" si="18"/>
        <v>0</v>
      </c>
      <c r="H70" s="26">
        <f t="shared" si="18"/>
        <v>0</v>
      </c>
      <c r="I70" s="27">
        <v>0.0</v>
      </c>
      <c r="J70" s="14"/>
      <c r="K70" s="24"/>
      <c r="L70" s="24"/>
      <c r="M70" s="24"/>
      <c r="N70" s="24"/>
      <c r="O70" s="24"/>
      <c r="P70" s="14"/>
      <c r="Q70" s="14"/>
      <c r="R70" s="14"/>
    </row>
    <row r="71" ht="14.25" customHeight="1">
      <c r="B71" s="21"/>
      <c r="C71" s="20"/>
      <c r="D71" s="20"/>
      <c r="E71" s="24"/>
      <c r="F71" s="24"/>
      <c r="G71" s="24"/>
      <c r="H71" s="24"/>
      <c r="I71" s="39"/>
      <c r="J71" s="14"/>
      <c r="K71" s="24"/>
      <c r="L71" s="24"/>
      <c r="M71" s="24"/>
      <c r="N71" s="24"/>
      <c r="O71" s="24"/>
      <c r="P71" s="14"/>
      <c r="Q71" s="14"/>
      <c r="R71" s="14"/>
    </row>
    <row r="72" ht="14.25" customHeight="1">
      <c r="B72" s="21" t="s">
        <v>46</v>
      </c>
      <c r="C72" s="20"/>
      <c r="D72" s="20"/>
      <c r="E72" s="53" t="s">
        <v>47</v>
      </c>
      <c r="F72" s="53"/>
      <c r="G72" s="53"/>
      <c r="H72" s="53"/>
      <c r="I72" s="39"/>
      <c r="J72" s="14"/>
      <c r="K72" s="24"/>
      <c r="L72" s="24"/>
      <c r="M72" s="24"/>
      <c r="N72" s="24"/>
      <c r="O72" s="24"/>
      <c r="P72" s="14"/>
      <c r="Q72" s="14"/>
      <c r="R72" s="14"/>
    </row>
    <row r="73" ht="14.25" customHeight="1">
      <c r="B73" s="21"/>
      <c r="C73" s="20" t="s">
        <v>48</v>
      </c>
      <c r="D73" s="20"/>
      <c r="E73" s="28">
        <v>0.0</v>
      </c>
      <c r="F73" s="25">
        <v>0.0</v>
      </c>
      <c r="G73" s="25">
        <v>0.0</v>
      </c>
      <c r="H73" s="25">
        <v>0.0</v>
      </c>
      <c r="I73" s="23">
        <v>0.0</v>
      </c>
      <c r="J73" s="14"/>
      <c r="K73" s="24"/>
      <c r="L73" s="24"/>
      <c r="M73" s="24"/>
      <c r="N73" s="24"/>
      <c r="O73" s="24"/>
      <c r="P73" s="14"/>
      <c r="Q73" s="14"/>
      <c r="R73" s="14"/>
    </row>
    <row r="74" ht="14.25" customHeight="1">
      <c r="B74" s="21" t="s">
        <v>49</v>
      </c>
      <c r="C74" s="20"/>
      <c r="D74" s="20"/>
      <c r="E74" s="26">
        <f t="shared" ref="E74:H74" si="19">E73</f>
        <v>0</v>
      </c>
      <c r="F74" s="26">
        <f t="shared" si="19"/>
        <v>0</v>
      </c>
      <c r="G74" s="26">
        <f t="shared" si="19"/>
        <v>0</v>
      </c>
      <c r="H74" s="26">
        <f t="shared" si="19"/>
        <v>0</v>
      </c>
      <c r="I74" s="27">
        <v>0.0</v>
      </c>
      <c r="J74" s="14"/>
      <c r="K74" s="24"/>
      <c r="L74" s="24"/>
      <c r="M74" s="24"/>
      <c r="N74" s="24"/>
      <c r="O74" s="24"/>
      <c r="P74" s="14"/>
      <c r="Q74" s="14"/>
      <c r="R74" s="14"/>
    </row>
    <row r="75" ht="14.25" customHeight="1">
      <c r="B75" s="21"/>
      <c r="C75" s="20"/>
      <c r="D75" s="20"/>
      <c r="E75" s="24"/>
      <c r="F75" s="24"/>
      <c r="G75" s="24"/>
      <c r="H75" s="24"/>
      <c r="I75" s="39"/>
      <c r="J75" s="14"/>
      <c r="K75" s="24"/>
      <c r="L75" s="24"/>
      <c r="M75" s="24"/>
      <c r="N75" s="24"/>
      <c r="O75" s="24"/>
      <c r="P75" s="14"/>
      <c r="Q75" s="14"/>
      <c r="R75" s="14"/>
    </row>
    <row r="76" ht="14.25" customHeight="1">
      <c r="B76" s="21" t="s">
        <v>50</v>
      </c>
      <c r="C76" s="20"/>
      <c r="D76" s="20"/>
      <c r="E76" s="26">
        <f t="shared" ref="E76:H76" si="20">E70+E74</f>
        <v>100000</v>
      </c>
      <c r="F76" s="26">
        <f t="shared" si="20"/>
        <v>0</v>
      </c>
      <c r="G76" s="26">
        <f t="shared" si="20"/>
        <v>0</v>
      </c>
      <c r="H76" s="26">
        <f t="shared" si="20"/>
        <v>0</v>
      </c>
      <c r="I76" s="27">
        <v>0.0</v>
      </c>
      <c r="J76" s="14"/>
      <c r="K76" s="24"/>
      <c r="L76" s="24"/>
      <c r="M76" s="24"/>
      <c r="N76" s="24"/>
      <c r="O76" s="24"/>
      <c r="P76" s="14"/>
      <c r="Q76" s="14"/>
      <c r="R76" s="14"/>
    </row>
    <row r="77" ht="14.25" customHeight="1">
      <c r="B77" s="21"/>
      <c r="C77" s="20"/>
      <c r="D77" s="20"/>
      <c r="E77" s="24"/>
      <c r="F77" s="24"/>
      <c r="G77" s="24"/>
      <c r="H77" s="24"/>
      <c r="I77" s="39"/>
      <c r="J77" s="14"/>
      <c r="K77" s="24"/>
      <c r="L77" s="24"/>
      <c r="M77" s="24"/>
      <c r="N77" s="24"/>
      <c r="O77" s="24"/>
      <c r="P77" s="14"/>
      <c r="Q77" s="14"/>
      <c r="R77" s="14"/>
    </row>
    <row r="78" ht="14.25" customHeight="1">
      <c r="B78" s="30" t="s">
        <v>51</v>
      </c>
      <c r="C78" s="20"/>
      <c r="D78" s="20"/>
      <c r="E78" s="54">
        <f t="shared" ref="E78:I78" si="21">E64+E76</f>
        <v>208000</v>
      </c>
      <c r="F78" s="54">
        <f t="shared" si="21"/>
        <v>242000</v>
      </c>
      <c r="G78" s="54">
        <f t="shared" si="21"/>
        <v>492000</v>
      </c>
      <c r="H78" s="54">
        <f t="shared" si="21"/>
        <v>766000</v>
      </c>
      <c r="I78" s="55">
        <f t="shared" si="21"/>
        <v>766000</v>
      </c>
      <c r="J78" s="14"/>
      <c r="K78" s="24"/>
      <c r="L78" s="24"/>
      <c r="M78" s="24"/>
      <c r="N78" s="24"/>
      <c r="O78" s="24"/>
      <c r="P78" s="14"/>
      <c r="Q78" s="14"/>
      <c r="R78" s="14"/>
    </row>
    <row r="79" ht="14.25" customHeight="1">
      <c r="B79" s="33"/>
      <c r="C79" s="34"/>
      <c r="D79" s="34"/>
      <c r="E79" s="36"/>
      <c r="F79" s="36"/>
      <c r="G79" s="36"/>
      <c r="H79" s="36"/>
      <c r="I79" s="37"/>
      <c r="J79" s="14"/>
      <c r="K79" s="24"/>
      <c r="L79" s="24"/>
      <c r="M79" s="24"/>
      <c r="N79" s="24"/>
      <c r="O79" s="24"/>
      <c r="P79" s="14"/>
      <c r="Q79" s="14"/>
      <c r="R79" s="14"/>
    </row>
    <row r="80" ht="14.25" customHeight="1">
      <c r="B80" s="20"/>
      <c r="C80" s="20"/>
      <c r="D80" s="20"/>
      <c r="E80" s="24"/>
      <c r="F80" s="24"/>
      <c r="G80" s="24"/>
      <c r="H80" s="24"/>
      <c r="I80" s="24"/>
      <c r="J80" s="14"/>
      <c r="K80" s="24"/>
      <c r="L80" s="24"/>
      <c r="M80" s="24"/>
      <c r="N80" s="24"/>
      <c r="O80" s="24"/>
      <c r="P80" s="14"/>
      <c r="Q80" s="14"/>
      <c r="R80" s="14"/>
    </row>
    <row r="81" ht="14.25" customHeight="1">
      <c r="B81" s="56" t="s">
        <v>52</v>
      </c>
      <c r="C81" s="17"/>
      <c r="D81" s="17"/>
      <c r="E81" s="41"/>
      <c r="F81" s="41"/>
      <c r="G81" s="41"/>
      <c r="H81" s="41"/>
      <c r="I81" s="42"/>
      <c r="J81" s="14"/>
      <c r="K81" s="24"/>
      <c r="L81" s="24"/>
      <c r="M81" s="24"/>
      <c r="N81" s="24"/>
      <c r="O81" s="24"/>
      <c r="P81" s="14"/>
      <c r="Q81" s="14"/>
      <c r="R81" s="14"/>
    </row>
    <row r="82" ht="14.25" customHeight="1">
      <c r="B82" s="21" t="s">
        <v>53</v>
      </c>
      <c r="C82" s="20" t="s">
        <v>54</v>
      </c>
      <c r="D82" s="20"/>
      <c r="E82" s="26">
        <v>0.0</v>
      </c>
      <c r="F82" s="26">
        <v>0.0</v>
      </c>
      <c r="G82" s="26">
        <v>0.0</v>
      </c>
      <c r="H82" s="26">
        <v>0.0</v>
      </c>
      <c r="I82" s="57">
        <v>0.0</v>
      </c>
      <c r="J82" s="14"/>
      <c r="K82" s="24"/>
      <c r="L82" s="24"/>
      <c r="M82" s="24"/>
      <c r="N82" s="24"/>
      <c r="O82" s="24"/>
      <c r="P82" s="14"/>
      <c r="Q82" s="14"/>
      <c r="R82" s="14"/>
    </row>
    <row r="83" ht="14.25" customHeight="1">
      <c r="B83" s="21" t="s">
        <v>53</v>
      </c>
      <c r="C83" s="20" t="s">
        <v>55</v>
      </c>
      <c r="D83" s="20"/>
      <c r="E83" s="26">
        <f t="shared" ref="E83:H83" si="22">E46</f>
        <v>0</v>
      </c>
      <c r="F83" s="26">
        <f t="shared" si="22"/>
        <v>0</v>
      </c>
      <c r="G83" s="26">
        <f t="shared" si="22"/>
        <v>0</v>
      </c>
      <c r="H83" s="26">
        <f t="shared" si="22"/>
        <v>0</v>
      </c>
      <c r="I83" s="57">
        <v>0.0</v>
      </c>
      <c r="J83" s="14"/>
      <c r="K83" s="24"/>
      <c r="L83" s="24"/>
      <c r="M83" s="24"/>
      <c r="N83" s="24"/>
      <c r="O83" s="24"/>
      <c r="P83" s="14"/>
      <c r="Q83" s="14"/>
      <c r="R83" s="14"/>
    </row>
    <row r="84" ht="14.25" customHeight="1">
      <c r="B84" s="21" t="s">
        <v>56</v>
      </c>
      <c r="C84" s="20" t="s">
        <v>57</v>
      </c>
      <c r="D84" s="20"/>
      <c r="E84" s="26">
        <f t="shared" ref="E84:H84" si="23">-E73</f>
        <v>0</v>
      </c>
      <c r="F84" s="26">
        <f t="shared" si="23"/>
        <v>0</v>
      </c>
      <c r="G84" s="26">
        <f t="shared" si="23"/>
        <v>0</v>
      </c>
      <c r="H84" s="26">
        <f t="shared" si="23"/>
        <v>0</v>
      </c>
      <c r="I84" s="57">
        <v>0.0</v>
      </c>
      <c r="J84" s="14"/>
      <c r="K84" s="24"/>
      <c r="L84" s="24"/>
      <c r="M84" s="24"/>
      <c r="N84" s="24"/>
      <c r="O84" s="24"/>
      <c r="P84" s="14"/>
      <c r="Q84" s="14"/>
      <c r="R84" s="14"/>
    </row>
    <row r="85" ht="14.25" customHeight="1">
      <c r="B85" s="30" t="s">
        <v>58</v>
      </c>
      <c r="C85" s="20"/>
      <c r="D85" s="58"/>
      <c r="E85" s="59">
        <f t="shared" ref="E85:H85" si="24">E83+E84</f>
        <v>0</v>
      </c>
      <c r="F85" s="59">
        <f t="shared" si="24"/>
        <v>0</v>
      </c>
      <c r="G85" s="59">
        <f t="shared" si="24"/>
        <v>0</v>
      </c>
      <c r="H85" s="59">
        <f t="shared" si="24"/>
        <v>0</v>
      </c>
      <c r="I85" s="60">
        <v>0.0</v>
      </c>
      <c r="J85" s="14"/>
      <c r="K85" s="24"/>
      <c r="L85" s="24"/>
      <c r="M85" s="24"/>
      <c r="N85" s="24"/>
      <c r="O85" s="24"/>
      <c r="P85" s="14"/>
      <c r="Q85" s="14"/>
      <c r="R85" s="14"/>
    </row>
    <row r="86" ht="14.25" customHeight="1">
      <c r="B86" s="33"/>
      <c r="C86" s="34"/>
      <c r="D86" s="34"/>
      <c r="E86" s="36"/>
      <c r="F86" s="36"/>
      <c r="G86" s="36"/>
      <c r="H86" s="36"/>
      <c r="I86" s="61"/>
      <c r="J86" s="14"/>
      <c r="K86" s="24"/>
      <c r="L86" s="24"/>
      <c r="M86" s="24"/>
      <c r="N86" s="24"/>
      <c r="O86" s="24"/>
      <c r="P86" s="14"/>
      <c r="Q86" s="14"/>
      <c r="R86" s="14"/>
    </row>
    <row r="87" ht="14.25" customHeight="1">
      <c r="B87" s="20"/>
      <c r="C87" s="20"/>
      <c r="D87" s="20"/>
      <c r="E87" s="24"/>
      <c r="F87" s="24"/>
      <c r="G87" s="24"/>
      <c r="H87" s="24"/>
      <c r="I87" s="24"/>
      <c r="J87" s="14"/>
      <c r="K87" s="24"/>
      <c r="L87" s="24"/>
      <c r="M87" s="24"/>
      <c r="N87" s="24"/>
      <c r="O87" s="24"/>
      <c r="P87" s="14"/>
      <c r="Q87" s="14"/>
      <c r="R87" s="14"/>
    </row>
    <row r="88" ht="14.25" customHeight="1">
      <c r="B88" s="56" t="s">
        <v>59</v>
      </c>
      <c r="C88" s="17"/>
      <c r="D88" s="17"/>
      <c r="E88" s="17"/>
      <c r="F88" s="17"/>
      <c r="G88" s="17"/>
      <c r="H88" s="17"/>
      <c r="I88" s="38"/>
      <c r="J88" s="14"/>
      <c r="K88" s="20"/>
      <c r="L88" s="20"/>
      <c r="M88" s="20"/>
      <c r="N88" s="20"/>
      <c r="O88" s="20"/>
      <c r="P88" s="14"/>
      <c r="Q88" s="14"/>
      <c r="R88" s="14"/>
    </row>
    <row r="89" ht="14.25" customHeight="1">
      <c r="B89" s="21"/>
      <c r="C89" s="20"/>
      <c r="D89" s="20"/>
      <c r="E89" s="24"/>
      <c r="F89" s="24"/>
      <c r="G89" s="24"/>
      <c r="H89" s="24"/>
      <c r="I89" s="39"/>
      <c r="J89" s="14"/>
      <c r="K89" s="24"/>
      <c r="L89" s="24"/>
      <c r="M89" s="24"/>
      <c r="N89" s="24"/>
      <c r="O89" s="24"/>
      <c r="P89" s="14"/>
      <c r="Q89" s="14"/>
      <c r="R89" s="14"/>
    </row>
    <row r="90" ht="14.25" customHeight="1">
      <c r="B90" s="21" t="s">
        <v>10</v>
      </c>
      <c r="C90" s="20"/>
      <c r="D90" s="20"/>
      <c r="E90" s="26">
        <f t="shared" ref="E90:H90" si="25">E18</f>
        <v>70000</v>
      </c>
      <c r="F90" s="26">
        <f t="shared" si="25"/>
        <v>170000</v>
      </c>
      <c r="G90" s="26">
        <f t="shared" si="25"/>
        <v>310000</v>
      </c>
      <c r="H90" s="26">
        <f t="shared" si="25"/>
        <v>340000</v>
      </c>
      <c r="I90" s="27">
        <v>0.0</v>
      </c>
      <c r="J90" s="14"/>
      <c r="K90" s="24"/>
      <c r="L90" s="24"/>
      <c r="M90" s="24"/>
      <c r="N90" s="24"/>
      <c r="O90" s="24"/>
      <c r="P90" s="14"/>
      <c r="Q90" s="14"/>
      <c r="R90" s="14"/>
    </row>
    <row r="91" ht="14.25" customHeight="1">
      <c r="B91" s="21" t="s">
        <v>53</v>
      </c>
      <c r="C91" s="20" t="s">
        <v>60</v>
      </c>
      <c r="D91" s="20"/>
      <c r="E91" s="26">
        <v>0.0</v>
      </c>
      <c r="F91" s="26">
        <f t="shared" ref="F91:H91" si="26">E85</f>
        <v>0</v>
      </c>
      <c r="G91" s="26">
        <f t="shared" si="26"/>
        <v>0</v>
      </c>
      <c r="H91" s="26">
        <f t="shared" si="26"/>
        <v>0</v>
      </c>
      <c r="I91" s="27">
        <v>0.0</v>
      </c>
      <c r="J91" s="14"/>
      <c r="K91" s="24"/>
      <c r="L91" s="24"/>
      <c r="M91" s="24"/>
      <c r="N91" s="24"/>
      <c r="O91" s="24"/>
      <c r="P91" s="14"/>
      <c r="Q91" s="14"/>
      <c r="R91" s="14"/>
    </row>
    <row r="92" ht="14.25" customHeight="1">
      <c r="B92" s="21" t="s">
        <v>56</v>
      </c>
      <c r="C92" s="20" t="s">
        <v>61</v>
      </c>
      <c r="D92" s="20"/>
      <c r="E92" s="26">
        <f t="shared" ref="E92:H92" si="27">-E86</f>
        <v>0</v>
      </c>
      <c r="F92" s="26">
        <f t="shared" si="27"/>
        <v>0</v>
      </c>
      <c r="G92" s="26">
        <f t="shared" si="27"/>
        <v>0</v>
      </c>
      <c r="H92" s="26">
        <f t="shared" si="27"/>
        <v>0</v>
      </c>
      <c r="I92" s="27">
        <v>0.0</v>
      </c>
      <c r="J92" s="14"/>
      <c r="K92" s="24"/>
      <c r="L92" s="24"/>
      <c r="M92" s="24"/>
      <c r="N92" s="24"/>
      <c r="O92" s="24"/>
      <c r="P92" s="14"/>
      <c r="Q92" s="14"/>
      <c r="R92" s="14"/>
    </row>
    <row r="93" ht="14.25" customHeight="1">
      <c r="B93" s="21" t="s">
        <v>56</v>
      </c>
      <c r="C93" s="20" t="s">
        <v>62</v>
      </c>
      <c r="D93" s="20"/>
      <c r="E93" s="26">
        <f t="shared" ref="E93:H93" si="28">E21</f>
        <v>0</v>
      </c>
      <c r="F93" s="26">
        <f t="shared" si="28"/>
        <v>-5000</v>
      </c>
      <c r="G93" s="26">
        <f t="shared" si="28"/>
        <v>0</v>
      </c>
      <c r="H93" s="26">
        <f t="shared" si="28"/>
        <v>0</v>
      </c>
      <c r="I93" s="27">
        <v>0.0</v>
      </c>
      <c r="J93" s="14"/>
      <c r="K93" s="24"/>
      <c r="L93" s="24"/>
      <c r="M93" s="24"/>
      <c r="N93" s="24"/>
      <c r="O93" s="24"/>
      <c r="P93" s="14"/>
      <c r="Q93" s="14"/>
      <c r="R93" s="14"/>
    </row>
    <row r="94" ht="14.25" customHeight="1">
      <c r="B94" s="21" t="s">
        <v>56</v>
      </c>
      <c r="C94" s="20" t="s">
        <v>63</v>
      </c>
      <c r="D94" s="20"/>
      <c r="E94" s="26">
        <f t="shared" ref="E94:H94" si="29">E23</f>
        <v>-14500</v>
      </c>
      <c r="F94" s="26">
        <f t="shared" si="29"/>
        <v>-33500</v>
      </c>
      <c r="G94" s="26">
        <f t="shared" si="29"/>
        <v>-62500</v>
      </c>
      <c r="H94" s="26">
        <f t="shared" si="29"/>
        <v>-68500</v>
      </c>
      <c r="I94" s="27">
        <v>0.0</v>
      </c>
      <c r="J94" s="14"/>
      <c r="K94" s="24"/>
      <c r="L94" s="24"/>
      <c r="M94" s="24"/>
      <c r="N94" s="24"/>
      <c r="O94" s="24"/>
      <c r="P94" s="14"/>
      <c r="Q94" s="14"/>
      <c r="R94" s="14"/>
    </row>
    <row r="95" ht="14.25" customHeight="1">
      <c r="B95" s="21" t="s">
        <v>64</v>
      </c>
      <c r="C95" s="20"/>
      <c r="D95" s="20"/>
      <c r="E95" s="59">
        <f t="shared" ref="E95:H95" si="30">E90+E91+E92+E93+E94</f>
        <v>55500</v>
      </c>
      <c r="F95" s="59">
        <f t="shared" si="30"/>
        <v>131500</v>
      </c>
      <c r="G95" s="59">
        <f t="shared" si="30"/>
        <v>247500</v>
      </c>
      <c r="H95" s="59">
        <f t="shared" si="30"/>
        <v>271500</v>
      </c>
      <c r="I95" s="62">
        <v>0.0</v>
      </c>
      <c r="J95" s="14"/>
      <c r="K95" s="24"/>
      <c r="L95" s="24"/>
      <c r="M95" s="24"/>
      <c r="N95" s="24"/>
      <c r="O95" s="24"/>
      <c r="P95" s="14"/>
      <c r="Q95" s="14"/>
      <c r="R95" s="14"/>
    </row>
    <row r="96" ht="14.25" customHeight="1">
      <c r="B96" s="21"/>
      <c r="C96" s="20"/>
      <c r="D96" s="20"/>
      <c r="E96" s="24"/>
      <c r="F96" s="24"/>
      <c r="G96" s="24"/>
      <c r="H96" s="24"/>
      <c r="I96" s="39"/>
      <c r="J96" s="14"/>
      <c r="K96" s="24"/>
      <c r="L96" s="24"/>
      <c r="M96" s="24"/>
      <c r="N96" s="24"/>
      <c r="O96" s="24"/>
      <c r="P96" s="14"/>
      <c r="Q96" s="14"/>
      <c r="R96" s="14"/>
    </row>
    <row r="97" ht="14.25" customHeight="1">
      <c r="B97" s="21" t="s">
        <v>65</v>
      </c>
      <c r="C97" s="20"/>
      <c r="D97" s="20"/>
      <c r="E97" s="26">
        <f>D120</f>
        <v>-10000</v>
      </c>
      <c r="F97" s="26">
        <f t="shared" ref="F97:H97" si="31">-E99</f>
        <v>-7500</v>
      </c>
      <c r="G97" s="26">
        <f t="shared" si="31"/>
        <v>-5000</v>
      </c>
      <c r="H97" s="26">
        <f t="shared" si="31"/>
        <v>-2500</v>
      </c>
      <c r="I97" s="27">
        <v>0.0</v>
      </c>
      <c r="J97" s="14"/>
      <c r="K97" s="24"/>
      <c r="L97" s="24"/>
      <c r="M97" s="24"/>
      <c r="N97" s="24"/>
      <c r="O97" s="24"/>
      <c r="P97" s="14"/>
      <c r="Q97" s="14"/>
      <c r="R97" s="14"/>
    </row>
    <row r="98" ht="14.25" customHeight="1">
      <c r="B98" s="21" t="s">
        <v>56</v>
      </c>
      <c r="C98" s="20" t="s">
        <v>66</v>
      </c>
      <c r="D98" s="20"/>
      <c r="E98" s="26">
        <f t="shared" ref="E98:H98" si="32">E19</f>
        <v>2500</v>
      </c>
      <c r="F98" s="26">
        <f t="shared" si="32"/>
        <v>2500</v>
      </c>
      <c r="G98" s="26">
        <f t="shared" si="32"/>
        <v>2500</v>
      </c>
      <c r="H98" s="26">
        <f t="shared" si="32"/>
        <v>2500</v>
      </c>
      <c r="I98" s="27">
        <v>0.0</v>
      </c>
      <c r="J98" s="14"/>
      <c r="K98" s="24"/>
      <c r="L98" s="24"/>
      <c r="M98" s="24"/>
      <c r="N98" s="24"/>
      <c r="O98" s="24"/>
      <c r="P98" s="14"/>
      <c r="Q98" s="14"/>
      <c r="R98" s="14"/>
    </row>
    <row r="99" ht="14.25" customHeight="1">
      <c r="B99" s="21" t="s">
        <v>56</v>
      </c>
      <c r="C99" s="20" t="s">
        <v>67</v>
      </c>
      <c r="D99" s="20"/>
      <c r="E99" s="26">
        <f t="shared" ref="E99:H99" si="33">-(E97+E98)</f>
        <v>7500</v>
      </c>
      <c r="F99" s="26">
        <f t="shared" si="33"/>
        <v>5000</v>
      </c>
      <c r="G99" s="26">
        <f t="shared" si="33"/>
        <v>2500</v>
      </c>
      <c r="H99" s="26">
        <f t="shared" si="33"/>
        <v>0</v>
      </c>
      <c r="I99" s="27">
        <v>0.0</v>
      </c>
      <c r="J99" s="14"/>
      <c r="K99" s="24"/>
      <c r="L99" s="24"/>
      <c r="M99" s="24"/>
      <c r="N99" s="24"/>
      <c r="O99" s="24"/>
      <c r="P99" s="14"/>
      <c r="Q99" s="14"/>
      <c r="R99" s="14"/>
    </row>
    <row r="100" ht="14.25" customHeight="1">
      <c r="B100" s="21" t="s">
        <v>68</v>
      </c>
      <c r="C100" s="20"/>
      <c r="D100" s="20"/>
      <c r="E100" s="59">
        <f t="shared" ref="E100:H100" si="34">E97+E98+E99</f>
        <v>0</v>
      </c>
      <c r="F100" s="59">
        <f t="shared" si="34"/>
        <v>0</v>
      </c>
      <c r="G100" s="59">
        <f t="shared" si="34"/>
        <v>0</v>
      </c>
      <c r="H100" s="59">
        <f t="shared" si="34"/>
        <v>0</v>
      </c>
      <c r="I100" s="62">
        <v>0.0</v>
      </c>
      <c r="J100" s="14"/>
      <c r="K100" s="24"/>
      <c r="L100" s="24"/>
      <c r="M100" s="24"/>
      <c r="N100" s="24"/>
      <c r="O100" s="24"/>
      <c r="P100" s="14"/>
      <c r="Q100" s="14"/>
      <c r="R100" s="14"/>
    </row>
    <row r="101" ht="14.25" customHeight="1">
      <c r="B101" s="21"/>
      <c r="C101" s="20"/>
      <c r="D101" s="20"/>
      <c r="E101" s="24" t="s">
        <v>69</v>
      </c>
      <c r="F101" s="24"/>
      <c r="G101" s="24"/>
      <c r="H101" s="24"/>
      <c r="I101" s="39"/>
      <c r="J101" s="14"/>
      <c r="K101" s="24"/>
      <c r="L101" s="24"/>
      <c r="M101" s="24"/>
      <c r="N101" s="24"/>
      <c r="O101" s="24"/>
      <c r="P101" s="14"/>
      <c r="Q101" s="14"/>
      <c r="R101" s="14"/>
    </row>
    <row r="102" ht="14.25" customHeight="1">
      <c r="B102" s="21" t="s">
        <v>70</v>
      </c>
      <c r="C102" s="20"/>
      <c r="D102" s="20"/>
      <c r="E102" s="26">
        <f>E58</f>
        <v>50000</v>
      </c>
      <c r="F102" s="26">
        <f>E58</f>
        <v>50000</v>
      </c>
      <c r="G102" s="26">
        <f>G58</f>
        <v>50000</v>
      </c>
      <c r="H102" s="26">
        <f>G58</f>
        <v>50000</v>
      </c>
      <c r="I102" s="27">
        <v>0.0</v>
      </c>
      <c r="J102" s="14"/>
      <c r="K102" s="24"/>
      <c r="L102" s="24"/>
      <c r="M102" s="24"/>
      <c r="N102" s="24"/>
      <c r="O102" s="24"/>
      <c r="P102" s="14"/>
      <c r="Q102" s="14"/>
      <c r="R102" s="14"/>
    </row>
    <row r="103" ht="14.25" customHeight="1">
      <c r="B103" s="21" t="s">
        <v>56</v>
      </c>
      <c r="C103" s="20" t="s">
        <v>71</v>
      </c>
      <c r="D103" s="20"/>
      <c r="E103" s="26">
        <f>-D120</f>
        <v>10000</v>
      </c>
      <c r="F103" s="26">
        <f t="shared" ref="F103:H103" si="35">-E102</f>
        <v>-50000</v>
      </c>
      <c r="G103" s="26">
        <f t="shared" si="35"/>
        <v>-50000</v>
      </c>
      <c r="H103" s="26">
        <f t="shared" si="35"/>
        <v>-50000</v>
      </c>
      <c r="I103" s="27">
        <v>0.0</v>
      </c>
      <c r="J103" s="14"/>
      <c r="K103" s="24"/>
      <c r="L103" s="24"/>
      <c r="M103" s="24"/>
      <c r="N103" s="24"/>
      <c r="O103" s="24"/>
      <c r="P103" s="14"/>
      <c r="Q103" s="14"/>
      <c r="R103" s="14"/>
    </row>
    <row r="104" ht="14.25" customHeight="1">
      <c r="B104" s="21" t="s">
        <v>56</v>
      </c>
      <c r="C104" s="20" t="s">
        <v>72</v>
      </c>
      <c r="D104" s="20"/>
      <c r="E104" s="25">
        <v>0.0</v>
      </c>
      <c r="F104" s="25">
        <v>0.0</v>
      </c>
      <c r="G104" s="25">
        <v>0.0</v>
      </c>
      <c r="H104" s="25">
        <v>0.0</v>
      </c>
      <c r="I104" s="23">
        <v>0.0</v>
      </c>
      <c r="J104" s="14"/>
      <c r="K104" s="24"/>
      <c r="L104" s="24"/>
      <c r="M104" s="24"/>
      <c r="N104" s="24"/>
      <c r="O104" s="24"/>
      <c r="P104" s="14"/>
      <c r="Q104" s="14"/>
      <c r="R104" s="14"/>
    </row>
    <row r="105" ht="14.25" customHeight="1">
      <c r="B105" s="21" t="s">
        <v>53</v>
      </c>
      <c r="C105" s="20" t="s">
        <v>73</v>
      </c>
      <c r="D105" s="20"/>
      <c r="E105" s="26">
        <f t="shared" ref="E105:H105" si="36">E69</f>
        <v>100000</v>
      </c>
      <c r="F105" s="26">
        <f t="shared" si="36"/>
        <v>0</v>
      </c>
      <c r="G105" s="26">
        <f t="shared" si="36"/>
        <v>0</v>
      </c>
      <c r="H105" s="26">
        <f t="shared" si="36"/>
        <v>0</v>
      </c>
      <c r="I105" s="27">
        <v>0.0</v>
      </c>
      <c r="J105" s="14"/>
      <c r="K105" s="24"/>
      <c r="L105" s="24"/>
      <c r="M105" s="24"/>
      <c r="N105" s="24"/>
      <c r="O105" s="24"/>
      <c r="P105" s="14"/>
      <c r="Q105" s="14"/>
      <c r="R105" s="14"/>
    </row>
    <row r="106" ht="14.25" customHeight="1">
      <c r="B106" s="21" t="s">
        <v>56</v>
      </c>
      <c r="C106" s="20" t="s">
        <v>74</v>
      </c>
      <c r="D106" s="20"/>
      <c r="E106" s="26">
        <v>0.0</v>
      </c>
      <c r="F106" s="26">
        <f t="shared" ref="F106:H106" si="37">-E69</f>
        <v>-100000</v>
      </c>
      <c r="G106" s="26">
        <f t="shared" si="37"/>
        <v>0</v>
      </c>
      <c r="H106" s="26">
        <f t="shared" si="37"/>
        <v>0</v>
      </c>
      <c r="I106" s="27">
        <v>0.0</v>
      </c>
      <c r="J106" s="14"/>
      <c r="K106" s="24"/>
      <c r="L106" s="24"/>
      <c r="M106" s="24"/>
      <c r="N106" s="24"/>
      <c r="O106" s="24"/>
      <c r="P106" s="14"/>
      <c r="Q106" s="14"/>
      <c r="R106" s="14"/>
    </row>
    <row r="107" ht="14.25" customHeight="1">
      <c r="B107" s="21" t="s">
        <v>75</v>
      </c>
      <c r="C107" s="20"/>
      <c r="D107" s="20"/>
      <c r="E107" s="59">
        <f t="shared" ref="E107:H107" si="38">E102+E103+E104+E105+E106</f>
        <v>160000</v>
      </c>
      <c r="F107" s="59">
        <f t="shared" si="38"/>
        <v>-100000</v>
      </c>
      <c r="G107" s="59">
        <f t="shared" si="38"/>
        <v>0</v>
      </c>
      <c r="H107" s="59">
        <f t="shared" si="38"/>
        <v>0</v>
      </c>
      <c r="I107" s="62">
        <v>0.0</v>
      </c>
      <c r="J107" s="14"/>
      <c r="K107" s="24"/>
      <c r="L107" s="24"/>
      <c r="M107" s="24"/>
      <c r="N107" s="24"/>
      <c r="O107" s="24"/>
      <c r="P107" s="14"/>
      <c r="Q107" s="14"/>
      <c r="R107" s="14"/>
    </row>
    <row r="108" ht="14.25" customHeight="1">
      <c r="B108" s="21"/>
      <c r="C108" s="20"/>
      <c r="D108" s="20"/>
      <c r="E108" s="24"/>
      <c r="F108" s="24"/>
      <c r="G108" s="24"/>
      <c r="H108" s="24"/>
      <c r="I108" s="39"/>
      <c r="J108" s="14"/>
      <c r="K108" s="24"/>
      <c r="L108" s="24"/>
      <c r="M108" s="24"/>
      <c r="N108" s="24"/>
      <c r="O108" s="24"/>
      <c r="P108" s="14"/>
      <c r="Q108" s="14"/>
      <c r="R108" s="14"/>
    </row>
    <row r="109" ht="14.25" customHeight="1">
      <c r="B109" s="21" t="s">
        <v>76</v>
      </c>
      <c r="C109" s="20"/>
      <c r="D109" s="20"/>
      <c r="E109" s="26">
        <v>0.0</v>
      </c>
      <c r="F109" s="26">
        <f t="shared" ref="F109:H109" si="39">E111</f>
        <v>215500</v>
      </c>
      <c r="G109" s="26">
        <f t="shared" si="39"/>
        <v>247000</v>
      </c>
      <c r="H109" s="26">
        <f t="shared" si="39"/>
        <v>494500</v>
      </c>
      <c r="I109" s="27">
        <v>0.0</v>
      </c>
      <c r="J109" s="14"/>
      <c r="K109" s="24"/>
      <c r="L109" s="24"/>
      <c r="M109" s="24"/>
      <c r="N109" s="24"/>
      <c r="O109" s="24"/>
      <c r="P109" s="14"/>
      <c r="Q109" s="14"/>
      <c r="R109" s="14"/>
    </row>
    <row r="110" ht="14.25" customHeight="1">
      <c r="B110" s="21" t="s">
        <v>77</v>
      </c>
      <c r="C110" s="20" t="s">
        <v>78</v>
      </c>
      <c r="D110" s="20"/>
      <c r="E110" s="63">
        <f t="shared" ref="E110:H110" si="40">E95+E100+E107</f>
        <v>215500</v>
      </c>
      <c r="F110" s="26">
        <f t="shared" si="40"/>
        <v>31500</v>
      </c>
      <c r="G110" s="26">
        <f t="shared" si="40"/>
        <v>247500</v>
      </c>
      <c r="H110" s="26">
        <f t="shared" si="40"/>
        <v>271500</v>
      </c>
      <c r="I110" s="27">
        <v>0.0</v>
      </c>
      <c r="J110" s="14"/>
      <c r="K110" s="24"/>
      <c r="L110" s="24"/>
      <c r="M110" s="24"/>
      <c r="N110" s="24"/>
      <c r="O110" s="24"/>
      <c r="P110" s="14"/>
      <c r="Q110" s="14"/>
      <c r="R110" s="14"/>
    </row>
    <row r="111" ht="14.25" customHeight="1">
      <c r="B111" s="64" t="s">
        <v>79</v>
      </c>
      <c r="C111" s="20"/>
      <c r="D111" s="20"/>
      <c r="E111" s="54">
        <f t="shared" ref="E111:H111" si="41">E109+E110</f>
        <v>215500</v>
      </c>
      <c r="F111" s="59">
        <f t="shared" si="41"/>
        <v>247000</v>
      </c>
      <c r="G111" s="59">
        <f t="shared" si="41"/>
        <v>494500</v>
      </c>
      <c r="H111" s="59">
        <f t="shared" si="41"/>
        <v>766000</v>
      </c>
      <c r="I111" s="62">
        <f>H111</f>
        <v>766000</v>
      </c>
      <c r="J111" s="14"/>
      <c r="K111" s="24"/>
      <c r="L111" s="24"/>
      <c r="M111" s="24"/>
      <c r="N111" s="24"/>
      <c r="O111" s="24"/>
      <c r="P111" s="14"/>
      <c r="Q111" s="14"/>
      <c r="R111" s="14"/>
    </row>
    <row r="112" ht="14.25" customHeight="1">
      <c r="A112" s="14"/>
      <c r="B112" s="65"/>
      <c r="C112" s="66"/>
      <c r="D112" s="66"/>
      <c r="E112" s="67"/>
      <c r="F112" s="36"/>
      <c r="G112" s="36"/>
      <c r="H112" s="36"/>
      <c r="I112" s="37"/>
      <c r="J112" s="14"/>
      <c r="K112" s="24"/>
      <c r="L112" s="24"/>
      <c r="M112" s="24"/>
      <c r="N112" s="24"/>
      <c r="O112" s="24"/>
      <c r="P112" s="14"/>
      <c r="Q112" s="14"/>
      <c r="R112" s="14"/>
    </row>
    <row r="113" ht="14.25" customHeight="1">
      <c r="A113" s="68"/>
      <c r="B113" s="69"/>
      <c r="C113" s="69"/>
      <c r="D113" s="70"/>
      <c r="E113" s="69"/>
      <c r="F113" s="69"/>
      <c r="G113" s="69"/>
      <c r="H113" s="69"/>
      <c r="I113" s="69"/>
      <c r="J113" s="68"/>
      <c r="K113" s="14"/>
      <c r="L113" s="14"/>
      <c r="M113" s="14"/>
      <c r="N113" s="14"/>
      <c r="O113" s="14"/>
      <c r="P113" s="14"/>
      <c r="Q113" s="14"/>
      <c r="R113" s="14"/>
    </row>
    <row r="114" ht="14.25" customHeight="1">
      <c r="A114" s="71"/>
      <c r="B114" s="72" t="s">
        <v>80</v>
      </c>
      <c r="C114" s="73"/>
      <c r="D114" s="73"/>
      <c r="E114" s="74"/>
      <c r="F114" s="74"/>
      <c r="G114" s="75"/>
      <c r="H114" s="75"/>
      <c r="I114" s="76"/>
      <c r="J114" s="77"/>
      <c r="K114" s="14"/>
      <c r="L114" s="14"/>
      <c r="M114" s="14"/>
      <c r="N114" s="14"/>
      <c r="O114" s="14"/>
      <c r="P114" s="14"/>
      <c r="Q114" s="14"/>
      <c r="R114" s="14"/>
    </row>
    <row r="115" ht="14.25" customHeight="1">
      <c r="A115" s="71"/>
      <c r="B115" s="77"/>
      <c r="C115" s="77"/>
      <c r="D115" s="78">
        <v>0.0</v>
      </c>
      <c r="E115" s="79">
        <v>1.0</v>
      </c>
      <c r="F115" s="79">
        <v>2.0</v>
      </c>
      <c r="G115" s="79">
        <v>3.0</v>
      </c>
      <c r="H115" s="79">
        <v>4.0</v>
      </c>
      <c r="I115" s="80">
        <v>5.0</v>
      </c>
      <c r="J115" s="77"/>
      <c r="K115" s="14"/>
      <c r="L115" s="14"/>
      <c r="M115" s="14"/>
      <c r="N115" s="14"/>
      <c r="O115" s="14"/>
      <c r="P115" s="14"/>
      <c r="Q115" s="14"/>
      <c r="R115" s="14"/>
    </row>
    <row r="116" ht="14.25" customHeight="1">
      <c r="A116" s="71"/>
      <c r="B116" s="81" t="s">
        <v>81</v>
      </c>
      <c r="C116" s="77"/>
      <c r="D116" s="82"/>
      <c r="E116" s="83">
        <f>E20*(1-D23)</f>
        <v>58000</v>
      </c>
      <c r="F116" s="83">
        <f>F20*(1-D23)</f>
        <v>138000</v>
      </c>
      <c r="G116" s="83">
        <f>G20*(1-D23)</f>
        <v>250000</v>
      </c>
      <c r="H116" s="83">
        <f>H20*(1-D23)</f>
        <v>274000</v>
      </c>
      <c r="I116" s="84">
        <f>I20*(1-D23)</f>
        <v>0</v>
      </c>
      <c r="J116" s="77"/>
      <c r="K116" s="14"/>
      <c r="L116" s="14"/>
      <c r="M116" s="14"/>
      <c r="N116" s="14"/>
      <c r="O116" s="14"/>
      <c r="P116" s="14"/>
      <c r="Q116" s="14"/>
      <c r="R116" s="14"/>
    </row>
    <row r="117" ht="14.25" customHeight="1">
      <c r="A117" s="71"/>
      <c r="B117" s="77" t="s">
        <v>53</v>
      </c>
      <c r="C117" s="77" t="s">
        <v>82</v>
      </c>
      <c r="D117" s="82"/>
      <c r="E117" s="85">
        <f t="shared" ref="E117:I117" si="42">E91</f>
        <v>0</v>
      </c>
      <c r="F117" s="83">
        <f t="shared" si="42"/>
        <v>0</v>
      </c>
      <c r="G117" s="85">
        <f t="shared" si="42"/>
        <v>0</v>
      </c>
      <c r="H117" s="83">
        <f t="shared" si="42"/>
        <v>0</v>
      </c>
      <c r="I117" s="84">
        <f t="shared" si="42"/>
        <v>0</v>
      </c>
      <c r="J117" s="77"/>
      <c r="K117" s="14"/>
      <c r="L117" s="14"/>
      <c r="M117" s="14"/>
      <c r="N117" s="14"/>
      <c r="O117" s="14"/>
      <c r="P117" s="14"/>
      <c r="Q117" s="14"/>
      <c r="R117" s="14"/>
    </row>
    <row r="118" ht="14.25" customHeight="1">
      <c r="A118" s="71"/>
      <c r="B118" s="77" t="s">
        <v>56</v>
      </c>
      <c r="C118" s="77" t="s">
        <v>83</v>
      </c>
      <c r="D118" s="82"/>
      <c r="E118" s="85">
        <f t="shared" ref="E118:I118" si="43">E92</f>
        <v>0</v>
      </c>
      <c r="F118" s="83">
        <f t="shared" si="43"/>
        <v>0</v>
      </c>
      <c r="G118" s="83">
        <f t="shared" si="43"/>
        <v>0</v>
      </c>
      <c r="H118" s="83">
        <f t="shared" si="43"/>
        <v>0</v>
      </c>
      <c r="I118" s="84">
        <f t="shared" si="43"/>
        <v>0</v>
      </c>
      <c r="J118" s="77"/>
      <c r="K118" s="14"/>
      <c r="L118" s="14"/>
      <c r="M118" s="14"/>
      <c r="N118" s="14"/>
      <c r="O118" s="14"/>
      <c r="P118" s="14"/>
      <c r="Q118" s="14"/>
      <c r="R118" s="14"/>
    </row>
    <row r="119" ht="14.25" customHeight="1">
      <c r="A119" s="71"/>
      <c r="B119" s="77" t="s">
        <v>53</v>
      </c>
      <c r="C119" s="77" t="s">
        <v>65</v>
      </c>
      <c r="D119" s="86" t="s">
        <v>84</v>
      </c>
      <c r="E119" s="85">
        <f t="shared" ref="E119:H119" si="44">-E97</f>
        <v>10000</v>
      </c>
      <c r="F119" s="83">
        <f t="shared" si="44"/>
        <v>7500</v>
      </c>
      <c r="G119" s="83">
        <f t="shared" si="44"/>
        <v>5000</v>
      </c>
      <c r="H119" s="83">
        <f t="shared" si="44"/>
        <v>2500</v>
      </c>
      <c r="I119" s="84">
        <f>I97</f>
        <v>0</v>
      </c>
      <c r="J119" s="77"/>
      <c r="K119" s="14"/>
      <c r="L119" s="14"/>
      <c r="M119" s="14"/>
      <c r="N119" s="14"/>
      <c r="O119" s="14"/>
      <c r="P119" s="14"/>
    </row>
    <row r="120" ht="14.25" customHeight="1">
      <c r="A120" s="71"/>
      <c r="B120" s="77" t="s">
        <v>56</v>
      </c>
      <c r="C120" s="82" t="s">
        <v>67</v>
      </c>
      <c r="D120" s="87">
        <v>-10000.0</v>
      </c>
      <c r="E120" s="83">
        <f t="shared" ref="E120:H120" si="45">-E99</f>
        <v>-7500</v>
      </c>
      <c r="F120" s="83">
        <f t="shared" si="45"/>
        <v>-5000</v>
      </c>
      <c r="G120" s="83">
        <f t="shared" si="45"/>
        <v>-2500</v>
      </c>
      <c r="H120" s="83">
        <f t="shared" si="45"/>
        <v>0</v>
      </c>
      <c r="I120" s="84">
        <f>I99</f>
        <v>0</v>
      </c>
      <c r="J120" s="77"/>
      <c r="K120" s="14"/>
      <c r="L120" s="14"/>
      <c r="M120" s="14"/>
      <c r="N120" s="14"/>
      <c r="O120" s="14"/>
      <c r="P120" s="14"/>
    </row>
    <row r="121" ht="14.25" customHeight="1">
      <c r="A121" s="71"/>
      <c r="B121" s="81" t="s">
        <v>85</v>
      </c>
      <c r="C121" s="82"/>
      <c r="D121" s="83">
        <f>D120</f>
        <v>-10000</v>
      </c>
      <c r="E121" s="83">
        <f t="shared" ref="E121:H121" si="46">E116+E119+E120</f>
        <v>60500</v>
      </c>
      <c r="F121" s="83">
        <f t="shared" si="46"/>
        <v>140500</v>
      </c>
      <c r="G121" s="83">
        <f t="shared" si="46"/>
        <v>252500</v>
      </c>
      <c r="H121" s="83">
        <f t="shared" si="46"/>
        <v>276500</v>
      </c>
      <c r="I121" s="88">
        <v>0.0</v>
      </c>
      <c r="J121" s="77"/>
    </row>
    <row r="122" ht="14.25" customHeight="1">
      <c r="A122" s="71"/>
      <c r="B122" s="77"/>
      <c r="C122" s="77"/>
      <c r="D122" s="82"/>
      <c r="E122" s="89"/>
      <c r="F122" s="89"/>
      <c r="G122" s="89"/>
      <c r="H122" s="89"/>
      <c r="I122" s="90"/>
      <c r="J122" s="77"/>
    </row>
    <row r="123" ht="14.25" customHeight="1">
      <c r="A123" s="71"/>
      <c r="B123" s="77"/>
      <c r="C123" s="77"/>
      <c r="D123" s="77"/>
      <c r="E123" s="77"/>
      <c r="F123" s="77"/>
      <c r="G123" s="77"/>
      <c r="H123" s="77"/>
      <c r="I123" s="91"/>
      <c r="J123" s="77"/>
    </row>
    <row r="124" ht="14.25" customHeight="1">
      <c r="A124" s="71"/>
      <c r="B124" s="77"/>
      <c r="C124" s="77"/>
      <c r="D124" s="92"/>
      <c r="E124" s="77"/>
      <c r="F124" s="77"/>
      <c r="G124" s="77"/>
      <c r="H124" s="77"/>
      <c r="I124" s="91"/>
      <c r="J124" s="77"/>
    </row>
    <row r="125" ht="14.25" customHeight="1">
      <c r="A125" s="71"/>
      <c r="B125" s="93" t="s">
        <v>86</v>
      </c>
      <c r="C125" s="82"/>
      <c r="D125" s="94">
        <v>0.1</v>
      </c>
      <c r="E125" s="92"/>
      <c r="F125" s="92"/>
      <c r="G125" s="92"/>
      <c r="H125" s="92"/>
      <c r="I125" s="95"/>
      <c r="J125" s="77"/>
    </row>
    <row r="126" ht="14.25" customHeight="1">
      <c r="A126" s="71"/>
      <c r="B126" s="81" t="s">
        <v>87</v>
      </c>
      <c r="C126" s="82"/>
      <c r="D126" s="85">
        <f>D121/(1+D125)^0</f>
        <v>-10000</v>
      </c>
      <c r="E126" s="83">
        <f>E121/(1+D125)^1</f>
        <v>55000</v>
      </c>
      <c r="F126" s="83">
        <f>F121/(1+D125)^2</f>
        <v>116115.7025</v>
      </c>
      <c r="G126" s="83">
        <f>G121/(1+D125)^3</f>
        <v>189706.9872</v>
      </c>
      <c r="H126" s="83">
        <f>H121/(1+D125)^4</f>
        <v>188853.2204</v>
      </c>
      <c r="I126" s="85">
        <v>0.0</v>
      </c>
      <c r="J126" s="77"/>
    </row>
    <row r="127" ht="14.25" customHeight="1">
      <c r="A127" s="71"/>
      <c r="B127" s="77"/>
      <c r="C127" s="77"/>
      <c r="D127" s="92"/>
      <c r="E127" s="68"/>
      <c r="F127" s="77"/>
      <c r="G127" s="77"/>
      <c r="H127" s="77"/>
      <c r="I127" s="91"/>
      <c r="J127" s="77"/>
    </row>
    <row r="128" ht="14.25" customHeight="1">
      <c r="A128" s="71"/>
      <c r="B128" s="96" t="s">
        <v>88</v>
      </c>
      <c r="C128" s="82"/>
      <c r="D128" s="83">
        <f>D126+E126+F126+G126+H126</f>
        <v>539675.9101</v>
      </c>
      <c r="E128" s="77"/>
      <c r="F128" s="77"/>
      <c r="G128" s="77"/>
      <c r="H128" s="77"/>
      <c r="I128" s="91"/>
      <c r="J128" s="77"/>
    </row>
    <row r="129" ht="14.25" customHeight="1">
      <c r="A129" s="71"/>
      <c r="B129" s="97"/>
      <c r="C129" s="98"/>
      <c r="D129" s="99"/>
      <c r="E129" s="97"/>
      <c r="F129" s="97"/>
      <c r="G129" s="97"/>
      <c r="H129" s="97"/>
      <c r="I129" s="100"/>
      <c r="J129" s="68"/>
    </row>
    <row r="130" ht="14.25" customHeight="1">
      <c r="A130" s="68"/>
      <c r="B130" s="68"/>
      <c r="C130" s="68"/>
      <c r="D130" s="77"/>
      <c r="E130" s="68"/>
      <c r="F130" s="68"/>
      <c r="G130" s="68"/>
      <c r="H130" s="68"/>
      <c r="I130" s="68"/>
      <c r="J130" s="68"/>
    </row>
    <row r="131" ht="17.25" customHeight="1">
      <c r="A131" s="68"/>
      <c r="B131" s="68"/>
      <c r="C131" s="101" t="s">
        <v>89</v>
      </c>
      <c r="D131" s="77"/>
      <c r="E131" s="68"/>
      <c r="F131" s="68"/>
      <c r="G131" s="68"/>
      <c r="H131" s="68"/>
      <c r="I131" s="68"/>
      <c r="J131" s="68"/>
    </row>
    <row r="132" ht="14.25" customHeight="1">
      <c r="B132" s="102"/>
      <c r="C132" s="103"/>
      <c r="D132" s="103"/>
      <c r="E132" s="104" t="s">
        <v>90</v>
      </c>
      <c r="F132" s="105"/>
      <c r="G132" s="104" t="s">
        <v>91</v>
      </c>
      <c r="H132" s="106"/>
    </row>
    <row r="133" ht="14.25" customHeight="1">
      <c r="B133" s="107" t="s">
        <v>92</v>
      </c>
      <c r="C133" s="108"/>
      <c r="D133" s="109"/>
      <c r="E133" s="110">
        <v>2019.0</v>
      </c>
      <c r="F133" s="110">
        <v>2018.0</v>
      </c>
      <c r="G133" s="110">
        <v>2019.0</v>
      </c>
      <c r="H133" s="111">
        <v>2018.0</v>
      </c>
    </row>
    <row r="134" ht="14.25" customHeight="1">
      <c r="B134" s="112" t="s">
        <v>5</v>
      </c>
      <c r="C134" s="108"/>
      <c r="D134" s="109"/>
      <c r="E134" s="113">
        <v>2.89689E8</v>
      </c>
      <c r="F134" s="113">
        <v>2.82246E8</v>
      </c>
      <c r="G134" s="113">
        <v>3.333562655E7</v>
      </c>
      <c r="H134" s="114">
        <v>2.0395218E7</v>
      </c>
    </row>
    <row r="135" ht="14.25" customHeight="1">
      <c r="B135" s="112" t="s">
        <v>93</v>
      </c>
      <c r="C135" s="108"/>
      <c r="D135" s="109"/>
      <c r="E135" s="113">
        <v>1.19006E8</v>
      </c>
      <c r="F135" s="113">
        <v>1.22462E8</v>
      </c>
      <c r="G135" s="113">
        <v>2.08844253E7</v>
      </c>
      <c r="H135" s="114">
        <v>1.423376373E7</v>
      </c>
    </row>
    <row r="136" ht="14.25" customHeight="1">
      <c r="B136" s="112" t="s">
        <v>8</v>
      </c>
      <c r="C136" s="108"/>
      <c r="D136" s="109"/>
      <c r="E136" s="115">
        <v>1.70683E8</v>
      </c>
      <c r="F136" s="115">
        <v>1.59784E8</v>
      </c>
      <c r="G136" s="115">
        <v>1.245120125E7</v>
      </c>
      <c r="H136" s="116">
        <v>6161454.27</v>
      </c>
    </row>
    <row r="137" ht="14.25" customHeight="1">
      <c r="B137" s="112" t="s">
        <v>94</v>
      </c>
      <c r="C137" s="108"/>
      <c r="D137" s="117"/>
      <c r="E137" s="118">
        <v>1.38336E8</v>
      </c>
      <c r="F137" s="118">
        <v>1.11942E8</v>
      </c>
      <c r="G137" s="118">
        <v>5094796.92</v>
      </c>
      <c r="H137" s="119">
        <v>5059483.95</v>
      </c>
    </row>
    <row r="138" ht="14.25" customHeight="1">
      <c r="B138" s="112" t="s">
        <v>10</v>
      </c>
      <c r="C138" s="108"/>
      <c r="D138" s="109"/>
      <c r="E138" s="115">
        <v>3.2347E7</v>
      </c>
      <c r="F138" s="115">
        <v>4.7842E7</v>
      </c>
      <c r="G138" s="115">
        <v>7356404.33</v>
      </c>
      <c r="H138" s="116">
        <v>1101970.32</v>
      </c>
    </row>
    <row r="139" ht="14.25" customHeight="1">
      <c r="B139" s="112" t="s">
        <v>95</v>
      </c>
      <c r="C139" s="108"/>
      <c r="D139" s="117"/>
      <c r="E139" s="118">
        <v>1.4278E7</v>
      </c>
      <c r="F139" s="118">
        <v>1.6334E7</v>
      </c>
      <c r="G139" s="118">
        <v>821911.31</v>
      </c>
      <c r="H139" s="120">
        <v>492702.31</v>
      </c>
    </row>
    <row r="140" ht="14.25" customHeight="1">
      <c r="B140" s="112" t="s">
        <v>12</v>
      </c>
      <c r="C140" s="108"/>
      <c r="D140" s="109"/>
      <c r="E140" s="115">
        <v>1.8069E7</v>
      </c>
      <c r="F140" s="115">
        <v>3.1508E7</v>
      </c>
      <c r="G140" s="115">
        <v>6534493.02</v>
      </c>
      <c r="H140" s="116">
        <v>609268.01</v>
      </c>
    </row>
    <row r="141" ht="14.25" customHeight="1">
      <c r="B141" s="112" t="s">
        <v>96</v>
      </c>
      <c r="C141" s="108"/>
      <c r="D141" s="121">
        <v>0.05</v>
      </c>
      <c r="E141" s="115">
        <v>903450.0</v>
      </c>
      <c r="F141" s="115">
        <v>1575400.0</v>
      </c>
      <c r="G141" s="115">
        <v>326724.65</v>
      </c>
      <c r="H141" s="116">
        <v>30463.4</v>
      </c>
    </row>
    <row r="142" ht="14.25" customHeight="1">
      <c r="B142" s="112" t="s">
        <v>14</v>
      </c>
      <c r="C142" s="108"/>
      <c r="D142" s="109"/>
      <c r="E142" s="115">
        <v>1.716555E7</v>
      </c>
      <c r="F142" s="115">
        <v>2.99326E7</v>
      </c>
      <c r="G142" s="115">
        <v>6207768.37</v>
      </c>
      <c r="H142" s="116">
        <v>578804.61</v>
      </c>
    </row>
    <row r="143" ht="14.25" customHeight="1">
      <c r="B143" s="112" t="s">
        <v>97</v>
      </c>
      <c r="C143" s="108"/>
      <c r="D143" s="121">
        <v>0.2</v>
      </c>
      <c r="E143" s="115">
        <v>3433110.0</v>
      </c>
      <c r="F143" s="115">
        <v>5986520.0</v>
      </c>
      <c r="G143" s="115">
        <v>1241553.67</v>
      </c>
      <c r="H143" s="116">
        <v>115760.92</v>
      </c>
    </row>
    <row r="144" ht="14.25" customHeight="1">
      <c r="B144" s="107" t="s">
        <v>16</v>
      </c>
      <c r="C144" s="108"/>
      <c r="D144" s="109"/>
      <c r="E144" s="122">
        <v>1.373244E7</v>
      </c>
      <c r="F144" s="122">
        <v>2.394608E7</v>
      </c>
      <c r="G144" s="122">
        <v>4966214.7</v>
      </c>
      <c r="H144" s="123">
        <v>463043.69</v>
      </c>
    </row>
    <row r="145" ht="14.25" customHeight="1">
      <c r="B145" s="124"/>
      <c r="C145" s="109"/>
      <c r="D145" s="109"/>
      <c r="E145" s="125"/>
      <c r="F145" s="125"/>
      <c r="G145" s="125"/>
      <c r="H145" s="126"/>
    </row>
    <row r="146" ht="14.25" customHeight="1">
      <c r="B146" s="124"/>
      <c r="C146" s="109"/>
      <c r="D146" s="109"/>
      <c r="E146" s="127"/>
      <c r="F146" s="127"/>
      <c r="G146" s="127"/>
      <c r="H146" s="128"/>
    </row>
    <row r="147" ht="14.25" customHeight="1">
      <c r="B147" s="124"/>
      <c r="C147" s="129" t="s">
        <v>17</v>
      </c>
      <c r="D147" s="117"/>
      <c r="E147" s="127"/>
      <c r="F147" s="127"/>
      <c r="G147" s="127"/>
      <c r="H147" s="128"/>
    </row>
    <row r="148" ht="14.25" customHeight="1">
      <c r="B148" s="112" t="s">
        <v>21</v>
      </c>
      <c r="C148" s="108"/>
      <c r="D148" s="109"/>
      <c r="E148" s="115">
        <v>4.4894E7</v>
      </c>
      <c r="F148" s="115">
        <v>4.5355E7</v>
      </c>
      <c r="G148" s="115">
        <v>4613943.59</v>
      </c>
      <c r="H148" s="130">
        <v>2968533.88</v>
      </c>
    </row>
    <row r="149" ht="14.25" customHeight="1">
      <c r="B149" s="131"/>
      <c r="C149" s="117"/>
      <c r="D149" s="117"/>
      <c r="E149" s="127"/>
      <c r="F149" s="127"/>
      <c r="G149" s="127"/>
      <c r="H149" s="128"/>
    </row>
    <row r="150" ht="14.25" customHeight="1">
      <c r="B150" s="112" t="s">
        <v>34</v>
      </c>
      <c r="C150" s="108"/>
      <c r="D150" s="109"/>
      <c r="E150" s="115">
        <v>1.72368E8</v>
      </c>
      <c r="F150" s="115">
        <v>1.57803E8</v>
      </c>
      <c r="G150" s="115">
        <v>3.128245144E7</v>
      </c>
      <c r="H150" s="116">
        <v>2.529292598E7</v>
      </c>
    </row>
    <row r="151" ht="14.25" customHeight="1">
      <c r="B151" s="131"/>
      <c r="C151" s="117"/>
      <c r="D151" s="117"/>
      <c r="E151" s="127"/>
      <c r="F151" s="127"/>
      <c r="G151" s="127"/>
      <c r="H151" s="128"/>
    </row>
    <row r="152" ht="14.25" customHeight="1">
      <c r="B152" s="112" t="s">
        <v>35</v>
      </c>
      <c r="C152" s="108"/>
      <c r="D152" s="109"/>
      <c r="E152" s="122">
        <v>2.17262E8</v>
      </c>
      <c r="F152" s="122">
        <v>2.03158E8</v>
      </c>
      <c r="G152" s="122">
        <v>3.589639503E7</v>
      </c>
      <c r="H152" s="123">
        <v>2.826145986E7</v>
      </c>
    </row>
    <row r="153" ht="14.25" customHeight="1">
      <c r="B153" s="124"/>
      <c r="C153" s="109"/>
      <c r="D153" s="109"/>
      <c r="E153" s="125"/>
      <c r="F153" s="125"/>
      <c r="G153" s="125"/>
      <c r="H153" s="126"/>
    </row>
    <row r="154" ht="14.25" customHeight="1">
      <c r="B154" s="131"/>
      <c r="C154" s="117"/>
      <c r="D154" s="117"/>
      <c r="E154" s="127"/>
      <c r="F154" s="127"/>
      <c r="G154" s="127"/>
      <c r="H154" s="128"/>
    </row>
    <row r="155" ht="14.25" customHeight="1">
      <c r="B155" s="112" t="s">
        <v>98</v>
      </c>
      <c r="C155" s="108"/>
      <c r="D155" s="109"/>
      <c r="E155" s="115">
        <v>1.67951E8</v>
      </c>
      <c r="F155" s="115">
        <v>1.59429E8</v>
      </c>
      <c r="G155" s="115">
        <v>2.638254763E7</v>
      </c>
      <c r="H155" s="116">
        <v>2.235214954E7</v>
      </c>
    </row>
    <row r="156" ht="14.25" customHeight="1">
      <c r="B156" s="131"/>
      <c r="C156" s="117"/>
      <c r="D156" s="117"/>
      <c r="E156" s="127"/>
      <c r="F156" s="127"/>
      <c r="G156" s="127"/>
      <c r="H156" s="128"/>
    </row>
    <row r="157" ht="14.25" customHeight="1">
      <c r="B157" s="112" t="s">
        <v>45</v>
      </c>
      <c r="C157" s="108"/>
      <c r="D157" s="109"/>
      <c r="E157" s="115">
        <v>7700000.0</v>
      </c>
      <c r="F157" s="115">
        <v>3630000.0</v>
      </c>
      <c r="G157" s="115">
        <v>3673999.5</v>
      </c>
      <c r="H157" s="116">
        <v>2939200.0</v>
      </c>
    </row>
    <row r="158" ht="14.25" customHeight="1">
      <c r="B158" s="131"/>
      <c r="C158" s="117"/>
      <c r="D158" s="117"/>
      <c r="E158" s="127"/>
      <c r="F158" s="127"/>
      <c r="G158" s="127"/>
      <c r="H158" s="128"/>
    </row>
    <row r="159" ht="14.25" customHeight="1">
      <c r="B159" s="112" t="s">
        <v>49</v>
      </c>
      <c r="C159" s="108"/>
      <c r="D159" s="109"/>
      <c r="E159" s="115">
        <v>4.1611E7</v>
      </c>
      <c r="F159" s="115">
        <v>4.0099E7</v>
      </c>
      <c r="G159" s="115">
        <v>5839847.9</v>
      </c>
      <c r="H159" s="116">
        <v>2970110.32</v>
      </c>
    </row>
    <row r="160" ht="14.25" customHeight="1">
      <c r="B160" s="131"/>
      <c r="C160" s="117"/>
      <c r="D160" s="117"/>
      <c r="E160" s="127"/>
      <c r="F160" s="127"/>
      <c r="G160" s="127"/>
      <c r="H160" s="128"/>
    </row>
    <row r="161" ht="14.25" customHeight="1">
      <c r="B161" s="112" t="s">
        <v>50</v>
      </c>
      <c r="C161" s="108"/>
      <c r="D161" s="109"/>
      <c r="E161" s="115">
        <v>4.9311E7</v>
      </c>
      <c r="F161" s="115">
        <v>4.3729E7</v>
      </c>
      <c r="G161" s="115">
        <v>9513847.4</v>
      </c>
      <c r="H161" s="116">
        <v>5909310.32</v>
      </c>
    </row>
    <row r="162" ht="14.25" customHeight="1">
      <c r="B162" s="131"/>
      <c r="C162" s="117"/>
      <c r="D162" s="117"/>
      <c r="E162" s="127"/>
      <c r="F162" s="127"/>
      <c r="G162" s="127"/>
      <c r="H162" s="128"/>
    </row>
    <row r="163" ht="14.25" customHeight="1">
      <c r="B163" s="107" t="s">
        <v>51</v>
      </c>
      <c r="C163" s="108"/>
      <c r="D163" s="109"/>
      <c r="E163" s="122">
        <v>2.17262E8</v>
      </c>
      <c r="F163" s="122">
        <v>2.03158E8</v>
      </c>
      <c r="G163" s="122">
        <v>3.589639503E7</v>
      </c>
      <c r="H163" s="123">
        <v>2.826145986E7</v>
      </c>
    </row>
    <row r="164" ht="14.25" customHeight="1">
      <c r="B164" s="132"/>
      <c r="C164" s="133"/>
      <c r="D164" s="133"/>
      <c r="E164" s="134"/>
      <c r="F164" s="134"/>
      <c r="G164" s="134"/>
      <c r="H164" s="135"/>
    </row>
    <row r="165" ht="14.25" customHeight="1">
      <c r="B165" s="117"/>
      <c r="C165" s="117"/>
      <c r="D165" s="117"/>
      <c r="E165" s="117"/>
      <c r="F165" s="117"/>
      <c r="G165" s="117"/>
      <c r="H165" s="117"/>
    </row>
    <row r="166" ht="14.25" customHeight="1">
      <c r="B166" s="136"/>
      <c r="C166" s="137"/>
      <c r="D166" s="138"/>
      <c r="E166" s="139"/>
      <c r="F166" s="140"/>
      <c r="G166" s="117"/>
      <c r="H166" s="117"/>
    </row>
    <row r="167" ht="14.25" customHeight="1">
      <c r="B167" s="141"/>
      <c r="C167" s="142" t="s">
        <v>99</v>
      </c>
      <c r="D167" s="143" t="s">
        <v>100</v>
      </c>
      <c r="E167" s="11"/>
      <c r="F167" s="144" t="s">
        <v>101</v>
      </c>
      <c r="G167" s="117"/>
      <c r="H167" s="117"/>
    </row>
    <row r="168" ht="14.25" customHeight="1">
      <c r="B168" s="141"/>
      <c r="C168" s="5"/>
      <c r="D168" s="145" t="s">
        <v>90</v>
      </c>
      <c r="E168" s="145" t="s">
        <v>91</v>
      </c>
      <c r="F168" s="146" t="s">
        <v>102</v>
      </c>
      <c r="G168" s="117"/>
      <c r="H168" s="117"/>
    </row>
    <row r="169" ht="14.25" customHeight="1">
      <c r="B169" s="147" t="s">
        <v>103</v>
      </c>
      <c r="C169" s="148" t="s">
        <v>104</v>
      </c>
      <c r="D169" s="149">
        <f>100*(E140+F140)/(E134+F134)</f>
        <v>8.668292726</v>
      </c>
      <c r="E169" s="150">
        <f>100*(G140+H140)/(G134+H134)</f>
        <v>13.29545644</v>
      </c>
      <c r="F169" s="151">
        <f> 100*(E20+F20)/(E14+F14)</f>
        <v>28.48837209</v>
      </c>
      <c r="G169" s="117"/>
      <c r="H169" s="117"/>
    </row>
    <row r="170" ht="14.25" customHeight="1">
      <c r="B170" s="141"/>
      <c r="C170" s="148" t="s">
        <v>105</v>
      </c>
      <c r="D170" s="150">
        <f> 100*(E144+F144)/(E155+F155)</f>
        <v>11.50910868</v>
      </c>
      <c r="E170" s="150">
        <f> 100*(G144+H144)/(G155+H155)</f>
        <v>11.14043732</v>
      </c>
      <c r="F170" s="152">
        <f>100*(E24+F24)/(E64+F64)</f>
        <v>54.85714286</v>
      </c>
      <c r="G170" s="117"/>
      <c r="H170" s="117"/>
    </row>
    <row r="171" ht="14.25" customHeight="1">
      <c r="B171" s="153"/>
      <c r="C171" s="148" t="s">
        <v>106</v>
      </c>
      <c r="D171" s="150">
        <f> 100*(E144+F144)/(E152+F152)</f>
        <v>8.962114076</v>
      </c>
      <c r="E171" s="150">
        <f> 100*(G144+H144)/(G152+H152)</f>
        <v>8.46234401</v>
      </c>
      <c r="F171" s="152">
        <f>100*(E24+F24)/(E52+F62)</f>
        <v>56.14035088</v>
      </c>
      <c r="G171" s="117"/>
      <c r="H171" s="117"/>
    </row>
    <row r="172" ht="18.0" customHeight="1">
      <c r="B172" s="154" t="s">
        <v>107</v>
      </c>
      <c r="C172" s="148" t="s">
        <v>108</v>
      </c>
      <c r="D172" s="150">
        <f>E152/E161</f>
        <v>4.405954047</v>
      </c>
      <c r="E172" s="150">
        <f>G152/G161</f>
        <v>3.773068194</v>
      </c>
      <c r="F172" s="155">
        <f> (E52+F52)/(E76+F76)</f>
        <v>4.5</v>
      </c>
      <c r="G172" s="117"/>
      <c r="H172" s="117"/>
    </row>
    <row r="173" ht="14.25" customHeight="1">
      <c r="B173" s="156" t="s">
        <v>109</v>
      </c>
      <c r="C173" s="148" t="s">
        <v>110</v>
      </c>
      <c r="D173" s="150">
        <f>100*E161/E155</f>
        <v>29.36034915</v>
      </c>
      <c r="E173" s="150">
        <f>100*G161/G155</f>
        <v>36.06113986</v>
      </c>
      <c r="F173" s="152">
        <f> 100*(E76+F76)/(E64+F64)</f>
        <v>28.57142857</v>
      </c>
      <c r="G173" s="117"/>
      <c r="H173" s="117"/>
    </row>
    <row r="174" ht="14.25" customHeight="1">
      <c r="B174" s="153"/>
      <c r="C174" s="157" t="s">
        <v>111</v>
      </c>
      <c r="D174" s="158">
        <f>100*(E161/E152)</f>
        <v>22.69655991</v>
      </c>
      <c r="E174" s="158">
        <f>100*(G161/G152)</f>
        <v>26.5036291</v>
      </c>
      <c r="F174" s="159">
        <f> 100*(E76+F76)/(E52+F52)</f>
        <v>22.22222222</v>
      </c>
      <c r="G174" s="117"/>
      <c r="H174" s="117"/>
    </row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mergeCells count="31">
    <mergeCell ref="B1:D2"/>
    <mergeCell ref="A3:A4"/>
    <mergeCell ref="B3:D4"/>
    <mergeCell ref="B5:D11"/>
    <mergeCell ref="E12:I12"/>
    <mergeCell ref="E39:I39"/>
    <mergeCell ref="E45:I45"/>
    <mergeCell ref="E132:F132"/>
    <mergeCell ref="G132:H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63:C163"/>
    <mergeCell ref="C167:C168"/>
    <mergeCell ref="D167:E167"/>
    <mergeCell ref="B148:C148"/>
    <mergeCell ref="B150:C150"/>
    <mergeCell ref="B152:C152"/>
    <mergeCell ref="B155:C155"/>
    <mergeCell ref="B157:C157"/>
    <mergeCell ref="B159:C159"/>
    <mergeCell ref="B161:C161"/>
  </mergeCells>
  <conditionalFormatting sqref="E25:I25 E53:I53 E79:I79 E86:I86 E112:I112">
    <cfRule type="expression" dxfId="0" priority="1">
      <formula>D24=""</formula>
    </cfRule>
  </conditionalFormatting>
  <conditionalFormatting sqref="E25:I25 E53:I53 E79:I79 E86:I86 E112:I112">
    <cfRule type="expression" dxfId="1" priority="2">
      <formula>D24=J24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2019-10-25T12:50:25Z</dcterms:created>
  <dc:creator>Kankare Ilari</dc:creator>
</cp:coreProperties>
</file>