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2 Data fitting\"/>
    </mc:Choice>
  </mc:AlternateContent>
  <xr:revisionPtr revIDLastSave="0" documentId="13_ncr:1_{8C4FF482-703D-44D5-942A-105EAE0CB9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ural Network calculations" sheetId="2" r:id="rId1"/>
    <sheet name="AnodeSim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4" i="2"/>
  <c r="AM44" i="2"/>
  <c r="AI44" i="2"/>
  <c r="AI45" i="2"/>
  <c r="AM4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  <c r="Q4" i="2"/>
  <c r="J4" i="2"/>
  <c r="J5" i="2"/>
  <c r="J6" i="2"/>
  <c r="J7" i="2"/>
  <c r="J8" i="2"/>
  <c r="J9" i="2"/>
  <c r="J10" i="2"/>
  <c r="J11" i="2"/>
  <c r="J12" i="2"/>
  <c r="AF49" i="2" s="1"/>
  <c r="J13" i="2"/>
  <c r="J14" i="2"/>
  <c r="J15" i="2"/>
  <c r="J16" i="2"/>
  <c r="J17" i="2"/>
  <c r="J18" i="2"/>
  <c r="J19" i="2"/>
  <c r="J20" i="2"/>
  <c r="J21" i="2"/>
  <c r="J22" i="2"/>
  <c r="J23" i="2"/>
  <c r="J24" i="2"/>
  <c r="AD69" i="2" s="1"/>
  <c r="AE69" i="2" s="1"/>
  <c r="J25" i="2"/>
  <c r="J26" i="2"/>
  <c r="J27" i="2"/>
  <c r="J28" i="2"/>
  <c r="J29" i="2"/>
  <c r="J30" i="2"/>
  <c r="J31" i="2"/>
  <c r="J32" i="2"/>
  <c r="J33" i="2"/>
  <c r="J34" i="2"/>
  <c r="J35" i="2"/>
  <c r="J36" i="2"/>
  <c r="AD81" i="2" s="1"/>
  <c r="AE81" i="2" s="1"/>
  <c r="J37" i="2"/>
  <c r="J38" i="2"/>
  <c r="J39" i="2"/>
  <c r="J40" i="2"/>
  <c r="J41" i="2"/>
  <c r="J42" i="2"/>
  <c r="J43" i="2"/>
  <c r="C49" i="2"/>
  <c r="D49" i="2"/>
  <c r="E49" i="2"/>
  <c r="B49" i="2"/>
  <c r="C48" i="2"/>
  <c r="D48" i="2"/>
  <c r="E48" i="2"/>
  <c r="B48" i="2"/>
  <c r="C47" i="2"/>
  <c r="D47" i="2"/>
  <c r="E47" i="2"/>
  <c r="B47" i="2"/>
  <c r="I3" i="1"/>
  <c r="I9" i="1"/>
  <c r="G9" i="1"/>
  <c r="O3" i="1"/>
  <c r="G3" i="1"/>
  <c r="B45" i="2"/>
  <c r="C45" i="2"/>
  <c r="D45" i="2"/>
  <c r="E45" i="2"/>
  <c r="B46" i="2"/>
  <c r="C46" i="2"/>
  <c r="D46" i="2"/>
  <c r="E46" i="2"/>
  <c r="G15" i="1"/>
  <c r="I15" i="1" s="1"/>
  <c r="AD52" i="2" l="1"/>
  <c r="AE52" i="2" s="1"/>
  <c r="AD64" i="2"/>
  <c r="AE64" i="2" s="1"/>
  <c r="AD76" i="2"/>
  <c r="AE76" i="2" s="1"/>
  <c r="AD88" i="2"/>
  <c r="AE88" i="2" s="1"/>
  <c r="AD53" i="2"/>
  <c r="AE53" i="2" s="1"/>
  <c r="AD65" i="2"/>
  <c r="AE65" i="2" s="1"/>
  <c r="AD77" i="2"/>
  <c r="AE77" i="2" s="1"/>
  <c r="AD49" i="2"/>
  <c r="AE49" i="2" s="1"/>
  <c r="AE89" i="2" s="1"/>
  <c r="AD54" i="2"/>
  <c r="AE54" i="2" s="1"/>
  <c r="AD66" i="2"/>
  <c r="AE66" i="2" s="1"/>
  <c r="AD78" i="2"/>
  <c r="AE78" i="2" s="1"/>
  <c r="AD59" i="2"/>
  <c r="AE59" i="2" s="1"/>
  <c r="AD55" i="2"/>
  <c r="AE55" i="2" s="1"/>
  <c r="AD67" i="2"/>
  <c r="AE67" i="2" s="1"/>
  <c r="AD79" i="2"/>
  <c r="AE79" i="2" s="1"/>
  <c r="AD58" i="2"/>
  <c r="AE58" i="2" s="1"/>
  <c r="AD70" i="2"/>
  <c r="AE70" i="2" s="1"/>
  <c r="AD82" i="2"/>
  <c r="AE82" i="2" s="1"/>
  <c r="AD60" i="2"/>
  <c r="AE60" i="2" s="1"/>
  <c r="AD72" i="2"/>
  <c r="AE72" i="2" s="1"/>
  <c r="AD84" i="2"/>
  <c r="AE84" i="2" s="1"/>
  <c r="AD61" i="2"/>
  <c r="AE61" i="2" s="1"/>
  <c r="AD73" i="2"/>
  <c r="AE73" i="2" s="1"/>
  <c r="AD85" i="2"/>
  <c r="AE85" i="2" s="1"/>
  <c r="AD83" i="2"/>
  <c r="AE83" i="2" s="1"/>
  <c r="AD50" i="2"/>
  <c r="AE50" i="2" s="1"/>
  <c r="AD62" i="2"/>
  <c r="AE62" i="2" s="1"/>
  <c r="AD74" i="2"/>
  <c r="AE74" i="2" s="1"/>
  <c r="AD86" i="2"/>
  <c r="AE86" i="2" s="1"/>
  <c r="AD51" i="2"/>
  <c r="AE51" i="2" s="1"/>
  <c r="AD63" i="2"/>
  <c r="AE63" i="2" s="1"/>
  <c r="AD75" i="2"/>
  <c r="AE75" i="2" s="1"/>
  <c r="AD87" i="2"/>
  <c r="AE87" i="2" s="1"/>
  <c r="AD71" i="2"/>
  <c r="AE71" i="2" s="1"/>
  <c r="AD80" i="2"/>
  <c r="AE80" i="2" s="1"/>
  <c r="AD68" i="2"/>
  <c r="AE68" i="2" s="1"/>
  <c r="AD56" i="2"/>
  <c r="AE56" i="2" s="1"/>
  <c r="AD57" i="2"/>
  <c r="AE57" i="2" s="1"/>
  <c r="H40" i="2"/>
  <c r="H36" i="2"/>
  <c r="G10" i="2"/>
  <c r="G41" i="2"/>
  <c r="G39" i="2"/>
  <c r="G32" i="2"/>
  <c r="G29" i="2"/>
  <c r="G40" i="2"/>
  <c r="G28" i="2"/>
  <c r="G38" i="2"/>
  <c r="G25" i="2"/>
  <c r="G37" i="2"/>
  <c r="G22" i="2"/>
  <c r="I35" i="2"/>
  <c r="G17" i="2"/>
  <c r="G34" i="2"/>
  <c r="G15" i="2"/>
  <c r="G33" i="2"/>
  <c r="H11" i="2"/>
  <c r="H23" i="2"/>
  <c r="H35" i="2"/>
  <c r="H12" i="2"/>
  <c r="H13" i="2"/>
  <c r="H4" i="2"/>
  <c r="H16" i="2"/>
  <c r="H5" i="2"/>
  <c r="H17" i="2"/>
  <c r="H29" i="2"/>
  <c r="H41" i="2"/>
  <c r="H6" i="2"/>
  <c r="H18" i="2"/>
  <c r="H30" i="2"/>
  <c r="H42" i="2"/>
  <c r="H7" i="2"/>
  <c r="H19" i="2"/>
  <c r="H8" i="2"/>
  <c r="H20" i="2"/>
  <c r="H10" i="2"/>
  <c r="H22" i="2"/>
  <c r="H34" i="2"/>
  <c r="I37" i="2"/>
  <c r="H26" i="2"/>
  <c r="I20" i="2"/>
  <c r="I14" i="2"/>
  <c r="G12" i="2"/>
  <c r="G24" i="2"/>
  <c r="G36" i="2"/>
  <c r="G13" i="2"/>
  <c r="G14" i="2"/>
  <c r="G4" i="2"/>
  <c r="G5" i="2"/>
  <c r="G6" i="2"/>
  <c r="G18" i="2"/>
  <c r="G30" i="2"/>
  <c r="G42" i="2"/>
  <c r="G7" i="2"/>
  <c r="G19" i="2"/>
  <c r="G31" i="2"/>
  <c r="G43" i="2"/>
  <c r="G20" i="2"/>
  <c r="G8" i="2"/>
  <c r="G9" i="2"/>
  <c r="G11" i="2"/>
  <c r="G23" i="2"/>
  <c r="G35" i="2"/>
  <c r="H37" i="2"/>
  <c r="I30" i="2"/>
  <c r="G26" i="2"/>
  <c r="I23" i="2"/>
  <c r="H14" i="2"/>
  <c r="I27" i="2"/>
  <c r="I38" i="2"/>
  <c r="H27" i="2"/>
  <c r="H38" i="2"/>
  <c r="I31" i="2"/>
  <c r="G27" i="2"/>
  <c r="I13" i="2"/>
  <c r="I42" i="2"/>
  <c r="H31" i="2"/>
  <c r="I24" i="2"/>
  <c r="H21" i="2"/>
  <c r="H9" i="2"/>
  <c r="I39" i="2"/>
  <c r="H28" i="2"/>
  <c r="H24" i="2"/>
  <c r="G21" i="2"/>
  <c r="G16" i="2"/>
  <c r="H39" i="2"/>
  <c r="I32" i="2"/>
  <c r="I43" i="2"/>
  <c r="H32" i="2"/>
  <c r="I25" i="2"/>
  <c r="I8" i="2"/>
  <c r="H43" i="2"/>
  <c r="I36" i="2"/>
  <c r="H25" i="2"/>
  <c r="H15" i="2"/>
  <c r="I10" i="2"/>
  <c r="I22" i="2"/>
  <c r="I34" i="2"/>
  <c r="I11" i="2"/>
  <c r="I12" i="2"/>
  <c r="I15" i="2"/>
  <c r="I4" i="2"/>
  <c r="I16" i="2"/>
  <c r="I28" i="2"/>
  <c r="I40" i="2"/>
  <c r="I6" i="2"/>
  <c r="I5" i="2"/>
  <c r="I17" i="2"/>
  <c r="I29" i="2"/>
  <c r="I41" i="2"/>
  <c r="I18" i="2"/>
  <c r="I7" i="2"/>
  <c r="I19" i="2"/>
  <c r="I9" i="2"/>
  <c r="I21" i="2"/>
  <c r="I33" i="2"/>
  <c r="H33" i="2"/>
  <c r="I26" i="2"/>
  <c r="U17" i="2" l="1"/>
  <c r="AA17" i="2" s="1"/>
  <c r="R17" i="2"/>
  <c r="X17" i="2" s="1"/>
  <c r="S17" i="2"/>
  <c r="Y17" i="2" s="1"/>
  <c r="T17" i="2"/>
  <c r="Z17" i="2" s="1"/>
  <c r="Q17" i="2"/>
  <c r="W17" i="2" s="1"/>
  <c r="S11" i="2"/>
  <c r="Y11" i="2" s="1"/>
  <c r="U11" i="2"/>
  <c r="AA11" i="2" s="1"/>
  <c r="R11" i="2"/>
  <c r="X11" i="2" s="1"/>
  <c r="T11" i="2"/>
  <c r="Z11" i="2" s="1"/>
  <c r="Q11" i="2"/>
  <c r="W11" i="2" s="1"/>
  <c r="U5" i="2"/>
  <c r="AA5" i="2" s="1"/>
  <c r="R5" i="2"/>
  <c r="X5" i="2" s="1"/>
  <c r="S5" i="2"/>
  <c r="Y5" i="2" s="1"/>
  <c r="T5" i="2"/>
  <c r="Z5" i="2" s="1"/>
  <c r="Q5" i="2"/>
  <c r="W5" i="2" s="1"/>
  <c r="S9" i="2"/>
  <c r="Y9" i="2" s="1"/>
  <c r="U9" i="2"/>
  <c r="AA9" i="2" s="1"/>
  <c r="R9" i="2"/>
  <c r="X9" i="2" s="1"/>
  <c r="T9" i="2"/>
  <c r="Z9" i="2" s="1"/>
  <c r="Q9" i="2"/>
  <c r="W9" i="2" s="1"/>
  <c r="U4" i="2"/>
  <c r="AA4" i="2" s="1"/>
  <c r="R4" i="2"/>
  <c r="X4" i="2" s="1"/>
  <c r="T4" i="2"/>
  <c r="Z4" i="2" s="1"/>
  <c r="W4" i="2"/>
  <c r="S4" i="2"/>
  <c r="Y4" i="2" s="1"/>
  <c r="T40" i="2"/>
  <c r="Z40" i="2" s="1"/>
  <c r="Q40" i="2"/>
  <c r="W40" i="2" s="1"/>
  <c r="S40" i="2"/>
  <c r="Y40" i="2" s="1"/>
  <c r="U40" i="2"/>
  <c r="AA40" i="2" s="1"/>
  <c r="R40" i="2"/>
  <c r="X40" i="2" s="1"/>
  <c r="T13" i="2"/>
  <c r="Z13" i="2" s="1"/>
  <c r="Q13" i="2"/>
  <c r="W13" i="2" s="1"/>
  <c r="R13" i="2"/>
  <c r="X13" i="2" s="1"/>
  <c r="S13" i="2"/>
  <c r="Y13" i="2" s="1"/>
  <c r="U13" i="2"/>
  <c r="AA13" i="2" s="1"/>
  <c r="U8" i="2"/>
  <c r="AA8" i="2" s="1"/>
  <c r="R8" i="2"/>
  <c r="X8" i="2" s="1"/>
  <c r="T8" i="2"/>
  <c r="Z8" i="2" s="1"/>
  <c r="Q8" i="2"/>
  <c r="W8" i="2" s="1"/>
  <c r="S8" i="2"/>
  <c r="Y8" i="2" s="1"/>
  <c r="U43" i="2"/>
  <c r="AA43" i="2" s="1"/>
  <c r="R43" i="2"/>
  <c r="X43" i="2" s="1"/>
  <c r="T43" i="2"/>
  <c r="Z43" i="2" s="1"/>
  <c r="Q43" i="2"/>
  <c r="W43" i="2" s="1"/>
  <c r="S43" i="2"/>
  <c r="Y43" i="2" s="1"/>
  <c r="S36" i="2"/>
  <c r="Y36" i="2" s="1"/>
  <c r="U36" i="2"/>
  <c r="AA36" i="2" s="1"/>
  <c r="R36" i="2"/>
  <c r="X36" i="2" s="1"/>
  <c r="T36" i="2"/>
  <c r="Z36" i="2" s="1"/>
  <c r="Q36" i="2"/>
  <c r="W36" i="2" s="1"/>
  <c r="U31" i="2"/>
  <c r="AA31" i="2" s="1"/>
  <c r="R31" i="2"/>
  <c r="X31" i="2" s="1"/>
  <c r="T31" i="2"/>
  <c r="Z31" i="2" s="1"/>
  <c r="Q31" i="2"/>
  <c r="W31" i="2" s="1"/>
  <c r="S31" i="2"/>
  <c r="Y31" i="2" s="1"/>
  <c r="S24" i="2"/>
  <c r="Y24" i="2" s="1"/>
  <c r="U24" i="2"/>
  <c r="AA24" i="2" s="1"/>
  <c r="R24" i="2"/>
  <c r="X24" i="2" s="1"/>
  <c r="T24" i="2"/>
  <c r="Z24" i="2" s="1"/>
  <c r="Q24" i="2"/>
  <c r="W24" i="2" s="1"/>
  <c r="U6" i="2"/>
  <c r="AA6" i="2" s="1"/>
  <c r="R6" i="2"/>
  <c r="X6" i="2" s="1"/>
  <c r="T6" i="2"/>
  <c r="Z6" i="2" s="1"/>
  <c r="Q6" i="2"/>
  <c r="W6" i="2" s="1"/>
  <c r="S6" i="2"/>
  <c r="Y6" i="2" s="1"/>
  <c r="T26" i="2"/>
  <c r="Z26" i="2" s="1"/>
  <c r="Q26" i="2"/>
  <c r="W26" i="2" s="1"/>
  <c r="S26" i="2"/>
  <c r="Y26" i="2" s="1"/>
  <c r="U26" i="2"/>
  <c r="AA26" i="2" s="1"/>
  <c r="R26" i="2"/>
  <c r="X26" i="2" s="1"/>
  <c r="U19" i="2"/>
  <c r="AA19" i="2" s="1"/>
  <c r="R19" i="2"/>
  <c r="X19" i="2" s="1"/>
  <c r="T19" i="2"/>
  <c r="Z19" i="2" s="1"/>
  <c r="Q19" i="2"/>
  <c r="W19" i="2" s="1"/>
  <c r="S19" i="2"/>
  <c r="Y19" i="2" s="1"/>
  <c r="S12" i="2"/>
  <c r="Y12" i="2" s="1"/>
  <c r="U12" i="2"/>
  <c r="AA12" i="2" s="1"/>
  <c r="R12" i="2"/>
  <c r="X12" i="2" s="1"/>
  <c r="T12" i="2"/>
  <c r="Z12" i="2" s="1"/>
  <c r="Q12" i="2"/>
  <c r="W12" i="2" s="1"/>
  <c r="T37" i="2"/>
  <c r="Z37" i="2" s="1"/>
  <c r="Q37" i="2"/>
  <c r="W37" i="2" s="1"/>
  <c r="R37" i="2"/>
  <c r="X37" i="2" s="1"/>
  <c r="S37" i="2"/>
  <c r="Y37" i="2" s="1"/>
  <c r="U37" i="2"/>
  <c r="AA37" i="2" s="1"/>
  <c r="U7" i="2"/>
  <c r="AA7" i="2" s="1"/>
  <c r="R7" i="2"/>
  <c r="X7" i="2" s="1"/>
  <c r="T7" i="2"/>
  <c r="Z7" i="2" s="1"/>
  <c r="Q7" i="2"/>
  <c r="W7" i="2" s="1"/>
  <c r="S7" i="2"/>
  <c r="Y7" i="2" s="1"/>
  <c r="S10" i="2"/>
  <c r="Y10" i="2" s="1"/>
  <c r="U10" i="2"/>
  <c r="AA10" i="2" s="1"/>
  <c r="R10" i="2"/>
  <c r="X10" i="2" s="1"/>
  <c r="T10" i="2"/>
  <c r="Z10" i="2" s="1"/>
  <c r="Q10" i="2"/>
  <c r="W10" i="2" s="1"/>
  <c r="T38" i="2"/>
  <c r="Z38" i="2" s="1"/>
  <c r="Q38" i="2"/>
  <c r="W38" i="2" s="1"/>
  <c r="S38" i="2"/>
  <c r="Y38" i="2" s="1"/>
  <c r="U38" i="2"/>
  <c r="AA38" i="2" s="1"/>
  <c r="R38" i="2"/>
  <c r="X38" i="2" s="1"/>
  <c r="T16" i="2"/>
  <c r="Z16" i="2" s="1"/>
  <c r="Q16" i="2"/>
  <c r="W16" i="2" s="1"/>
  <c r="S16" i="2"/>
  <c r="Y16" i="2" s="1"/>
  <c r="R16" i="2"/>
  <c r="X16" i="2" s="1"/>
  <c r="U16" i="2"/>
  <c r="AA16" i="2" s="1"/>
  <c r="T27" i="2"/>
  <c r="Z27" i="2" s="1"/>
  <c r="Q27" i="2"/>
  <c r="W27" i="2" s="1"/>
  <c r="S27" i="2"/>
  <c r="Y27" i="2" s="1"/>
  <c r="U27" i="2"/>
  <c r="AA27" i="2" s="1"/>
  <c r="R27" i="2"/>
  <c r="X27" i="2" s="1"/>
  <c r="U30" i="2"/>
  <c r="AA30" i="2" s="1"/>
  <c r="R30" i="2"/>
  <c r="X30" i="2" s="1"/>
  <c r="T30" i="2"/>
  <c r="Z30" i="2" s="1"/>
  <c r="Q30" i="2"/>
  <c r="W30" i="2" s="1"/>
  <c r="S30" i="2"/>
  <c r="Y30" i="2" s="1"/>
  <c r="T15" i="2"/>
  <c r="Z15" i="2" s="1"/>
  <c r="Q15" i="2"/>
  <c r="W15" i="2" s="1"/>
  <c r="S15" i="2"/>
  <c r="Y15" i="2" s="1"/>
  <c r="U15" i="2"/>
  <c r="AA15" i="2" s="1"/>
  <c r="R15" i="2"/>
  <c r="X15" i="2" s="1"/>
  <c r="T14" i="2"/>
  <c r="Z14" i="2" s="1"/>
  <c r="Q14" i="2"/>
  <c r="W14" i="2" s="1"/>
  <c r="S14" i="2"/>
  <c r="Y14" i="2" s="1"/>
  <c r="U14" i="2"/>
  <c r="AA14" i="2" s="1"/>
  <c r="R14" i="2"/>
  <c r="X14" i="2" s="1"/>
  <c r="S35" i="2"/>
  <c r="Y35" i="2" s="1"/>
  <c r="U35" i="2"/>
  <c r="AA35" i="2" s="1"/>
  <c r="R35" i="2"/>
  <c r="X35" i="2" s="1"/>
  <c r="T35" i="2"/>
  <c r="Z35" i="2" s="1"/>
  <c r="Q35" i="2"/>
  <c r="W35" i="2" s="1"/>
  <c r="U18" i="2"/>
  <c r="AA18" i="2" s="1"/>
  <c r="R18" i="2"/>
  <c r="X18" i="2" s="1"/>
  <c r="T18" i="2"/>
  <c r="Z18" i="2" s="1"/>
  <c r="Q18" i="2"/>
  <c r="W18" i="2" s="1"/>
  <c r="S18" i="2"/>
  <c r="Y18" i="2" s="1"/>
  <c r="U41" i="2"/>
  <c r="AA41" i="2" s="1"/>
  <c r="T25" i="2"/>
  <c r="Z25" i="2" s="1"/>
  <c r="S34" i="2"/>
  <c r="Y34" i="2" s="1"/>
  <c r="U29" i="2"/>
  <c r="AA29" i="2" s="1"/>
  <c r="T28" i="2"/>
  <c r="Z28" i="2" s="1"/>
  <c r="S22" i="2"/>
  <c r="Y22" i="2" s="1"/>
  <c r="U32" i="2"/>
  <c r="AA32" i="2" s="1"/>
  <c r="R39" i="2"/>
  <c r="X39" i="2" s="1"/>
  <c r="AF24" i="2" l="1"/>
  <c r="AF7" i="2"/>
  <c r="AF38" i="2"/>
  <c r="AF27" i="2"/>
  <c r="AF35" i="2"/>
  <c r="AF12" i="2"/>
  <c r="AF43" i="2"/>
  <c r="AF9" i="2"/>
  <c r="AF31" i="2"/>
  <c r="AF17" i="2"/>
  <c r="AF6" i="2"/>
  <c r="AF11" i="2"/>
  <c r="AF26" i="2"/>
  <c r="AF30" i="2"/>
  <c r="AF16" i="2"/>
  <c r="AF15" i="2"/>
  <c r="AF8" i="2"/>
  <c r="AF40" i="2"/>
  <c r="AF5" i="2"/>
  <c r="AF10" i="2"/>
  <c r="AF37" i="2"/>
  <c r="AF13" i="2"/>
  <c r="AF18" i="2"/>
  <c r="AF14" i="2"/>
  <c r="AF19" i="2"/>
  <c r="AF36" i="2"/>
  <c r="AF4" i="2"/>
  <c r="Q34" i="2"/>
  <c r="W34" i="2" s="1"/>
  <c r="T34" i="2"/>
  <c r="Z34" i="2" s="1"/>
  <c r="R34" i="2"/>
  <c r="X34" i="2" s="1"/>
  <c r="U34" i="2"/>
  <c r="AA34" i="2" s="1"/>
  <c r="Q29" i="2"/>
  <c r="W29" i="2" s="1"/>
  <c r="T33" i="2"/>
  <c r="Z33" i="2" s="1"/>
  <c r="U39" i="2"/>
  <c r="AA39" i="2" s="1"/>
  <c r="T39" i="2"/>
  <c r="Z39" i="2" s="1"/>
  <c r="S33" i="2"/>
  <c r="Y33" i="2" s="1"/>
  <c r="S39" i="2"/>
  <c r="Y39" i="2" s="1"/>
  <c r="Q39" i="2"/>
  <c r="W39" i="2" s="1"/>
  <c r="Q22" i="2"/>
  <c r="W22" i="2" s="1"/>
  <c r="T29" i="2"/>
  <c r="Z29" i="2" s="1"/>
  <c r="R28" i="2"/>
  <c r="X28" i="2" s="1"/>
  <c r="S41" i="2"/>
  <c r="Y41" i="2" s="1"/>
  <c r="T22" i="2"/>
  <c r="Z22" i="2" s="1"/>
  <c r="S29" i="2"/>
  <c r="Y29" i="2" s="1"/>
  <c r="U28" i="2"/>
  <c r="AA28" i="2" s="1"/>
  <c r="Q41" i="2"/>
  <c r="W41" i="2" s="1"/>
  <c r="R22" i="2"/>
  <c r="X22" i="2" s="1"/>
  <c r="R29" i="2"/>
  <c r="X29" i="2" s="1"/>
  <c r="S28" i="2"/>
  <c r="Y28" i="2" s="1"/>
  <c r="S21" i="2"/>
  <c r="Y21" i="2" s="1"/>
  <c r="Q21" i="2"/>
  <c r="W21" i="2" s="1"/>
  <c r="T21" i="2"/>
  <c r="Z21" i="2" s="1"/>
  <c r="U21" i="2"/>
  <c r="AA21" i="2" s="1"/>
  <c r="R21" i="2"/>
  <c r="X21" i="2" s="1"/>
  <c r="U25" i="2"/>
  <c r="AA25" i="2" s="1"/>
  <c r="T41" i="2"/>
  <c r="Z41" i="2" s="1"/>
  <c r="U22" i="2"/>
  <c r="AA22" i="2" s="1"/>
  <c r="S32" i="2"/>
  <c r="Y32" i="2" s="1"/>
  <c r="Q28" i="2"/>
  <c r="W28" i="2" s="1"/>
  <c r="S23" i="2"/>
  <c r="Y23" i="2" s="1"/>
  <c r="U23" i="2"/>
  <c r="AA23" i="2" s="1"/>
  <c r="R23" i="2"/>
  <c r="X23" i="2" s="1"/>
  <c r="T23" i="2"/>
  <c r="Z23" i="2" s="1"/>
  <c r="Q23" i="2"/>
  <c r="W23" i="2" s="1"/>
  <c r="S25" i="2"/>
  <c r="Y25" i="2" s="1"/>
  <c r="R41" i="2"/>
  <c r="X41" i="2" s="1"/>
  <c r="Q32" i="2"/>
  <c r="W32" i="2" s="1"/>
  <c r="Q33" i="2"/>
  <c r="W33" i="2" s="1"/>
  <c r="R25" i="2"/>
  <c r="X25" i="2" s="1"/>
  <c r="T32" i="2"/>
  <c r="Z32" i="2" s="1"/>
  <c r="U42" i="2"/>
  <c r="AA42" i="2" s="1"/>
  <c r="R42" i="2"/>
  <c r="X42" i="2" s="1"/>
  <c r="T42" i="2"/>
  <c r="Z42" i="2" s="1"/>
  <c r="Q42" i="2"/>
  <c r="W42" i="2" s="1"/>
  <c r="S42" i="2"/>
  <c r="Y42" i="2" s="1"/>
  <c r="R33" i="2"/>
  <c r="X33" i="2" s="1"/>
  <c r="Q25" i="2"/>
  <c r="W25" i="2" s="1"/>
  <c r="R32" i="2"/>
  <c r="X32" i="2" s="1"/>
  <c r="U20" i="2"/>
  <c r="AA20" i="2" s="1"/>
  <c r="R20" i="2"/>
  <c r="X20" i="2" s="1"/>
  <c r="T20" i="2"/>
  <c r="Z20" i="2" s="1"/>
  <c r="Q20" i="2"/>
  <c r="W20" i="2" s="1"/>
  <c r="S20" i="2"/>
  <c r="Y20" i="2" s="1"/>
  <c r="U33" i="2"/>
  <c r="AA33" i="2" s="1"/>
  <c r="AK8" i="2" l="1"/>
  <c r="AL8" i="2" s="1"/>
  <c r="AM8" i="2" s="1"/>
  <c r="AK27" i="2"/>
  <c r="AL27" i="2" s="1"/>
  <c r="AM27" i="2" s="1"/>
  <c r="AK36" i="2"/>
  <c r="AL36" i="2" s="1"/>
  <c r="AM36" i="2" s="1"/>
  <c r="AH7" i="2"/>
  <c r="AI7" i="2" s="1"/>
  <c r="AK26" i="2"/>
  <c r="AL26" i="2" s="1"/>
  <c r="AM26" i="2" s="1"/>
  <c r="AH24" i="2"/>
  <c r="AI24" i="2" s="1"/>
  <c r="AK14" i="2"/>
  <c r="AL14" i="2" s="1"/>
  <c r="AM14" i="2" s="1"/>
  <c r="AK11" i="2"/>
  <c r="AL11" i="2" s="1"/>
  <c r="AM11" i="2" s="1"/>
  <c r="AK15" i="2"/>
  <c r="AL15" i="2" s="1"/>
  <c r="AM15" i="2" s="1"/>
  <c r="AH35" i="2"/>
  <c r="AI35" i="2" s="1"/>
  <c r="AH6" i="2"/>
  <c r="AI6" i="2" s="1"/>
  <c r="AK17" i="2"/>
  <c r="AL17" i="2" s="1"/>
  <c r="AM17" i="2" s="1"/>
  <c r="AH31" i="2"/>
  <c r="AI31" i="2" s="1"/>
  <c r="AK9" i="2"/>
  <c r="AL9" i="2" s="1"/>
  <c r="AM9" i="2" s="1"/>
  <c r="AK5" i="2"/>
  <c r="AL5" i="2" s="1"/>
  <c r="AM5" i="2" s="1"/>
  <c r="AK43" i="2"/>
  <c r="AL43" i="2" s="1"/>
  <c r="AM43" i="2" s="1"/>
  <c r="AK16" i="2"/>
  <c r="AL16" i="2" s="1"/>
  <c r="AM16" i="2" s="1"/>
  <c r="AK18" i="2"/>
  <c r="AL18" i="2" s="1"/>
  <c r="AM18" i="2" s="1"/>
  <c r="AH13" i="2"/>
  <c r="AI13" i="2" s="1"/>
  <c r="AH37" i="2"/>
  <c r="AI37" i="2" s="1"/>
  <c r="AH10" i="2"/>
  <c r="AI10" i="2" s="1"/>
  <c r="AK40" i="2"/>
  <c r="AL40" i="2" s="1"/>
  <c r="AM40" i="2" s="1"/>
  <c r="AH12" i="2"/>
  <c r="AI12" i="2" s="1"/>
  <c r="AK38" i="2"/>
  <c r="AL38" i="2" s="1"/>
  <c r="AM38" i="2" s="1"/>
  <c r="AK30" i="2"/>
  <c r="AL30" i="2" s="1"/>
  <c r="AM30" i="2" s="1"/>
  <c r="AK19" i="2"/>
  <c r="AL19" i="2" s="1"/>
  <c r="AM19" i="2" s="1"/>
  <c r="AK24" i="2"/>
  <c r="AL24" i="2" s="1"/>
  <c r="AM24" i="2" s="1"/>
  <c r="AF22" i="2"/>
  <c r="AH9" i="2"/>
  <c r="AI9" i="2" s="1"/>
  <c r="AH27" i="2"/>
  <c r="AI27" i="2" s="1"/>
  <c r="AH30" i="2"/>
  <c r="AI30" i="2" s="1"/>
  <c r="AK12" i="2"/>
  <c r="AL12" i="2" s="1"/>
  <c r="AM12" i="2" s="1"/>
  <c r="AH36" i="2"/>
  <c r="AI36" i="2" s="1"/>
  <c r="AH16" i="2"/>
  <c r="AI16" i="2" s="1"/>
  <c r="AF39" i="2"/>
  <c r="AK6" i="2"/>
  <c r="AL6" i="2" s="1"/>
  <c r="AM6" i="2" s="1"/>
  <c r="AH18" i="2"/>
  <c r="AI18" i="2" s="1"/>
  <c r="AF28" i="2"/>
  <c r="AH38" i="2"/>
  <c r="AI38" i="2" s="1"/>
  <c r="AH43" i="2"/>
  <c r="AI43" i="2" s="1"/>
  <c r="AK35" i="2"/>
  <c r="AL35" i="2" s="1"/>
  <c r="AM35" i="2" s="1"/>
  <c r="AK7" i="2"/>
  <c r="AL7" i="2" s="1"/>
  <c r="AM7" i="2" s="1"/>
  <c r="AH15" i="2"/>
  <c r="AI15" i="2" s="1"/>
  <c r="AK10" i="2"/>
  <c r="AL10" i="2" s="1"/>
  <c r="AM10" i="2" s="1"/>
  <c r="AF21" i="2"/>
  <c r="AF32" i="2"/>
  <c r="AH26" i="2"/>
  <c r="AI26" i="2" s="1"/>
  <c r="AH19" i="2"/>
  <c r="AI19" i="2" s="1"/>
  <c r="AF42" i="2"/>
  <c r="AH40" i="2"/>
  <c r="AI40" i="2" s="1"/>
  <c r="AF20" i="2"/>
  <c r="AF41" i="2"/>
  <c r="AK31" i="2"/>
  <c r="AL31" i="2" s="1"/>
  <c r="AM31" i="2" s="1"/>
  <c r="AH5" i="2"/>
  <c r="AI5" i="2" s="1"/>
  <c r="AH8" i="2"/>
  <c r="AI8" i="2" s="1"/>
  <c r="AF33" i="2"/>
  <c r="AH17" i="2"/>
  <c r="AI17" i="2" s="1"/>
  <c r="AH14" i="2"/>
  <c r="AI14" i="2" s="1"/>
  <c r="AH11" i="2"/>
  <c r="AI11" i="2" s="1"/>
  <c r="AF29" i="2"/>
  <c r="AK13" i="2"/>
  <c r="AL13" i="2" s="1"/>
  <c r="AM13" i="2" s="1"/>
  <c r="AK37" i="2"/>
  <c r="AL37" i="2" s="1"/>
  <c r="AM37" i="2" s="1"/>
  <c r="AF25" i="2"/>
  <c r="AF23" i="2"/>
  <c r="AF34" i="2"/>
  <c r="AH4" i="2"/>
  <c r="AI4" i="2" s="1"/>
  <c r="AK4" i="2"/>
  <c r="AK42" i="2" l="1"/>
  <c r="AL42" i="2" s="1"/>
  <c r="AM42" i="2" s="1"/>
  <c r="AK32" i="2"/>
  <c r="AL32" i="2" s="1"/>
  <c r="AM32" i="2" s="1"/>
  <c r="AK28" i="2"/>
  <c r="AL28" i="2" s="1"/>
  <c r="AM28" i="2" s="1"/>
  <c r="AK29" i="2"/>
  <c r="AL29" i="2" s="1"/>
  <c r="AM29" i="2" s="1"/>
  <c r="AH34" i="2"/>
  <c r="AI34" i="2" s="1"/>
  <c r="AK33" i="2"/>
  <c r="AL33" i="2" s="1"/>
  <c r="AM33" i="2" s="1"/>
  <c r="AH23" i="2"/>
  <c r="AI23" i="2" s="1"/>
  <c r="AK41" i="2"/>
  <c r="AL41" i="2" s="1"/>
  <c r="AM41" i="2" s="1"/>
  <c r="AK22" i="2"/>
  <c r="AL22" i="2" s="1"/>
  <c r="AM22" i="2" s="1"/>
  <c r="AK21" i="2"/>
  <c r="AL21" i="2" s="1"/>
  <c r="AM21" i="2" s="1"/>
  <c r="AK25" i="2"/>
  <c r="AL25" i="2" s="1"/>
  <c r="AM25" i="2" s="1"/>
  <c r="AK20" i="2"/>
  <c r="AL20" i="2" s="1"/>
  <c r="AM20" i="2" s="1"/>
  <c r="AK39" i="2"/>
  <c r="AL39" i="2" s="1"/>
  <c r="AM39" i="2" s="1"/>
  <c r="AH39" i="2"/>
  <c r="AI39" i="2" s="1"/>
  <c r="AH42" i="2"/>
  <c r="AI42" i="2" s="1"/>
  <c r="AH22" i="2"/>
  <c r="AI22" i="2" s="1"/>
  <c r="AH28" i="2"/>
  <c r="AI28" i="2" s="1"/>
  <c r="AH20" i="2"/>
  <c r="AI20" i="2" s="1"/>
  <c r="AH32" i="2"/>
  <c r="AI32" i="2" s="1"/>
  <c r="AH21" i="2"/>
  <c r="AI21" i="2" s="1"/>
  <c r="AK23" i="2"/>
  <c r="AL23" i="2" s="1"/>
  <c r="AM23" i="2" s="1"/>
  <c r="AH41" i="2"/>
  <c r="AI41" i="2" s="1"/>
  <c r="AH25" i="2"/>
  <c r="AI25" i="2" s="1"/>
  <c r="AH33" i="2"/>
  <c r="AI33" i="2" s="1"/>
  <c r="AK34" i="2"/>
  <c r="AL34" i="2" s="1"/>
  <c r="AM34" i="2" s="1"/>
  <c r="AH29" i="2"/>
  <c r="AI29" i="2" s="1"/>
  <c r="AL4" i="2"/>
  <c r="AM4" i="2" s="1"/>
  <c r="AK89" i="2" l="1"/>
</calcChain>
</file>

<file path=xl/sharedStrings.xml><?xml version="1.0" encoding="utf-8"?>
<sst xmlns="http://schemas.openxmlformats.org/spreadsheetml/2006/main" count="69" uniqueCount="49">
  <si>
    <t>Input layer</t>
  </si>
  <si>
    <t>Hidden layer</t>
  </si>
  <si>
    <t>Output layer</t>
  </si>
  <si>
    <r>
      <t xml:space="preserve">Inputs </t>
    </r>
    <r>
      <rPr>
        <b/>
        <i/>
        <sz val="14"/>
        <rFont val="Arial"/>
        <family val="2"/>
      </rPr>
      <t>p</t>
    </r>
  </si>
  <si>
    <r>
      <t xml:space="preserve">Weights </t>
    </r>
    <r>
      <rPr>
        <b/>
        <i/>
        <sz val="14"/>
        <rFont val="Arial"/>
        <family val="2"/>
      </rPr>
      <t>w</t>
    </r>
  </si>
  <si>
    <r>
      <t xml:space="preserve">Bias </t>
    </r>
    <r>
      <rPr>
        <b/>
        <i/>
        <sz val="14"/>
        <rFont val="Arial"/>
        <family val="2"/>
      </rPr>
      <t>b</t>
    </r>
  </si>
  <si>
    <t>Weighed sums</t>
  </si>
  <si>
    <t>Tan-Sigmoid</t>
  </si>
  <si>
    <r>
      <t xml:space="preserve">Output </t>
    </r>
    <r>
      <rPr>
        <b/>
        <i/>
        <sz val="14"/>
        <rFont val="Arial"/>
        <family val="2"/>
      </rPr>
      <t>a</t>
    </r>
  </si>
  <si>
    <t>=I3*K3+I9*K4+I15*K5+M3</t>
  </si>
  <si>
    <t>=C15*A3+C16*A9+C17*A15+E15</t>
  </si>
  <si>
    <t>Standard deviation</t>
  </si>
  <si>
    <t>Average</t>
  </si>
  <si>
    <t>Cost</t>
  </si>
  <si>
    <t>Weight</t>
  </si>
  <si>
    <t>Perimeter</t>
  </si>
  <si>
    <t>Thickness</t>
  </si>
  <si>
    <t>Standardized Residuals (descaled)</t>
  </si>
  <si>
    <t>Residuals (descaled)</t>
  </si>
  <si>
    <t>Predicted Values (descaled)</t>
  </si>
  <si>
    <t>Residuals</t>
  </si>
  <si>
    <t>"=(value-average of factor)/(standard deviation of factor)"</t>
  </si>
  <si>
    <t>[euro/m2]</t>
  </si>
  <si>
    <t>[kg]</t>
  </si>
  <si>
    <t>[mm]</t>
  </si>
  <si>
    <r>
      <t>[</t>
    </r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>m]</t>
    </r>
  </si>
  <si>
    <t>Standardized data</t>
  </si>
  <si>
    <t>Data</t>
  </si>
  <si>
    <t>Weighted sums</t>
  </si>
  <si>
    <t>Hidden node 1</t>
  </si>
  <si>
    <t>Hidden node 2</t>
  </si>
  <si>
    <t>Hidden node 3</t>
  </si>
  <si>
    <t>Hidden node 4</t>
  </si>
  <si>
    <t>Hidden node 5</t>
  </si>
  <si>
    <t>Squared residuals</t>
  </si>
  <si>
    <t>SSE</t>
  </si>
  <si>
    <t>Total variation</t>
  </si>
  <si>
    <t>Average:</t>
  </si>
  <si>
    <t>TSS</t>
  </si>
  <si>
    <t>R^2</t>
  </si>
  <si>
    <t>Xmax</t>
  </si>
  <si>
    <t>Xmin</t>
  </si>
  <si>
    <t>Xmax - Xmin</t>
  </si>
  <si>
    <t>standard error</t>
  </si>
  <si>
    <t>SSE (destandardized)</t>
  </si>
  <si>
    <t>standard error (destandardized)</t>
  </si>
  <si>
    <t>Output (standardized)</t>
  </si>
  <si>
    <t>min residual</t>
  </si>
  <si>
    <t>max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</si>
</sst>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0.0000000000000"/>
    <numFmt numFmtId="171" formatCode="#,##0.0000\ _€"/>
    <numFmt numFmtId="172" formatCode="#,##0.0000"/>
    <numFmt numFmtId="173" formatCode="0.0000"/>
    <numFmt numFmtId="174" formatCode="_-* #,##0.000000\ _€_-;\-* #,##0.000000\ _€_-;_-* &quot;-&quot;??????\ _€_-;_-@_-"/>
    <numFmt numFmtId="175" formatCode="0.000000"/>
  </numFmts>
  <fonts count="11" x14ac:knownFonts="1">
    <font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Symbol"/>
      <family val="1"/>
      <charset val="2"/>
    </font>
    <font>
      <b/>
      <sz val="10"/>
      <name val="Arial"/>
      <family val="2"/>
    </font>
    <font>
      <sz val="10"/>
      <name val="Arial Unicode MS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2" fontId="1" fillId="2" borderId="0" xfId="0" quotePrefix="1" applyNumberFormat="1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quotePrefix="1" applyFont="1" applyBorder="1"/>
    <xf numFmtId="0" fontId="1" fillId="2" borderId="0" xfId="0" applyFont="1" applyFill="1"/>
    <xf numFmtId="165" fontId="1" fillId="2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2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6" xfId="0" applyFont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6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1" fillId="0" borderId="0" xfId="0" quotePrefix="1" applyFont="1" applyBorder="1"/>
    <xf numFmtId="0" fontId="3" fillId="0" borderId="0" xfId="0" applyFont="1" applyBorder="1"/>
    <xf numFmtId="0" fontId="1" fillId="0" borderId="0" xfId="0" quotePrefix="1" applyFont="1" applyBorder="1" applyAlignment="1">
      <alignment horizontal="left"/>
    </xf>
    <xf numFmtId="0" fontId="4" fillId="0" borderId="0" xfId="0" applyFont="1" applyBorder="1"/>
    <xf numFmtId="0" fontId="9" fillId="0" borderId="0" xfId="0" applyFont="1" applyAlignment="1">
      <alignment vertical="center"/>
    </xf>
    <xf numFmtId="0" fontId="1" fillId="0" borderId="0" xfId="0" applyFont="1" applyFill="1" applyBorder="1"/>
    <xf numFmtId="171" fontId="1" fillId="2" borderId="0" xfId="0" quotePrefix="1" applyNumberFormat="1" applyFont="1" applyFill="1" applyBorder="1" applyAlignment="1">
      <alignment horizontal="center"/>
    </xf>
    <xf numFmtId="171" fontId="1" fillId="2" borderId="0" xfId="0" applyNumberFormat="1" applyFont="1" applyFill="1" applyBorder="1" applyAlignment="1">
      <alignment horizontal="center"/>
    </xf>
    <xf numFmtId="171" fontId="1" fillId="0" borderId="0" xfId="0" applyNumberFormat="1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172" fontId="4" fillId="0" borderId="0" xfId="0" applyNumberFormat="1" applyFont="1"/>
    <xf numFmtId="164" fontId="4" fillId="0" borderId="0" xfId="0" applyNumberFormat="1" applyFont="1" applyBorder="1" applyAlignment="1">
      <alignment horizontal="center"/>
    </xf>
    <xf numFmtId="0" fontId="10" fillId="0" borderId="0" xfId="0" applyFont="1"/>
    <xf numFmtId="165" fontId="10" fillId="0" borderId="11" xfId="0" applyNumberFormat="1" applyFont="1" applyBorder="1"/>
    <xf numFmtId="173" fontId="10" fillId="0" borderId="0" xfId="0" applyNumberFormat="1" applyFont="1"/>
    <xf numFmtId="174" fontId="1" fillId="0" borderId="9" xfId="0" applyNumberFormat="1" applyFont="1" applyBorder="1"/>
    <xf numFmtId="174" fontId="10" fillId="0" borderId="10" xfId="0" applyNumberFormat="1" applyFont="1" applyBorder="1"/>
    <xf numFmtId="174" fontId="10" fillId="0" borderId="0" xfId="0" applyNumberFormat="1" applyFont="1"/>
    <xf numFmtId="174" fontId="10" fillId="0" borderId="11" xfId="0" applyNumberFormat="1" applyFont="1" applyBorder="1"/>
    <xf numFmtId="174" fontId="10" fillId="0" borderId="12" xfId="0" applyNumberFormat="1" applyFont="1" applyBorder="1"/>
    <xf numFmtId="174" fontId="0" fillId="0" borderId="0" xfId="0" applyNumberFormat="1"/>
    <xf numFmtId="173" fontId="1" fillId="2" borderId="0" xfId="0" applyNumberFormat="1" applyFont="1" applyFill="1" applyBorder="1" applyAlignment="1">
      <alignment horizontal="center"/>
    </xf>
    <xf numFmtId="175" fontId="4" fillId="0" borderId="0" xfId="0" applyNumberFormat="1" applyFont="1" applyBorder="1" applyAlignment="1">
      <alignment horizontal="center"/>
    </xf>
    <xf numFmtId="165" fontId="0" fillId="3" borderId="0" xfId="0" applyNumberFormat="1" applyFill="1"/>
    <xf numFmtId="175" fontId="0" fillId="3" borderId="0" xfId="0" applyNumberFormat="1" applyFill="1"/>
    <xf numFmtId="175" fontId="10" fillId="0" borderId="12" xfId="0" applyNumberFormat="1" applyFont="1" applyBorder="1"/>
    <xf numFmtId="175" fontId="0" fillId="0" borderId="0" xfId="0" applyNumberFormat="1"/>
  </cellXfs>
  <cellStyles count="2">
    <cellStyle name="Normal" xfId="0" builtinId="0"/>
    <cellStyle name="Normal 2" xfId="1" xr:uid="{5BD9A1CE-C0F1-4AC6-AFA1-8621DC252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EAE1-7B7D-4877-801F-408B3AEC0C04}">
  <dimension ref="A1:AQ89"/>
  <sheetViews>
    <sheetView tabSelected="1" topLeftCell="AF1" zoomScale="85" zoomScaleNormal="85" workbookViewId="0">
      <selection activeCell="AP5" sqref="AP5"/>
    </sheetView>
  </sheetViews>
  <sheetFormatPr defaultRowHeight="13.2" x14ac:dyDescent="0.25"/>
  <cols>
    <col min="1" max="1" width="21.88671875" customWidth="1"/>
    <col min="2" max="2" width="13.77734375" customWidth="1"/>
    <col min="3" max="3" width="16.109375" customWidth="1"/>
    <col min="4" max="4" width="13.5546875" customWidth="1"/>
    <col min="5" max="5" width="14.33203125" customWidth="1"/>
    <col min="6" max="6" width="16.5546875" customWidth="1"/>
    <col min="7" max="7" width="16" customWidth="1"/>
    <col min="8" max="8" width="21.5546875" customWidth="1"/>
    <col min="9" max="9" width="17.33203125" customWidth="1"/>
    <col min="10" max="10" width="19.77734375" customWidth="1"/>
    <col min="12" max="12" width="12" customWidth="1"/>
    <col min="14" max="14" width="13.44140625" customWidth="1"/>
    <col min="15" max="15" width="16.77734375" customWidth="1"/>
    <col min="16" max="16" width="14.5546875" customWidth="1"/>
    <col min="17" max="17" width="19.5546875" customWidth="1"/>
    <col min="18" max="18" width="20.6640625" customWidth="1"/>
    <col min="19" max="19" width="20.21875" customWidth="1"/>
    <col min="20" max="20" width="20.88671875" customWidth="1"/>
    <col min="21" max="21" width="21.88671875" customWidth="1"/>
    <col min="22" max="23" width="23.5546875" customWidth="1"/>
    <col min="24" max="24" width="20.109375" customWidth="1"/>
    <col min="25" max="25" width="20.33203125" customWidth="1"/>
    <col min="26" max="26" width="21.88671875" customWidth="1"/>
    <col min="27" max="27" width="21.33203125" customWidth="1"/>
    <col min="28" max="28" width="19" customWidth="1"/>
    <col min="29" max="29" width="14.5546875" customWidth="1"/>
    <col min="30" max="30" width="19" customWidth="1"/>
    <col min="31" max="31" width="19.77734375" customWidth="1"/>
    <col min="32" max="32" width="28.6640625" customWidth="1"/>
    <col min="33" max="33" width="13.5546875" customWidth="1"/>
    <col min="34" max="34" width="13.6640625" customWidth="1"/>
    <col min="35" max="35" width="27.5546875" customWidth="1"/>
    <col min="36" max="36" width="15" customWidth="1"/>
    <col min="37" max="37" width="32.21875" customWidth="1"/>
    <col min="38" max="38" width="28.5546875" customWidth="1"/>
    <col min="39" max="39" width="34.88671875" customWidth="1"/>
    <col min="41" max="41" width="14.33203125" customWidth="1"/>
    <col min="42" max="42" width="33.77734375" customWidth="1"/>
    <col min="43" max="43" width="17.88671875" customWidth="1"/>
  </cols>
  <sheetData>
    <row r="1" spans="1:43" ht="15.6" x14ac:dyDescent="0.3">
      <c r="A1" s="42" t="s">
        <v>27</v>
      </c>
      <c r="B1" s="34"/>
      <c r="C1" s="34"/>
      <c r="D1" s="34"/>
      <c r="F1" s="33"/>
      <c r="G1" s="34" t="s">
        <v>26</v>
      </c>
      <c r="H1" s="33"/>
      <c r="I1" s="33"/>
      <c r="J1" s="33"/>
      <c r="L1" s="45"/>
      <c r="M1" s="4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43" ht="17.399999999999999" x14ac:dyDescent="0.3">
      <c r="A2" s="44" t="s">
        <v>25</v>
      </c>
      <c r="B2" s="44" t="s">
        <v>24</v>
      </c>
      <c r="C2" s="44" t="s">
        <v>23</v>
      </c>
      <c r="D2" s="44" t="s">
        <v>22</v>
      </c>
      <c r="F2" s="33"/>
      <c r="G2" s="33" t="s">
        <v>21</v>
      </c>
      <c r="H2" s="33"/>
      <c r="I2" s="33"/>
      <c r="J2" s="33"/>
      <c r="L2" s="45"/>
      <c r="M2" s="47" t="s">
        <v>0</v>
      </c>
      <c r="N2" s="48"/>
      <c r="O2" s="47" t="s">
        <v>1</v>
      </c>
      <c r="P2" s="48"/>
      <c r="Q2" s="48"/>
      <c r="R2" s="48" t="s">
        <v>28</v>
      </c>
      <c r="S2" s="48"/>
      <c r="T2" s="48"/>
      <c r="U2" s="48"/>
      <c r="V2" s="49"/>
      <c r="W2" s="49" t="s">
        <v>7</v>
      </c>
      <c r="X2" s="49"/>
      <c r="Z2" s="49"/>
      <c r="AA2" s="48"/>
      <c r="AB2" s="47" t="s">
        <v>2</v>
      </c>
      <c r="AC2" s="48"/>
      <c r="AD2" s="49"/>
      <c r="AE2" s="48"/>
      <c r="AF2" s="48"/>
      <c r="AG2" s="50"/>
      <c r="AK2" s="41"/>
      <c r="AL2" s="41"/>
      <c r="AM2" s="41"/>
    </row>
    <row r="3" spans="1:43" ht="17.399999999999999" x14ac:dyDescent="0.3">
      <c r="A3" s="43" t="s">
        <v>16</v>
      </c>
      <c r="B3" s="43" t="s">
        <v>15</v>
      </c>
      <c r="C3" s="43" t="s">
        <v>14</v>
      </c>
      <c r="D3" s="42" t="s">
        <v>13</v>
      </c>
      <c r="F3" s="33"/>
      <c r="G3" s="43" t="s">
        <v>16</v>
      </c>
      <c r="H3" s="43" t="s">
        <v>15</v>
      </c>
      <c r="I3" s="43" t="s">
        <v>14</v>
      </c>
      <c r="J3" s="42" t="s">
        <v>13</v>
      </c>
      <c r="L3" s="45"/>
      <c r="M3" s="48" t="s">
        <v>3</v>
      </c>
      <c r="N3" s="48"/>
      <c r="O3" s="48" t="s">
        <v>4</v>
      </c>
      <c r="P3" s="49" t="s">
        <v>5</v>
      </c>
      <c r="Q3" s="57" t="s">
        <v>29</v>
      </c>
      <c r="R3" s="57" t="s">
        <v>30</v>
      </c>
      <c r="S3" s="57" t="s">
        <v>31</v>
      </c>
      <c r="T3" s="57" t="s">
        <v>32</v>
      </c>
      <c r="U3" s="57" t="s">
        <v>33</v>
      </c>
      <c r="V3" s="49"/>
      <c r="W3" s="57" t="s">
        <v>29</v>
      </c>
      <c r="X3" s="57" t="s">
        <v>30</v>
      </c>
      <c r="Y3" s="57" t="s">
        <v>31</v>
      </c>
      <c r="Z3" s="57" t="s">
        <v>32</v>
      </c>
      <c r="AA3" s="57" t="s">
        <v>33</v>
      </c>
      <c r="AB3" s="48" t="s">
        <v>4</v>
      </c>
      <c r="AC3" s="48"/>
      <c r="AD3" s="49" t="s">
        <v>5</v>
      </c>
      <c r="AE3" s="48"/>
      <c r="AF3" s="49" t="s">
        <v>46</v>
      </c>
      <c r="AG3" s="45"/>
      <c r="AH3" s="41" t="s">
        <v>20</v>
      </c>
      <c r="AI3" s="41" t="s">
        <v>34</v>
      </c>
      <c r="AK3" s="41" t="s">
        <v>19</v>
      </c>
      <c r="AL3" s="41" t="s">
        <v>18</v>
      </c>
      <c r="AM3" s="41" t="s">
        <v>17</v>
      </c>
      <c r="AO3" s="41"/>
      <c r="AP3" s="41"/>
      <c r="AQ3" s="41"/>
    </row>
    <row r="4" spans="1:43" ht="17.399999999999999" x14ac:dyDescent="0.3">
      <c r="A4" s="33">
        <v>5</v>
      </c>
      <c r="B4" s="38">
        <v>20</v>
      </c>
      <c r="C4" s="39">
        <v>0.09</v>
      </c>
      <c r="D4" s="37">
        <v>5.5810979206201097</v>
      </c>
      <c r="F4" s="33"/>
      <c r="G4" s="33">
        <f>(A4-B$45)/B$46</f>
        <v>-1.324764129949177</v>
      </c>
      <c r="H4" s="33">
        <f>(B4-C$45)/C$46</f>
        <v>-0.8032479942614954</v>
      </c>
      <c r="I4" s="33">
        <f>(C4-D$45)/D$46</f>
        <v>-0.55101081488600889</v>
      </c>
      <c r="J4" s="33">
        <f>(D4-E$45)/E$46</f>
        <v>1.121117880149846</v>
      </c>
      <c r="L4" s="55">
        <f>G4</f>
        <v>-1.324764129949177</v>
      </c>
      <c r="M4" s="55">
        <f>H4</f>
        <v>-0.8032479942614954</v>
      </c>
      <c r="N4" s="55">
        <f>I4</f>
        <v>-0.55101081488600889</v>
      </c>
      <c r="O4" s="58">
        <v>-0.88539999999999996</v>
      </c>
      <c r="P4" s="58">
        <v>4.8089000000000004</v>
      </c>
      <c r="Q4" s="63">
        <f>L4*$O$4+M4*$O$5+N4*$O$6+$P$4</f>
        <v>3.2466976400327292</v>
      </c>
      <c r="R4" s="33">
        <f>L4*$O$8+M4*$O$9+N4*$O$10+$P$8</f>
        <v>-2.5915933417005315</v>
      </c>
      <c r="S4" s="33">
        <f>L4*$O$12+M4*$O$13+N4*$O$14+$P$12</f>
        <v>1.1308570400030438</v>
      </c>
      <c r="T4" s="33">
        <f>L4*$O$16+M4*$O$17+N4*$O$18+$P$16</f>
        <v>-2.621321215435755</v>
      </c>
      <c r="U4" s="55">
        <f>L4*$O$20+M4*$O$21+N4*$O$22+$P$20</f>
        <v>1.0650991670202847</v>
      </c>
      <c r="V4" s="51"/>
      <c r="W4" s="75">
        <f>TANH(Q4)</f>
        <v>0.99697777014454902</v>
      </c>
      <c r="X4" s="75">
        <f t="shared" ref="X4:AA19" si="0">TANH(R4)</f>
        <v>-0.98884239471356916</v>
      </c>
      <c r="Y4" s="75">
        <f t="shared" si="0"/>
        <v>0.81131237830816316</v>
      </c>
      <c r="Z4" s="75">
        <f t="shared" si="0"/>
        <v>-0.98948305588037</v>
      </c>
      <c r="AA4" s="75">
        <f t="shared" si="0"/>
        <v>0.78760767074531468</v>
      </c>
      <c r="AB4" s="74">
        <v>3.8281999999999998</v>
      </c>
      <c r="AC4" s="48"/>
      <c r="AD4" s="74">
        <v>-2.4777</v>
      </c>
      <c r="AE4" s="48"/>
      <c r="AF4" s="64">
        <f>W4*$AB$4+X4*$AB$5+Y4*$AB$6+Z4*$AB$7+AA4*$AB$8+$AD$4</f>
        <v>1.1013955994458073</v>
      </c>
      <c r="AG4" s="45"/>
      <c r="AH4" s="36">
        <f>J4-AF4</f>
        <v>1.9722280704038697E-2</v>
      </c>
      <c r="AI4" s="35">
        <f>AH4^2</f>
        <v>3.8896835616889712E-4</v>
      </c>
      <c r="AK4">
        <f>AF4*$E$46+$E$45</f>
        <v>5.5613783981521454</v>
      </c>
      <c r="AL4" s="36">
        <f>AK4-D4</f>
        <v>-1.9719522467964268E-2</v>
      </c>
      <c r="AM4" s="35">
        <f>AL4^2</f>
        <v>3.8885956636454757E-4</v>
      </c>
      <c r="AO4" t="s">
        <v>47</v>
      </c>
      <c r="AP4" s="79">
        <f>MIN(AM4:AM43)</f>
        <v>3.535908256064261E-7</v>
      </c>
    </row>
    <row r="5" spans="1:43" ht="17.399999999999999" x14ac:dyDescent="0.3">
      <c r="A5" s="33">
        <v>10</v>
      </c>
      <c r="B5" s="38">
        <v>36</v>
      </c>
      <c r="C5" s="37">
        <v>0.2</v>
      </c>
      <c r="D5" s="37">
        <v>5.2065862507972698</v>
      </c>
      <c r="F5" s="33"/>
      <c r="G5" s="33">
        <f>(A5-B$45)/B$46</f>
        <v>-0.44158804331639234</v>
      </c>
      <c r="H5" s="33">
        <f>(B5-C$45)/C$46</f>
        <v>-0.71982437442224501</v>
      </c>
      <c r="I5" s="33">
        <f>(C5-D$45)/D$46</f>
        <v>-0.53281634230918062</v>
      </c>
      <c r="J5" s="33">
        <f t="shared" ref="J5:J43" si="1">(D5-E$45)/E$46</f>
        <v>0.74655382611742327</v>
      </c>
      <c r="L5" s="55">
        <f t="shared" ref="L5:L43" si="2">G5</f>
        <v>-0.44158804331639234</v>
      </c>
      <c r="M5" s="55">
        <f t="shared" ref="M5:M43" si="3">H5</f>
        <v>-0.71982437442224501</v>
      </c>
      <c r="N5" s="55">
        <f t="shared" ref="N5:N43" si="4">I5</f>
        <v>-0.53281634230918062</v>
      </c>
      <c r="O5" s="59">
        <v>-1.7352000000000001</v>
      </c>
      <c r="P5" s="56"/>
      <c r="Q5" s="63">
        <f>L5*$O$4+M5*$O$5+N5*$O$6+$P$4</f>
        <v>2.4563153285901995</v>
      </c>
      <c r="R5" s="33">
        <f>L5*$O$8+M5*$O$9+N5*$O$10+$P$8</f>
        <v>-1.033434130398317</v>
      </c>
      <c r="S5" s="33">
        <f>L5*$O$12+M5*$O$13+N5*$O$14+$P$12</f>
        <v>-0.97296372814394072</v>
      </c>
      <c r="T5" s="33">
        <f>L5*$O$16+M5*$O$17+N5*$O$18+$P$16</f>
        <v>-3.157964054565968</v>
      </c>
      <c r="U5" s="55">
        <f>L5*$O$20+M5*$O$21+N5*$O$22+$P$20</f>
        <v>2.7712966971909365</v>
      </c>
      <c r="V5" s="51"/>
      <c r="W5" s="75">
        <f t="shared" ref="W5:AA43" si="5">TANH(Q5)</f>
        <v>0.98540110873004372</v>
      </c>
      <c r="X5" s="75">
        <f t="shared" si="0"/>
        <v>-0.77528199622179561</v>
      </c>
      <c r="Y5" s="75">
        <f t="shared" si="0"/>
        <v>-0.75000378593255268</v>
      </c>
      <c r="Z5" s="75">
        <f t="shared" si="0"/>
        <v>-0.99639194554849309</v>
      </c>
      <c r="AA5" s="75">
        <f t="shared" si="0"/>
        <v>0.99219784203880446</v>
      </c>
      <c r="AB5" s="74">
        <v>1.3606</v>
      </c>
      <c r="AC5" s="48"/>
      <c r="AD5" s="49"/>
      <c r="AE5" s="52"/>
      <c r="AF5" s="64">
        <f t="shared" ref="AF5:AF43" si="6">W5*$AB$4+X5*$AB$5+Y5*$AB$6+Z5*$AB$7+AA5*$AB$8+$AD$4</f>
        <v>-0.49215550988686396</v>
      </c>
      <c r="AG5" s="53"/>
      <c r="AH5" s="36">
        <f t="shared" ref="AH5:AH45" si="7">J5-AF5</f>
        <v>1.2387093360042871</v>
      </c>
      <c r="AI5" s="35">
        <f t="shared" ref="AI5:AI43" si="8">AH5^2</f>
        <v>1.5344008191041818</v>
      </c>
      <c r="AK5">
        <f t="shared" ref="AK5:AK43" si="9">AF5*$E$46+$E$45</f>
        <v>3.9680501530115753</v>
      </c>
      <c r="AL5" s="36">
        <f t="shared" ref="AL5:AL43" si="10">AK5-D5</f>
        <v>-1.2385360977856945</v>
      </c>
      <c r="AM5" s="35">
        <f t="shared" ref="AM5:AM44" si="11">AL5^2</f>
        <v>1.5339716655182154</v>
      </c>
      <c r="AO5" t="s">
        <v>48</v>
      </c>
      <c r="AP5" s="79">
        <f>MAX(AM4:AM43)</f>
        <v>1.5339716655182154</v>
      </c>
    </row>
    <row r="6" spans="1:43" ht="17.399999999999999" x14ac:dyDescent="0.3">
      <c r="A6" s="33">
        <v>15</v>
      </c>
      <c r="B6" s="38">
        <v>64.8</v>
      </c>
      <c r="C6" s="37">
        <v>0.625</v>
      </c>
      <c r="D6" s="37">
        <v>5.4157104323287806</v>
      </c>
      <c r="F6" s="33"/>
      <c r="G6" s="33">
        <f>(A6-B$45)/B$46</f>
        <v>0.44158804331639234</v>
      </c>
      <c r="H6" s="33">
        <f>(B6-C$45)/C$46</f>
        <v>-0.56966185871159436</v>
      </c>
      <c r="I6" s="33">
        <f>(C6-D$45)/D$46</f>
        <v>-0.46251951644416267</v>
      </c>
      <c r="J6" s="33">
        <f t="shared" si="1"/>
        <v>0.95570725855307648</v>
      </c>
      <c r="L6" s="55">
        <f t="shared" si="2"/>
        <v>0.44158804331639234</v>
      </c>
      <c r="M6" s="55">
        <f t="shared" si="3"/>
        <v>-0.56966185871159436</v>
      </c>
      <c r="N6" s="55">
        <f t="shared" si="4"/>
        <v>-0.46251951644416267</v>
      </c>
      <c r="O6" s="59">
        <v>7.4934000000000003</v>
      </c>
      <c r="P6" s="56"/>
      <c r="Q6" s="63">
        <f>L6*$O$4+M6*$O$5+N6*$O$6+$P$4</f>
        <v>1.9405514591613366</v>
      </c>
      <c r="R6" s="33">
        <f>L6*$O$8+M6*$O$9+N6*$O$10+$P$8</f>
        <v>0.43703249060947247</v>
      </c>
      <c r="S6" s="33">
        <f>L6*$O$12+M6*$O$13+N6*$O$14+$P$12</f>
        <v>-3.0501382588878108</v>
      </c>
      <c r="T6" s="33">
        <f>L6*$O$16+M6*$O$17+N6*$O$18+$P$16</f>
        <v>-3.6544289778430135</v>
      </c>
      <c r="U6" s="55">
        <f>L6*$O$20+M6*$O$21+N6*$O$22+$P$20</f>
        <v>4.4456217958688509</v>
      </c>
      <c r="V6" s="51"/>
      <c r="W6" s="75">
        <f t="shared" si="5"/>
        <v>0.95957771035189976</v>
      </c>
      <c r="X6" s="75">
        <f t="shared" si="0"/>
        <v>0.41118166295396064</v>
      </c>
      <c r="Y6" s="75">
        <f t="shared" si="0"/>
        <v>-0.99552553762770657</v>
      </c>
      <c r="Z6" s="75">
        <f t="shared" si="0"/>
        <v>-0.99866173346404319</v>
      </c>
      <c r="AA6" s="75">
        <f t="shared" si="0"/>
        <v>0.99972486096057533</v>
      </c>
      <c r="AB6" s="74">
        <v>1.4987999999999999</v>
      </c>
      <c r="AC6" s="48"/>
      <c r="AD6" s="49"/>
      <c r="AE6" s="48"/>
      <c r="AF6" s="64">
        <f t="shared" si="6"/>
        <v>0.66945013122458397</v>
      </c>
      <c r="AG6" s="45"/>
      <c r="AH6" s="36">
        <f t="shared" si="7"/>
        <v>0.28625712732849251</v>
      </c>
      <c r="AI6" s="35">
        <f t="shared" si="8"/>
        <v>8.1943142946360778E-2</v>
      </c>
      <c r="AK6">
        <f t="shared" si="9"/>
        <v>5.129493339149831</v>
      </c>
      <c r="AL6" s="36">
        <f t="shared" si="10"/>
        <v>-0.28621709317894961</v>
      </c>
      <c r="AM6" s="35">
        <f t="shared" si="11"/>
        <v>8.1920224427807525E-2</v>
      </c>
      <c r="AP6" s="36"/>
    </row>
    <row r="7" spans="1:43" ht="17.399999999999999" x14ac:dyDescent="0.3">
      <c r="A7" s="33">
        <v>20</v>
      </c>
      <c r="B7" s="38">
        <v>116.64</v>
      </c>
      <c r="C7" s="37">
        <v>1.5625</v>
      </c>
      <c r="D7" s="37">
        <v>5.4369591568067541</v>
      </c>
      <c r="F7" s="33"/>
      <c r="G7" s="33">
        <f>(A7-B$45)/B$46</f>
        <v>1.324764129949177</v>
      </c>
      <c r="H7" s="33">
        <f>(B7-C$45)/C$46</f>
        <v>-0.29936933043242309</v>
      </c>
      <c r="I7" s="33">
        <f>(C7-D$45)/D$46</f>
        <v>-0.30745298880074051</v>
      </c>
      <c r="J7" s="33">
        <f t="shared" si="1"/>
        <v>0.97695895516176345</v>
      </c>
      <c r="L7" s="55">
        <f t="shared" si="2"/>
        <v>1.324764129949177</v>
      </c>
      <c r="M7" s="55">
        <f t="shared" si="3"/>
        <v>-0.29936933043242309</v>
      </c>
      <c r="N7" s="55">
        <f t="shared" si="4"/>
        <v>-0.30745298880074051</v>
      </c>
      <c r="O7" s="60"/>
      <c r="P7" s="56"/>
      <c r="Q7" s="63">
        <f>L7*$O$4+M7*$O$5+N7*$O$6+$P$4</f>
        <v>1.8515512752298706</v>
      </c>
      <c r="R7" s="33">
        <f>L7*$O$8+M7*$O$9+N7*$O$10+$P$8</f>
        <v>1.728801831620697</v>
      </c>
      <c r="S7" s="33">
        <f>L7*$O$12+M7*$O$13+N7*$O$14+$P$12</f>
        <v>-5.0648496841413433</v>
      </c>
      <c r="T7" s="33">
        <f>L7*$O$16+M7*$O$17+N7*$O$18+$P$16</f>
        <v>-4.0748407339968447</v>
      </c>
      <c r="U7" s="55">
        <f>L7*$O$20+M7*$O$21+N7*$O$22+$P$20</f>
        <v>6.0312113477719453</v>
      </c>
      <c r="V7" s="51"/>
      <c r="W7" s="75">
        <f t="shared" si="5"/>
        <v>0.9518918401948917</v>
      </c>
      <c r="X7" s="75">
        <f t="shared" si="0"/>
        <v>0.93891418175228991</v>
      </c>
      <c r="Y7" s="75">
        <f t="shared" si="0"/>
        <v>-0.99992024826526593</v>
      </c>
      <c r="Z7" s="75">
        <f t="shared" si="0"/>
        <v>-0.99942251210283439</v>
      </c>
      <c r="AA7" s="75">
        <f t="shared" si="0"/>
        <v>0.99998845526752</v>
      </c>
      <c r="AB7" s="74">
        <v>2.1124999999999998</v>
      </c>
      <c r="AC7" s="48"/>
      <c r="AD7" s="49"/>
      <c r="AE7" s="48"/>
      <c r="AF7" s="64">
        <f t="shared" si="6"/>
        <v>1.3505293987808002</v>
      </c>
      <c r="AG7" s="45"/>
      <c r="AH7" s="36">
        <f t="shared" si="7"/>
        <v>-0.3735704436190368</v>
      </c>
      <c r="AI7" s="35">
        <f t="shared" si="8"/>
        <v>0.13955487634572394</v>
      </c>
      <c r="AK7">
        <f t="shared" si="9"/>
        <v>5.8104773551764088</v>
      </c>
      <c r="AL7" s="36">
        <f t="shared" si="10"/>
        <v>0.37351819836965472</v>
      </c>
      <c r="AM7" s="35">
        <f t="shared" si="11"/>
        <v>0.13951584451331273</v>
      </c>
      <c r="AP7" s="36"/>
    </row>
    <row r="8" spans="1:43" ht="17.399999999999999" x14ac:dyDescent="0.3">
      <c r="A8" s="33">
        <v>5</v>
      </c>
      <c r="B8" s="38">
        <v>209.952</v>
      </c>
      <c r="C8" s="37">
        <v>3.90625</v>
      </c>
      <c r="D8" s="37">
        <v>4.078897545863283</v>
      </c>
      <c r="F8" s="33"/>
      <c r="G8" s="33">
        <f>(A8-B$45)/B$46</f>
        <v>-1.324764129949177</v>
      </c>
      <c r="H8" s="33">
        <f>(B8-C$45)/C$46</f>
        <v>0.18715722047008518</v>
      </c>
      <c r="I8" s="33">
        <f>(C8-D$45)/D$46</f>
        <v>8.0213330307814829E-2</v>
      </c>
      <c r="J8" s="33">
        <f t="shared" si="1"/>
        <v>-0.38129261243669721</v>
      </c>
      <c r="L8" s="55">
        <f t="shared" si="2"/>
        <v>-1.324764129949177</v>
      </c>
      <c r="M8" s="55">
        <f t="shared" si="3"/>
        <v>0.18715722047008518</v>
      </c>
      <c r="N8" s="55">
        <f t="shared" si="4"/>
        <v>8.0213330307814829E-2</v>
      </c>
      <c r="O8" s="59">
        <v>2.0112999999999999</v>
      </c>
      <c r="P8" s="59">
        <v>-1.1585000000000001</v>
      </c>
      <c r="Q8" s="63">
        <f>L8*$O$4+M8*$O$5+N8*$O$6+$P$4</f>
        <v>6.2581615210258894</v>
      </c>
      <c r="R8" s="33">
        <f>L8*$O$8+M8*$O$9+N8*$O$10+$P$8</f>
        <v>-4.2213390422653294</v>
      </c>
      <c r="S8" s="33">
        <f>L8*$O$12+M8*$O$13+N8*$O$14+$P$12</f>
        <v>1.7546536328395441</v>
      </c>
      <c r="T8" s="33">
        <f>L8*$O$16+M8*$O$17+N8*$O$18+$P$16</f>
        <v>-1.9662891887693861</v>
      </c>
      <c r="U8" s="55">
        <f>L8*$O$20+M8*$O$21+N8*$O$22+$P$20</f>
        <v>9.8125242476479801E-2</v>
      </c>
      <c r="V8" s="51"/>
      <c r="W8" s="75">
        <f t="shared" si="5"/>
        <v>0.99999266739361714</v>
      </c>
      <c r="X8" s="75">
        <f t="shared" si="0"/>
        <v>-0.99956914818904963</v>
      </c>
      <c r="Y8" s="75">
        <f t="shared" si="0"/>
        <v>0.94190286427861214</v>
      </c>
      <c r="Z8" s="75">
        <f t="shared" si="0"/>
        <v>-0.96156684622451805</v>
      </c>
      <c r="AA8" s="75">
        <f t="shared" si="0"/>
        <v>9.7811515683144973E-2</v>
      </c>
      <c r="AB8" s="74">
        <v>2.5167000000000002</v>
      </c>
      <c r="AC8" s="48"/>
      <c r="AD8" s="49"/>
      <c r="AE8" s="48"/>
      <c r="AF8" s="64">
        <f t="shared" si="6"/>
        <v>-0.38296556185851527</v>
      </c>
      <c r="AG8" s="45"/>
      <c r="AH8" s="36">
        <f t="shared" si="7"/>
        <v>1.6729494218180596E-3</v>
      </c>
      <c r="AI8" s="35">
        <f t="shared" si="8"/>
        <v>2.7987597679613799E-6</v>
      </c>
      <c r="AK8">
        <f t="shared" si="9"/>
        <v>4.0772248304098131</v>
      </c>
      <c r="AL8" s="36">
        <f t="shared" si="10"/>
        <v>-1.6727154534699196E-3</v>
      </c>
      <c r="AM8" s="35">
        <f t="shared" si="11"/>
        <v>2.7979769882770786E-6</v>
      </c>
      <c r="AP8" s="36"/>
    </row>
    <row r="9" spans="1:43" ht="17.399999999999999" x14ac:dyDescent="0.3">
      <c r="A9" s="33">
        <v>10</v>
      </c>
      <c r="B9" s="38">
        <v>377.91360000000003</v>
      </c>
      <c r="C9" s="37">
        <v>9.765625</v>
      </c>
      <c r="D9" s="37">
        <v>4.0896749147196276</v>
      </c>
      <c r="F9" s="33"/>
      <c r="G9" s="33">
        <f>(A9-B$45)/B$46</f>
        <v>-0.44158804331639234</v>
      </c>
      <c r="H9" s="33">
        <f>(B9-C$45)/C$46</f>
        <v>1.0629050120946002</v>
      </c>
      <c r="I9" s="33">
        <f>(C9-D$45)/D$46</f>
        <v>1.0493791280792031</v>
      </c>
      <c r="J9" s="33">
        <f t="shared" si="1"/>
        <v>-0.37051373611344462</v>
      </c>
      <c r="L9" s="55">
        <f t="shared" si="2"/>
        <v>-0.44158804331639234</v>
      </c>
      <c r="M9" s="55">
        <f t="shared" si="3"/>
        <v>1.0629050120946002</v>
      </c>
      <c r="N9" s="55">
        <f t="shared" si="4"/>
        <v>1.0493791280792031</v>
      </c>
      <c r="O9" s="59">
        <v>-3.1196999999999999</v>
      </c>
      <c r="P9" s="60"/>
      <c r="Q9" s="63">
        <f>L9*$O$4+M9*$O$5+N9*$O$6+$P$4</f>
        <v>11.218946834914483</v>
      </c>
      <c r="R9" s="33">
        <f>L9*$O$8+M9*$O$9+N9*$O$10+$P$8</f>
        <v>-2.935396874506587</v>
      </c>
      <c r="S9" s="33">
        <f>L9*$O$12+M9*$O$13+N9*$O$14+$P$12</f>
        <v>-0.56750800757827702</v>
      </c>
      <c r="T9" s="33">
        <f>L9*$O$16+M9*$O$17+N9*$O$18+$P$16</f>
        <v>-2.1635916975097609</v>
      </c>
      <c r="U9" s="55">
        <f>L9*$O$20+M9*$O$21+N9*$O$22+$P$20</f>
        <v>2.5825282292641267</v>
      </c>
      <c r="V9" s="51"/>
      <c r="W9" s="75">
        <f t="shared" si="5"/>
        <v>0.99999999963993869</v>
      </c>
      <c r="X9" s="75">
        <f t="shared" si="0"/>
        <v>-0.99437460005170963</v>
      </c>
      <c r="Y9" s="75">
        <f t="shared" si="0"/>
        <v>-0.51352679716550576</v>
      </c>
      <c r="Z9" s="75">
        <f t="shared" si="0"/>
        <v>-0.97393480762166906</v>
      </c>
      <c r="AA9" s="75">
        <f t="shared" si="0"/>
        <v>0.9886394194523157</v>
      </c>
      <c r="AB9" s="49"/>
      <c r="AC9" s="48"/>
      <c r="AD9" s="49"/>
      <c r="AE9" s="48"/>
      <c r="AF9" s="64">
        <f t="shared" si="6"/>
        <v>-0.34144849996553583</v>
      </c>
      <c r="AG9" s="45"/>
      <c r="AH9" s="36">
        <f t="shared" si="7"/>
        <v>-2.9065236147908791E-2</v>
      </c>
      <c r="AI9" s="35">
        <f t="shared" si="8"/>
        <v>8.4478795233370381E-4</v>
      </c>
      <c r="AK9">
        <f t="shared" si="9"/>
        <v>4.1187360859835582</v>
      </c>
      <c r="AL9" s="36">
        <f t="shared" si="10"/>
        <v>2.9061171263930596E-2</v>
      </c>
      <c r="AM9" s="35">
        <f t="shared" si="11"/>
        <v>8.445516752315055E-4</v>
      </c>
      <c r="AP9" s="36"/>
    </row>
    <row r="10" spans="1:43" ht="17.399999999999999" x14ac:dyDescent="0.3">
      <c r="A10" s="33">
        <v>15</v>
      </c>
      <c r="B10" s="38">
        <v>680.24448000000007</v>
      </c>
      <c r="C10" s="37">
        <v>24.4140625</v>
      </c>
      <c r="D10" s="37">
        <v>4.1644242945305301</v>
      </c>
      <c r="F10" s="33"/>
      <c r="G10" s="33">
        <f>(A10-B$45)/B$46</f>
        <v>0.44158804331639234</v>
      </c>
      <c r="H10" s="33">
        <f>(B10-C$45)/C$46</f>
        <v>2.6392510370187274</v>
      </c>
      <c r="I10" s="33">
        <f>(C10-D$45)/D$46</f>
        <v>3.4722936225076744</v>
      </c>
      <c r="J10" s="33">
        <f t="shared" si="1"/>
        <v>-0.2957539008548386</v>
      </c>
      <c r="L10" s="55">
        <f t="shared" si="2"/>
        <v>0.44158804331639234</v>
      </c>
      <c r="M10" s="55">
        <f t="shared" si="3"/>
        <v>2.6392510370187274</v>
      </c>
      <c r="N10" s="55">
        <f t="shared" si="4"/>
        <v>3.4722936225076744</v>
      </c>
      <c r="O10" s="59">
        <v>2.3130000000000002</v>
      </c>
      <c r="P10" s="60"/>
      <c r="Q10" s="63">
        <f>L10*$O$4+M10*$O$5+N10*$O$6+$P$4</f>
        <v>25.85757457791178</v>
      </c>
      <c r="R10" s="33">
        <f>L10*$O$8+M10*$O$9+N10*$O$10+$P$8</f>
        <v>-0.47259027980481338</v>
      </c>
      <c r="S10" s="33">
        <f>L10*$O$12+M10*$O$13+N10*$O$14+$P$12</f>
        <v>-4.0685343504581581</v>
      </c>
      <c r="T10" s="33">
        <f>L10*$O$16+M10*$O$17+N10*$O$18+$P$16</f>
        <v>-2.3146279962637024</v>
      </c>
      <c r="U10" s="55">
        <f>L10*$O$20+M10*$O$21+N10*$O$22+$P$20</f>
        <v>7.8874637338647968</v>
      </c>
      <c r="V10" s="51"/>
      <c r="W10" s="75">
        <f t="shared" si="5"/>
        <v>1</v>
      </c>
      <c r="X10" s="75">
        <f t="shared" si="0"/>
        <v>-0.4402898350945097</v>
      </c>
      <c r="Y10" s="75">
        <f t="shared" si="0"/>
        <v>-0.9994151843981397</v>
      </c>
      <c r="Z10" s="75">
        <f t="shared" si="0"/>
        <v>-0.98066471261777466</v>
      </c>
      <c r="AA10" s="75">
        <f t="shared" si="0"/>
        <v>0.99999971811888366</v>
      </c>
      <c r="AB10" s="49"/>
      <c r="AC10" s="48"/>
      <c r="AD10" s="49"/>
      <c r="AE10" s="48"/>
      <c r="AF10" s="64">
        <f t="shared" si="6"/>
        <v>-0.30143674282077582</v>
      </c>
      <c r="AG10" s="45"/>
      <c r="AH10" s="36">
        <f t="shared" si="7"/>
        <v>5.6828419659372131E-3</v>
      </c>
      <c r="AI10" s="35">
        <f t="shared" si="8"/>
        <v>3.2294692809817131E-5</v>
      </c>
      <c r="AK10">
        <f t="shared" si="9"/>
        <v>4.158742247331686</v>
      </c>
      <c r="AL10" s="36">
        <f t="shared" si="10"/>
        <v>-5.6820471988441312E-3</v>
      </c>
      <c r="AM10" s="35">
        <f t="shared" si="11"/>
        <v>3.2285660369892436E-5</v>
      </c>
      <c r="AP10" s="36"/>
    </row>
    <row r="11" spans="1:43" ht="17.399999999999999" x14ac:dyDescent="0.3">
      <c r="A11" s="33">
        <v>20</v>
      </c>
      <c r="B11" s="38">
        <v>64.8</v>
      </c>
      <c r="C11" s="39">
        <v>0.1</v>
      </c>
      <c r="D11" s="37">
        <v>3.842028720976022</v>
      </c>
      <c r="F11" s="33"/>
      <c r="G11" s="33">
        <f>(A11-B$45)/B$46</f>
        <v>1.324764129949177</v>
      </c>
      <c r="H11" s="33">
        <f>(B11-C$45)/C$46</f>
        <v>-0.56966185871159436</v>
      </c>
      <c r="I11" s="33">
        <f>(C11-D$45)/D$46</f>
        <v>-0.54935677192447907</v>
      </c>
      <c r="J11" s="33">
        <f t="shared" si="1"/>
        <v>-0.61819456896488256</v>
      </c>
      <c r="L11" s="55">
        <f t="shared" si="2"/>
        <v>1.324764129949177</v>
      </c>
      <c r="M11" s="55">
        <f t="shared" si="3"/>
        <v>-0.56966185871159436</v>
      </c>
      <c r="N11" s="55">
        <f t="shared" si="4"/>
        <v>-0.54935677192447907</v>
      </c>
      <c r="Q11" s="63">
        <f>L11*$O$4+M11*$O$5+N11*$O$6+$P$4</f>
        <v>0.50788106184046544</v>
      </c>
      <c r="R11" s="33">
        <f>L11*$O$8+M11*$O$9+N11*$O$10+$P$8</f>
        <v>2.0125099817280203</v>
      </c>
      <c r="S11" s="33">
        <f>L11*$O$12+M11*$O$13+N11*$O$14+$P$12</f>
        <v>-5.1230815832888386</v>
      </c>
      <c r="T11" s="33">
        <f>L11*$O$16+M11*$O$17+N11*$O$18+$P$16</f>
        <v>-4.2247700538220219</v>
      </c>
      <c r="U11" s="55">
        <f>L11*$O$20+M11*$O$21+N11*$O$22+$P$20</f>
        <v>6.0528186308420553</v>
      </c>
      <c r="V11" s="51"/>
      <c r="W11" s="75">
        <f t="shared" si="5"/>
        <v>0.46829258188884304</v>
      </c>
      <c r="X11" s="75">
        <f t="shared" si="0"/>
        <v>0.96490084352045125</v>
      </c>
      <c r="Y11" s="75">
        <f t="shared" si="0"/>
        <v>-0.99992901567491943</v>
      </c>
      <c r="Z11" s="75">
        <f t="shared" si="0"/>
        <v>-0.99957209395307001</v>
      </c>
      <c r="AA11" s="75">
        <f t="shared" si="0"/>
        <v>0.9999889435391589</v>
      </c>
      <c r="AB11" s="49"/>
      <c r="AC11" s="48"/>
      <c r="AD11" s="49"/>
      <c r="AE11" s="48"/>
      <c r="AF11" s="64">
        <f t="shared" si="6"/>
        <v>-0.46575573328363351</v>
      </c>
      <c r="AG11" s="45"/>
      <c r="AH11" s="36">
        <f t="shared" si="7"/>
        <v>-0.15243883568124905</v>
      </c>
      <c r="AI11" s="35">
        <f t="shared" si="8"/>
        <v>2.3237598623854848E-2</v>
      </c>
      <c r="AK11">
        <f t="shared" si="9"/>
        <v>3.9944462375054974</v>
      </c>
      <c r="AL11" s="36">
        <f t="shared" si="10"/>
        <v>0.15241751652947544</v>
      </c>
      <c r="AM11" s="35">
        <f t="shared" si="11"/>
        <v>2.3231099345012919E-2</v>
      </c>
      <c r="AP11" s="36"/>
    </row>
    <row r="12" spans="1:43" ht="17.399999999999999" x14ac:dyDescent="0.3">
      <c r="A12" s="33">
        <v>5</v>
      </c>
      <c r="B12" s="38">
        <v>116.64</v>
      </c>
      <c r="C12" s="37">
        <v>0.25</v>
      </c>
      <c r="D12" s="37">
        <v>2.7002089395132605</v>
      </c>
      <c r="F12" s="33"/>
      <c r="G12" s="33">
        <f>(A12-B$45)/B$46</f>
        <v>-1.324764129949177</v>
      </c>
      <c r="H12" s="33">
        <f>(B12-C$45)/C$46</f>
        <v>-0.29936933043242309</v>
      </c>
      <c r="I12" s="33">
        <f>(C12-D$45)/D$46</f>
        <v>-0.52454612750153151</v>
      </c>
      <c r="J12" s="33">
        <f t="shared" si="1"/>
        <v>-1.7601740606090819</v>
      </c>
      <c r="L12" s="55">
        <f t="shared" si="2"/>
        <v>-1.324764129949177</v>
      </c>
      <c r="M12" s="55">
        <f t="shared" si="3"/>
        <v>-0.29936933043242309</v>
      </c>
      <c r="N12" s="55">
        <f t="shared" si="4"/>
        <v>-0.52454612750153151</v>
      </c>
      <c r="O12" s="59">
        <v>-2.5053000000000001</v>
      </c>
      <c r="P12" s="59">
        <v>-1.7450000000000001</v>
      </c>
      <c r="Q12" s="63">
        <f>L12*$O$4+M12*$O$5+N12*$O$6+$P$4</f>
        <v>2.5706778710033658</v>
      </c>
      <c r="R12" s="33">
        <f>L12*$O$8+M12*$O$9+N12*$O$10+$P$8</f>
        <v>-4.1023307873277925</v>
      </c>
      <c r="S12" s="33">
        <f>L12*$O$12+M12*$O$13+N12*$O$14+$P$12</f>
        <v>1.9222077789822265</v>
      </c>
      <c r="T12" s="33">
        <f>L12*$O$16+M12*$O$17+N12*$O$18+$P$16</f>
        <v>-2.1660413148406268</v>
      </c>
      <c r="U12" s="55">
        <f>L12*$O$20+M12*$O$21+N12*$O$22+$P$20</f>
        <v>-0.45215766409783864</v>
      </c>
      <c r="V12" s="51"/>
      <c r="W12" s="75">
        <f t="shared" si="5"/>
        <v>0.9883685340531021</v>
      </c>
      <c r="X12" s="75">
        <f t="shared" si="0"/>
        <v>-0.9994533969655397</v>
      </c>
      <c r="Y12" s="75">
        <f t="shared" si="0"/>
        <v>0.95809883046517441</v>
      </c>
      <c r="Z12" s="75">
        <f t="shared" si="0"/>
        <v>-0.97406054263368336</v>
      </c>
      <c r="AA12" s="75">
        <f t="shared" si="0"/>
        <v>-0.42367099197269925</v>
      </c>
      <c r="AB12" s="49"/>
      <c r="AC12" s="48"/>
      <c r="AD12" s="49"/>
      <c r="AE12" s="48"/>
      <c r="AF12" s="64">
        <f t="shared" si="6"/>
        <v>-1.7418410245593727</v>
      </c>
      <c r="AG12" s="45"/>
      <c r="AH12" s="36">
        <f t="shared" si="7"/>
        <v>-1.833303604970915E-2</v>
      </c>
      <c r="AI12" s="35">
        <f t="shared" si="8"/>
        <v>3.3610021079993527E-4</v>
      </c>
      <c r="AK12">
        <f t="shared" si="9"/>
        <v>2.7185394116180519</v>
      </c>
      <c r="AL12" s="36">
        <f t="shared" si="10"/>
        <v>1.833047210479144E-2</v>
      </c>
      <c r="AM12" s="35">
        <f t="shared" si="11"/>
        <v>3.3600620758453709E-4</v>
      </c>
      <c r="AP12" s="36"/>
    </row>
    <row r="13" spans="1:43" ht="17.399999999999999" x14ac:dyDescent="0.3">
      <c r="A13" s="33">
        <v>10</v>
      </c>
      <c r="B13" s="38">
        <v>209.952</v>
      </c>
      <c r="C13" s="37">
        <v>0.625</v>
      </c>
      <c r="D13" s="37">
        <v>2.8786204202225849</v>
      </c>
      <c r="F13" s="33"/>
      <c r="G13" s="33">
        <f>(A13-B$45)/B$46</f>
        <v>-0.44158804331639234</v>
      </c>
      <c r="H13" s="33">
        <f>(B13-C$45)/C$46</f>
        <v>0.18715722047008518</v>
      </c>
      <c r="I13" s="33">
        <f>(C13-D$45)/D$46</f>
        <v>-0.46251951644416267</v>
      </c>
      <c r="J13" s="33">
        <f t="shared" si="1"/>
        <v>-1.5817376248845991</v>
      </c>
      <c r="L13" s="55">
        <f t="shared" si="2"/>
        <v>-0.44158804331639234</v>
      </c>
      <c r="M13" s="55">
        <f t="shared" si="3"/>
        <v>0.18715722047008518</v>
      </c>
      <c r="N13" s="55">
        <f t="shared" si="4"/>
        <v>-0.46251951644416267</v>
      </c>
      <c r="O13" s="59">
        <v>1.655</v>
      </c>
      <c r="P13" s="60"/>
      <c r="Q13" s="63">
        <f>L13*$O$4+M13*$O$5+N13*$O$6+$P$4</f>
        <v>1.4092831000699535</v>
      </c>
      <c r="R13" s="33">
        <f>L13*$O$8+M13*$O$9+N13*$O$10+$P$8</f>
        <v>-3.700348053758133</v>
      </c>
      <c r="S13" s="33">
        <f>L13*$O$12+M13*$O$13+N13*$O$14+$P$12</f>
        <v>0.41501836699898442</v>
      </c>
      <c r="T13" s="33">
        <f>L13*$O$16+M13*$O$17+N13*$O$18+$P$16</f>
        <v>-2.3478439004027987</v>
      </c>
      <c r="U13" s="55">
        <f>L13*$O$20+M13*$O$21+N13*$O$22+$P$20</f>
        <v>0.11907895717906669</v>
      </c>
      <c r="V13" s="51"/>
      <c r="W13" s="75">
        <f t="shared" si="5"/>
        <v>0.88734179927293777</v>
      </c>
      <c r="X13" s="75">
        <f>TANH(R13)</f>
        <v>-0.99877909094161987</v>
      </c>
      <c r="Y13" s="75">
        <f t="shared" si="0"/>
        <v>0.39272539395703115</v>
      </c>
      <c r="Z13" s="75">
        <f t="shared" si="0"/>
        <v>-0.98189620573390457</v>
      </c>
      <c r="AA13" s="75">
        <f t="shared" si="0"/>
        <v>0.11851929281460544</v>
      </c>
      <c r="AB13" s="49"/>
      <c r="AC13" s="48"/>
      <c r="AD13" s="49"/>
      <c r="AE13" s="48"/>
      <c r="AF13" s="64">
        <f t="shared" si="6"/>
        <v>-1.627078365082065</v>
      </c>
      <c r="AG13" s="45"/>
      <c r="AH13" s="36">
        <f t="shared" si="7"/>
        <v>4.5340740197465923E-2</v>
      </c>
      <c r="AI13" s="35">
        <f t="shared" si="8"/>
        <v>2.0557827216541023E-3</v>
      </c>
      <c r="AK13">
        <f t="shared" si="9"/>
        <v>2.8332860211003279</v>
      </c>
      <c r="AL13" s="36">
        <f t="shared" si="10"/>
        <v>-4.5334399122257008E-2</v>
      </c>
      <c r="AM13" s="35">
        <f t="shared" si="11"/>
        <v>2.055207743776097E-3</v>
      </c>
      <c r="AP13" s="36"/>
    </row>
    <row r="14" spans="1:43" ht="17.399999999999999" x14ac:dyDescent="0.3">
      <c r="A14" s="33">
        <v>15</v>
      </c>
      <c r="B14" s="38">
        <v>65</v>
      </c>
      <c r="C14" s="37">
        <v>0.2</v>
      </c>
      <c r="D14" s="37">
        <v>4.0613137471666851</v>
      </c>
      <c r="F14" s="33"/>
      <c r="G14" s="33">
        <f>(A14-B$45)/B$46</f>
        <v>0.44158804331639234</v>
      </c>
      <c r="H14" s="33">
        <f>(B14-C$45)/C$46</f>
        <v>-0.56861906346360369</v>
      </c>
      <c r="I14" s="33">
        <f>(C14-D$45)/D$46</f>
        <v>-0.53281634230918062</v>
      </c>
      <c r="J14" s="33">
        <f t="shared" si="1"/>
        <v>-0.39887887063848654</v>
      </c>
      <c r="L14" s="55">
        <f t="shared" si="2"/>
        <v>0.44158804331639234</v>
      </c>
      <c r="M14" s="55">
        <f t="shared" si="3"/>
        <v>-0.56861906346360369</v>
      </c>
      <c r="N14" s="55">
        <f t="shared" si="4"/>
        <v>-0.53281634230918062</v>
      </c>
      <c r="O14" s="59">
        <v>-1.6085</v>
      </c>
      <c r="P14" s="60"/>
      <c r="Q14" s="63">
        <f>L14*$O$4+M14*$O$5+N14*$O$6+$P$4</f>
        <v>1.4119797659100977</v>
      </c>
      <c r="R14" s="33">
        <f>L14*$O$8+M14*$O$9+N14*$O$10+$P$8</f>
        <v>0.27118272404852939</v>
      </c>
      <c r="S14" s="33">
        <f>L14*$O$12+M14*$O$13+N14*$O$14+$P$12</f>
        <v>-2.9353399883485052</v>
      </c>
      <c r="T14" s="33">
        <f>L14*$O$16+M14*$O$17+N14*$O$18+$P$16</f>
        <v>-3.6243541638093442</v>
      </c>
      <c r="U14" s="55">
        <f>L14*$O$20+M14*$O$21+N14*$O$22+$P$20</f>
        <v>4.1977004362115498</v>
      </c>
      <c r="V14" s="51"/>
      <c r="W14" s="75">
        <f t="shared" si="5"/>
        <v>0.88791380646103513</v>
      </c>
      <c r="X14" s="75">
        <f t="shared" si="0"/>
        <v>0.264725018955908</v>
      </c>
      <c r="Y14" s="75">
        <f t="shared" si="0"/>
        <v>-0.99437396180099491</v>
      </c>
      <c r="Z14" s="75">
        <f t="shared" si="0"/>
        <v>-0.99857882599753101</v>
      </c>
      <c r="AA14" s="75">
        <f t="shared" si="0"/>
        <v>0.99954829424302283</v>
      </c>
      <c r="AB14" s="49"/>
      <c r="AC14" s="48"/>
      <c r="AD14" s="49"/>
      <c r="AE14" s="48"/>
      <c r="AF14" s="64">
        <f t="shared" si="6"/>
        <v>0.19729422293984378</v>
      </c>
      <c r="AG14" s="45"/>
      <c r="AH14" s="36">
        <f t="shared" si="7"/>
        <v>-0.59617309357833026</v>
      </c>
      <c r="AI14" s="35">
        <f t="shared" si="8"/>
        <v>0.35542235750675655</v>
      </c>
      <c r="AK14">
        <f t="shared" si="9"/>
        <v>4.6574034636671957</v>
      </c>
      <c r="AL14" s="36">
        <f t="shared" si="10"/>
        <v>0.59608971650051057</v>
      </c>
      <c r="AM14" s="35">
        <f t="shared" si="11"/>
        <v>0.35532295011765908</v>
      </c>
      <c r="AP14" s="36"/>
    </row>
    <row r="15" spans="1:43" ht="17.399999999999999" x14ac:dyDescent="0.3">
      <c r="A15" s="33">
        <v>20</v>
      </c>
      <c r="B15" s="38">
        <v>117</v>
      </c>
      <c r="C15" s="37">
        <v>2.2000000000000002</v>
      </c>
      <c r="D15" s="37">
        <v>5.9387559152106171</v>
      </c>
      <c r="F15" s="33"/>
      <c r="G15" s="33">
        <f>(A15-B$45)/B$46</f>
        <v>1.324764129949177</v>
      </c>
      <c r="H15" s="33">
        <f>(B15-C$45)/C$46</f>
        <v>-0.29749229898603996</v>
      </c>
      <c r="I15" s="33">
        <f>(C15-D$45)/D$46</f>
        <v>-0.20200775000321344</v>
      </c>
      <c r="J15" s="33">
        <f t="shared" si="1"/>
        <v>1.4788259015695748</v>
      </c>
      <c r="L15" s="55">
        <f t="shared" si="2"/>
        <v>1.324764129949177</v>
      </c>
      <c r="M15" s="55">
        <f t="shared" si="3"/>
        <v>-0.29749229898603996</v>
      </c>
      <c r="N15" s="55">
        <f t="shared" si="4"/>
        <v>-0.20200775000321344</v>
      </c>
      <c r="O15" s="60"/>
      <c r="P15" s="60"/>
      <c r="Q15" s="63">
        <f>L15*$O$4+M15*$O$5+N15*$O$6+$P$4</f>
        <v>2.6384376026694962</v>
      </c>
      <c r="R15" s="33">
        <f>L15*$O$8+M15*$O$9+N15*$O$10+$P$8</f>
        <v>1.9668408939560957</v>
      </c>
      <c r="S15" s="33">
        <f>L15*$O$12+M15*$O$13+N15*$O$14+$P$12</f>
        <v>-5.2313518637034004</v>
      </c>
      <c r="T15" s="33">
        <f>L15*$O$16+M15*$O$17+N15*$O$18+$P$16</f>
        <v>-4.1167687901855619</v>
      </c>
      <c r="U15" s="55">
        <f>L15*$O$20+M15*$O$21+N15*$O$22+$P$20</f>
        <v>6.3921024609074584</v>
      </c>
      <c r="V15" s="51"/>
      <c r="W15" s="75">
        <f t="shared" si="5"/>
        <v>0.98983518863940168</v>
      </c>
      <c r="X15" s="75">
        <f t="shared" si="0"/>
        <v>0.96160841677985698</v>
      </c>
      <c r="Y15" s="75">
        <f t="shared" si="0"/>
        <v>-0.99994283593717326</v>
      </c>
      <c r="Z15" s="75">
        <f t="shared" si="0"/>
        <v>-0.99946895083929876</v>
      </c>
      <c r="AA15" s="75">
        <f t="shared" si="0"/>
        <v>0.99999439056494099</v>
      </c>
      <c r="AB15" s="49"/>
      <c r="AC15" s="48"/>
      <c r="AD15" s="49"/>
      <c r="AE15" s="48"/>
      <c r="AF15" s="64">
        <f t="shared" si="6"/>
        <v>1.5265448826041648</v>
      </c>
      <c r="AG15" s="45"/>
      <c r="AH15" s="36">
        <f t="shared" si="7"/>
        <v>-4.7718981034589936E-2</v>
      </c>
      <c r="AI15" s="35">
        <f t="shared" si="8"/>
        <v>2.2771011509795541E-3</v>
      </c>
      <c r="AK15">
        <f t="shared" si="9"/>
        <v>5.9864682225639587</v>
      </c>
      <c r="AL15" s="36">
        <f t="shared" si="10"/>
        <v>4.7712307353341643E-2</v>
      </c>
      <c r="AM15" s="35">
        <f t="shared" si="11"/>
        <v>2.2764642729797388E-3</v>
      </c>
      <c r="AP15" s="36"/>
    </row>
    <row r="16" spans="1:43" ht="17.399999999999999" x14ac:dyDescent="0.3">
      <c r="A16" s="33">
        <v>5</v>
      </c>
      <c r="B16" s="38">
        <v>210</v>
      </c>
      <c r="C16" s="37">
        <v>9.1999999999999993</v>
      </c>
      <c r="D16" s="37">
        <v>5.4314702969250224</v>
      </c>
      <c r="F16" s="33"/>
      <c r="G16" s="33">
        <f>(A16-B$45)/B$46</f>
        <v>-1.324764129949177</v>
      </c>
      <c r="H16" s="33">
        <f>(B16-C$45)/C$46</f>
        <v>0.18740749132960294</v>
      </c>
      <c r="I16" s="33">
        <f>(C16-D$45)/D$46</f>
        <v>0.95582232306767168</v>
      </c>
      <c r="J16" s="33">
        <f t="shared" si="1"/>
        <v>0.97146932753469928</v>
      </c>
      <c r="L16" s="55">
        <f t="shared" si="2"/>
        <v>-1.324764129949177</v>
      </c>
      <c r="M16" s="55">
        <f t="shared" si="3"/>
        <v>0.18740749132960294</v>
      </c>
      <c r="N16" s="55">
        <f t="shared" si="4"/>
        <v>0.95582232306767168</v>
      </c>
      <c r="O16" s="59">
        <v>-0.6865</v>
      </c>
      <c r="P16" s="59">
        <v>-3.0156999999999998</v>
      </c>
      <c r="Q16" s="63">
        <f>L16*$O$4+M16*$O$5+N16*$O$6+$P$4</f>
        <v>12.819015677377166</v>
      </c>
      <c r="R16" s="33">
        <f>L16*$O$8+M16*$O$9+N16*$O$10+$P$8</f>
        <v>-2.1968362120122173</v>
      </c>
      <c r="S16" s="33">
        <f>L16*$O$12+M16*$O$13+N16*$O$14+$P$12</f>
        <v>0.34665076625781666</v>
      </c>
      <c r="T16" s="33">
        <f>L16*$O$16+M16*$O$17+N16*$O$18+$P$16</f>
        <v>-2.328647297044931</v>
      </c>
      <c r="U16" s="55">
        <f>L16*$O$20+M16*$O$21+N16*$O$22+$P$20</f>
        <v>3.1439198317869117</v>
      </c>
      <c r="V16" s="51"/>
      <c r="W16" s="75">
        <f t="shared" si="5"/>
        <v>0.99999999998532518</v>
      </c>
      <c r="X16" s="75">
        <f t="shared" si="0"/>
        <v>-0.97559103538772141</v>
      </c>
      <c r="Y16" s="75">
        <f t="shared" si="0"/>
        <v>0.33340193243765748</v>
      </c>
      <c r="Z16" s="75">
        <f t="shared" si="0"/>
        <v>-0.98119429042095951</v>
      </c>
      <c r="AA16" s="75">
        <f t="shared" si="0"/>
        <v>0.9962893548730728</v>
      </c>
      <c r="AB16" s="49"/>
      <c r="AC16" s="48"/>
      <c r="AD16" s="49"/>
      <c r="AE16" s="48"/>
      <c r="AF16" s="64">
        <f t="shared" si="6"/>
        <v>0.95740213442763444</v>
      </c>
      <c r="AG16" s="45"/>
      <c r="AH16" s="36">
        <f t="shared" si="7"/>
        <v>1.4067193107064835E-2</v>
      </c>
      <c r="AI16" s="35">
        <f t="shared" si="8"/>
        <v>1.9788592191145239E-4</v>
      </c>
      <c r="AK16">
        <f t="shared" si="9"/>
        <v>5.417405071168492</v>
      </c>
      <c r="AL16" s="36">
        <f t="shared" si="10"/>
        <v>-1.4065225756530353E-2</v>
      </c>
      <c r="AM16" s="35">
        <f t="shared" si="11"/>
        <v>1.9783057558216485E-4</v>
      </c>
      <c r="AP16" s="36"/>
    </row>
    <row r="17" spans="1:42" ht="17.399999999999999" x14ac:dyDescent="0.3">
      <c r="A17" s="33">
        <v>10</v>
      </c>
      <c r="B17" s="38">
        <v>20</v>
      </c>
      <c r="C17" s="40">
        <v>2.5000000000000001E-2</v>
      </c>
      <c r="D17" s="37">
        <v>3.9919561399864096</v>
      </c>
      <c r="F17" s="33"/>
      <c r="G17" s="33">
        <f>(A17-B$45)/B$46</f>
        <v>-0.44158804331639234</v>
      </c>
      <c r="H17" s="33">
        <f>(B17-C$45)/C$46</f>
        <v>-0.8032479942614954</v>
      </c>
      <c r="I17" s="33">
        <f>(C17-D$45)/D$46</f>
        <v>-0.56176209413595279</v>
      </c>
      <c r="J17" s="33">
        <f t="shared" si="1"/>
        <v>-0.46824617910105432</v>
      </c>
      <c r="L17" s="55">
        <f t="shared" si="2"/>
        <v>-0.44158804331639234</v>
      </c>
      <c r="M17" s="55">
        <f t="shared" si="3"/>
        <v>-0.8032479942614954</v>
      </c>
      <c r="N17" s="55">
        <f t="shared" si="4"/>
        <v>-0.56176209413595279</v>
      </c>
      <c r="O17" s="59">
        <v>0.92530000000000001</v>
      </c>
      <c r="P17" s="62"/>
      <c r="Q17" s="63">
        <f>L17*$O$4+M17*$O$5+N17*$O$6+$P$4</f>
        <v>2.3841698969965326</v>
      </c>
      <c r="R17" s="33">
        <f>L17*$O$8+M17*$O$9+N17*$O$10+$P$8</f>
        <v>-0.84012898756113175</v>
      </c>
      <c r="S17" s="33">
        <f>L17*$O$12+M17*$O$13+N17*$O$14+$P$12</f>
        <v>-1.0644705771645371</v>
      </c>
      <c r="T17" s="33">
        <f>L17*$O$16+M17*$O$17+N17*$O$18+$P$16</f>
        <v>-3.2231694941717599</v>
      </c>
      <c r="U17" s="55">
        <f>L17*$O$20+M17*$O$21+N17*$O$22+$P$20</f>
        <v>2.9370295476894475</v>
      </c>
      <c r="V17" s="54"/>
      <c r="W17" s="75">
        <f t="shared" si="5"/>
        <v>0.98315415448339616</v>
      </c>
      <c r="X17" s="75">
        <f t="shared" si="0"/>
        <v>-0.68587737650212433</v>
      </c>
      <c r="Y17" s="75">
        <f t="shared" si="0"/>
        <v>-0.78736889323870307</v>
      </c>
      <c r="Z17" s="75">
        <f t="shared" si="0"/>
        <v>-0.99683238667819984</v>
      </c>
      <c r="AA17" s="75">
        <f t="shared" si="0"/>
        <v>0.99439288755902877</v>
      </c>
      <c r="AB17" s="49"/>
      <c r="AC17" s="48"/>
      <c r="AD17" s="49"/>
      <c r="AE17" s="48"/>
      <c r="AF17" s="64">
        <f t="shared" si="6"/>
        <v>-0.43052235819951035</v>
      </c>
      <c r="AG17" s="45"/>
      <c r="AH17" s="36">
        <f t="shared" si="7"/>
        <v>-3.772382090154397E-2</v>
      </c>
      <c r="AI17" s="35">
        <f t="shared" si="8"/>
        <v>1.4230866634117657E-3</v>
      </c>
      <c r="AK17">
        <f t="shared" si="9"/>
        <v>4.0296746850679197</v>
      </c>
      <c r="AL17" s="36">
        <f t="shared" si="10"/>
        <v>3.7718545081510069E-2</v>
      </c>
      <c r="AM17" s="35">
        <f t="shared" si="11"/>
        <v>1.4226886430659075E-3</v>
      </c>
      <c r="AP17" s="36"/>
    </row>
    <row r="18" spans="1:42" ht="17.399999999999999" x14ac:dyDescent="0.3">
      <c r="A18" s="33">
        <v>15</v>
      </c>
      <c r="B18" s="38">
        <v>36</v>
      </c>
      <c r="C18" s="37">
        <v>0.2</v>
      </c>
      <c r="D18" s="37">
        <v>5.5517045272570424</v>
      </c>
      <c r="F18" s="33"/>
      <c r="G18" s="33">
        <f>(A18-B$45)/B$46</f>
        <v>0.44158804331639234</v>
      </c>
      <c r="H18" s="33">
        <f>(B18-C$45)/C$46</f>
        <v>-0.71982437442224501</v>
      </c>
      <c r="I18" s="33">
        <f>(C18-D$45)/D$46</f>
        <v>-0.53281634230918062</v>
      </c>
      <c r="J18" s="33">
        <f t="shared" si="1"/>
        <v>1.0917203754337761</v>
      </c>
      <c r="L18" s="55">
        <f t="shared" si="2"/>
        <v>0.44158804331639234</v>
      </c>
      <c r="M18" s="55">
        <f t="shared" si="3"/>
        <v>-0.71982437442224501</v>
      </c>
      <c r="N18" s="55">
        <f t="shared" si="4"/>
        <v>-0.53281634230918062</v>
      </c>
      <c r="O18" s="59">
        <v>-0.41410000000000002</v>
      </c>
      <c r="P18" s="62"/>
      <c r="Q18" s="63">
        <f>L18*$O$4+M18*$O$5+N18*$O$6+$P$4</f>
        <v>1.6743512214855318</v>
      </c>
      <c r="R18" s="33">
        <f>L18*$O$8+M18*$O$9+N18*$O$10+$P$8</f>
        <v>0.74289793264620285</v>
      </c>
      <c r="S18" s="33">
        <f>L18*$O$12+M18*$O$13+N18*$O$14+$P$12</f>
        <v>-3.1855847779850563</v>
      </c>
      <c r="T18" s="33">
        <f>L18*$O$16+M18*$O$17+N18*$O$18+$P$16</f>
        <v>-3.7642644380393748</v>
      </c>
      <c r="U18" s="55">
        <f>L18*$O$20+M18*$O$21+N18*$O$22+$P$20</f>
        <v>4.6806350788823536</v>
      </c>
      <c r="V18" s="49"/>
      <c r="W18" s="75">
        <f t="shared" si="5"/>
        <v>0.93212463992979777</v>
      </c>
      <c r="X18" s="75">
        <f t="shared" si="0"/>
        <v>0.63089283254694162</v>
      </c>
      <c r="Y18" s="75">
        <f t="shared" si="0"/>
        <v>-0.99658552343405005</v>
      </c>
      <c r="Z18" s="75">
        <f t="shared" si="0"/>
        <v>-0.99892552067067419</v>
      </c>
      <c r="AA18" s="75">
        <f t="shared" si="0"/>
        <v>0.99982803317270486</v>
      </c>
      <c r="AB18" s="49"/>
      <c r="AC18" s="48"/>
      <c r="AD18" s="49"/>
      <c r="AE18" s="48"/>
      <c r="AF18" s="64">
        <f t="shared" si="6"/>
        <v>0.86140700068861342</v>
      </c>
      <c r="AG18" s="45"/>
      <c r="AH18" s="36">
        <f t="shared" si="7"/>
        <v>0.23031337474516267</v>
      </c>
      <c r="AI18" s="35">
        <f t="shared" si="8"/>
        <v>5.3044250586505734E-2</v>
      </c>
      <c r="AK18">
        <f t="shared" si="9"/>
        <v>5.3214233627145475</v>
      </c>
      <c r="AL18" s="36">
        <f t="shared" si="10"/>
        <v>-0.23028116454249492</v>
      </c>
      <c r="AM18" s="35">
        <f t="shared" si="11"/>
        <v>5.302941474304762E-2</v>
      </c>
      <c r="AP18" s="36"/>
    </row>
    <row r="19" spans="1:42" ht="15" x14ac:dyDescent="0.25">
      <c r="A19" s="33">
        <v>20</v>
      </c>
      <c r="B19" s="38">
        <v>64.8</v>
      </c>
      <c r="C19" s="37">
        <v>0.625</v>
      </c>
      <c r="D19" s="37">
        <v>5.8104555246911671</v>
      </c>
      <c r="F19" s="33"/>
      <c r="G19" s="33">
        <f>(A19-B$45)/B$46</f>
        <v>1.324764129949177</v>
      </c>
      <c r="H19" s="33">
        <f>(B19-C$45)/C$46</f>
        <v>-0.56966185871159436</v>
      </c>
      <c r="I19" s="33">
        <f>(C19-D$45)/D$46</f>
        <v>-0.46251951644416267</v>
      </c>
      <c r="J19" s="33">
        <f t="shared" si="1"/>
        <v>1.3505075652420551</v>
      </c>
      <c r="L19" s="55">
        <f t="shared" si="2"/>
        <v>1.324764129949177</v>
      </c>
      <c r="M19" s="55">
        <f t="shared" si="3"/>
        <v>-0.56966185871159436</v>
      </c>
      <c r="N19" s="55">
        <f t="shared" si="4"/>
        <v>-0.46251951644416267</v>
      </c>
      <c r="O19" s="61"/>
      <c r="P19" s="61"/>
      <c r="Q19" s="63">
        <f>L19*$O$4+M19*$O$5+N19*$O$6+$P$4</f>
        <v>1.158587352056669</v>
      </c>
      <c r="R19" s="33">
        <f>L19*$O$8+M19*$O$9+N19*$O$10+$P$8</f>
        <v>2.2133645536539923</v>
      </c>
      <c r="S19" s="33">
        <f>L19*$O$12+M19*$O$13+N19*$O$14+$P$12</f>
        <v>-5.2627593087289268</v>
      </c>
      <c r="T19" s="33">
        <f>L19*$O$16+M19*$O$17+N19*$O$18+$P$16</f>
        <v>-4.2607293613164208</v>
      </c>
      <c r="U19" s="55">
        <f>L19*$O$20+M19*$O$21+N19*$O$22+$P$20</f>
        <v>6.354960177560268</v>
      </c>
      <c r="V19" s="45"/>
      <c r="W19" s="75">
        <f t="shared" si="5"/>
        <v>0.82057897425961768</v>
      </c>
      <c r="X19" s="75">
        <f t="shared" si="0"/>
        <v>0.97637534885702426</v>
      </c>
      <c r="Y19" s="75">
        <f t="shared" si="0"/>
        <v>-0.99994631614638285</v>
      </c>
      <c r="Z19" s="75">
        <f t="shared" si="0"/>
        <v>-0.99960178188332838</v>
      </c>
      <c r="AA19" s="75">
        <f t="shared" si="0"/>
        <v>0.99999395800435364</v>
      </c>
      <c r="AB19" s="45"/>
      <c r="AC19" s="45"/>
      <c r="AD19" s="45"/>
      <c r="AE19" s="45"/>
      <c r="AF19" s="64">
        <f t="shared" si="6"/>
        <v>0.89840322015636298</v>
      </c>
      <c r="AG19" s="45"/>
      <c r="AH19" s="36">
        <f t="shared" si="7"/>
        <v>0.45210434508569208</v>
      </c>
      <c r="AI19" s="35">
        <f t="shared" si="8"/>
        <v>0.20439833884536254</v>
      </c>
      <c r="AK19">
        <f t="shared" si="9"/>
        <v>5.3584144081200948</v>
      </c>
      <c r="AL19" s="36">
        <f t="shared" si="10"/>
        <v>-0.45204111657107227</v>
      </c>
      <c r="AM19" s="35">
        <f t="shared" si="11"/>
        <v>0.20434117107082175</v>
      </c>
      <c r="AP19" s="36"/>
    </row>
    <row r="20" spans="1:42" ht="17.399999999999999" x14ac:dyDescent="0.3">
      <c r="A20" s="33">
        <v>5</v>
      </c>
      <c r="B20" s="38">
        <v>680</v>
      </c>
      <c r="C20" s="37">
        <v>12</v>
      </c>
      <c r="D20" s="37">
        <v>2.9173714214160551</v>
      </c>
      <c r="F20" s="33"/>
      <c r="G20" s="33">
        <f>(A20-B$45)/B$46</f>
        <v>-1.324764129949177</v>
      </c>
      <c r="H20" s="33">
        <f>(B20-C$45)/C$46</f>
        <v>2.6379763241075831</v>
      </c>
      <c r="I20" s="33">
        <f>(C20-D$45)/D$46</f>
        <v>1.4189543522960262</v>
      </c>
      <c r="J20" s="33">
        <f t="shared" si="1"/>
        <v>-1.5429812034579782</v>
      </c>
      <c r="L20" s="55">
        <f t="shared" si="2"/>
        <v>-1.324764129949177</v>
      </c>
      <c r="M20" s="55">
        <f t="shared" si="3"/>
        <v>2.6379763241075831</v>
      </c>
      <c r="N20" s="55">
        <f t="shared" si="4"/>
        <v>1.4189543522960262</v>
      </c>
      <c r="O20" s="59">
        <v>2.1619000000000002</v>
      </c>
      <c r="P20" s="59">
        <v>3.2808000000000002</v>
      </c>
      <c r="Q20" s="63">
        <f>L20*$O$4+M20*$O$5+N20*$O$6+$P$4</f>
        <v>12.037222186560566</v>
      </c>
      <c r="R20" s="33">
        <f>L20*$O$8+M20*$O$9+N20*$O$10+$P$8</f>
        <v>-8.7706514160244975</v>
      </c>
      <c r="S20" s="33">
        <f>L20*$O$12+M20*$O$13+N20*$O$14+$P$12</f>
        <v>3.6573943154915654</v>
      </c>
      <c r="T20" s="33">
        <f>L20*$O$16+M20*$O$17+N20*$O$18+$P$16</f>
        <v>-0.25291892937892735</v>
      </c>
      <c r="U20" s="55">
        <f>L20*$O$20+M20*$O$21+N20*$O$22+$P$20</f>
        <v>-3.0715303807255419</v>
      </c>
      <c r="V20" s="56"/>
      <c r="W20" s="75">
        <f t="shared" si="5"/>
        <v>0.99999999992991384</v>
      </c>
      <c r="X20" s="75">
        <f t="shared" si="5"/>
        <v>-0.99999995181199364</v>
      </c>
      <c r="Y20" s="75">
        <f t="shared" si="5"/>
        <v>0.99866964153563653</v>
      </c>
      <c r="Z20" s="75">
        <f t="shared" si="5"/>
        <v>-0.24766053141255875</v>
      </c>
      <c r="AA20" s="75">
        <f t="shared" si="5"/>
        <v>-0.99571253493448331</v>
      </c>
      <c r="AB20" s="56"/>
      <c r="AC20" s="56"/>
      <c r="AD20" s="56"/>
      <c r="AE20" s="56"/>
      <c r="AF20" s="64">
        <f t="shared" si="6"/>
        <v>-1.542386485248735</v>
      </c>
      <c r="AG20" s="45"/>
      <c r="AH20" s="36">
        <f t="shared" si="7"/>
        <v>-5.9471820924317242E-4</v>
      </c>
      <c r="AI20" s="35">
        <f t="shared" si="8"/>
        <v>3.5368974840540582E-7</v>
      </c>
      <c r="AK20">
        <f t="shared" si="9"/>
        <v>2.9179660564516916</v>
      </c>
      <c r="AL20" s="36">
        <f t="shared" si="10"/>
        <v>5.9463503563650377E-4</v>
      </c>
      <c r="AM20" s="35">
        <f t="shared" si="11"/>
        <v>3.535908256064261E-7</v>
      </c>
      <c r="AP20" s="36"/>
    </row>
    <row r="21" spans="1:42" ht="17.399999999999999" x14ac:dyDescent="0.3">
      <c r="A21" s="33">
        <v>10</v>
      </c>
      <c r="B21" s="38">
        <v>64.8</v>
      </c>
      <c r="C21" s="39">
        <v>0.25</v>
      </c>
      <c r="D21" s="37">
        <v>3.9409592276624039</v>
      </c>
      <c r="F21" s="33"/>
      <c r="G21" s="33">
        <f>(A21-B$45)/B$46</f>
        <v>-0.44158804331639234</v>
      </c>
      <c r="H21" s="33">
        <f>(B21-C$45)/C$46</f>
        <v>-0.56966185871159436</v>
      </c>
      <c r="I21" s="33">
        <f>(C21-D$45)/D$46</f>
        <v>-0.52454612750153151</v>
      </c>
      <c r="J21" s="33">
        <f t="shared" si="1"/>
        <v>-0.51925022453507641</v>
      </c>
      <c r="L21" s="55">
        <f t="shared" si="2"/>
        <v>-0.44158804331639234</v>
      </c>
      <c r="M21" s="55">
        <f t="shared" si="3"/>
        <v>-0.56966185871159436</v>
      </c>
      <c r="N21" s="55">
        <f t="shared" si="4"/>
        <v>-0.52454612750153151</v>
      </c>
      <c r="O21" s="59">
        <v>-3.1939000000000002</v>
      </c>
      <c r="P21" s="62"/>
      <c r="Q21" s="63">
        <f>L21*$O$4+M21*$O$5+N21*$O$6+$P$4</f>
        <v>2.2577253589687163</v>
      </c>
      <c r="R21" s="33">
        <f>L21*$O$8+M21*$O$9+N21*$O$10+$P$8</f>
        <v>-1.4827671238107416</v>
      </c>
      <c r="S21" s="33">
        <f>L21*$O$12+M21*$O$13+N21*$O$14+$P$12</f>
        <v>-0.73774740516091741</v>
      </c>
      <c r="T21" s="33">
        <f>L21*$O$16+M21*$O$17+N21*$O$18+$P$16</f>
        <v>-3.0224433747307504</v>
      </c>
      <c r="U21" s="55">
        <f>L21*$O$20+M21*$O$21+N21*$O$22+$P$20</f>
        <v>2.3204680236644242</v>
      </c>
      <c r="V21" s="56"/>
      <c r="W21" s="75">
        <f t="shared" si="5"/>
        <v>0.97835937224868974</v>
      </c>
      <c r="X21" s="75">
        <f t="shared" si="5"/>
        <v>-0.90198513228245303</v>
      </c>
      <c r="Y21" s="75">
        <f t="shared" si="5"/>
        <v>-0.62778226765006873</v>
      </c>
      <c r="Z21" s="75">
        <f t="shared" si="5"/>
        <v>-0.99527130831555899</v>
      </c>
      <c r="AA21" s="75">
        <f t="shared" si="5"/>
        <v>0.98088709041032363</v>
      </c>
      <c r="AB21" s="45"/>
      <c r="AF21" s="64">
        <f t="shared" si="6"/>
        <v>-0.53441778327595135</v>
      </c>
      <c r="AH21" s="36">
        <f t="shared" si="7"/>
        <v>1.5167558740874942E-2</v>
      </c>
      <c r="AI21" s="35">
        <f t="shared" si="8"/>
        <v>2.3005483815789188E-4</v>
      </c>
      <c r="AK21">
        <f t="shared" si="9"/>
        <v>3.9257937901623885</v>
      </c>
      <c r="AL21" s="36">
        <f t="shared" si="10"/>
        <v>-1.5165437500015422E-2</v>
      </c>
      <c r="AM21" s="35">
        <f t="shared" si="11"/>
        <v>2.2999049456687401E-4</v>
      </c>
      <c r="AP21" s="36"/>
    </row>
    <row r="22" spans="1:42" ht="17.399999999999999" x14ac:dyDescent="0.3">
      <c r="A22" s="33">
        <v>15</v>
      </c>
      <c r="B22" s="38">
        <v>116.64</v>
      </c>
      <c r="C22" s="37">
        <v>0.625</v>
      </c>
      <c r="D22" s="37">
        <v>4.0337908792811827</v>
      </c>
      <c r="F22" s="33"/>
      <c r="G22" s="33">
        <f>(A22-B$45)/B$46</f>
        <v>0.44158804331639234</v>
      </c>
      <c r="H22" s="33">
        <f>(B22-C$45)/C$46</f>
        <v>-0.29936933043242309</v>
      </c>
      <c r="I22" s="33">
        <f>(C22-D$45)/D$46</f>
        <v>-0.46251951644416267</v>
      </c>
      <c r="J22" s="33">
        <f t="shared" si="1"/>
        <v>-0.42640558824028835</v>
      </c>
      <c r="L22" s="55">
        <f t="shared" si="2"/>
        <v>0.44158804331639234</v>
      </c>
      <c r="M22" s="55">
        <f t="shared" si="3"/>
        <v>-0.29936933043242309</v>
      </c>
      <c r="N22" s="55">
        <f t="shared" si="4"/>
        <v>-0.46251951644416267</v>
      </c>
      <c r="O22" s="59">
        <v>3.4794</v>
      </c>
      <c r="P22" s="62"/>
      <c r="Q22" s="63">
        <f>L22*$O$4+M22*$O$5+N22*$O$6+$P$4</f>
        <v>1.4715398640913184</v>
      </c>
      <c r="R22" s="33">
        <f>L22*$O$8+M22*$O$9+N22*$O$10+$P$8</f>
        <v>-0.40619910986305818</v>
      </c>
      <c r="S22" s="33">
        <f>L22*$O$12+M22*$O$13+N22*$O$14+$P$12</f>
        <v>-2.6028041245857825</v>
      </c>
      <c r="T22" s="33">
        <f>L22*$O$16+M22*$O$17+N22*$O$18+$P$16</f>
        <v>-3.4043273014262962</v>
      </c>
      <c r="U22" s="55">
        <f>L22*$O$20+M22*$O$21+N22*$O$22+$P$20</f>
        <v>3.5823344897980052</v>
      </c>
      <c r="V22" s="56"/>
      <c r="W22" s="75">
        <f t="shared" si="5"/>
        <v>0.89987079214477506</v>
      </c>
      <c r="X22" s="75">
        <f t="shared" si="5"/>
        <v>-0.38524062960484445</v>
      </c>
      <c r="Y22" s="75">
        <f t="shared" si="5"/>
        <v>-0.98908843223492071</v>
      </c>
      <c r="Z22" s="75">
        <f t="shared" si="5"/>
        <v>-0.99779408080969256</v>
      </c>
      <c r="AA22" s="75">
        <f t="shared" si="5"/>
        <v>0.998454325562948</v>
      </c>
      <c r="AB22" s="45"/>
      <c r="AF22" s="64">
        <f t="shared" si="6"/>
        <v>-0.63444877095162688</v>
      </c>
      <c r="AH22" s="36">
        <f t="shared" si="7"/>
        <v>0.20804318271133854</v>
      </c>
      <c r="AI22" s="35">
        <f t="shared" si="8"/>
        <v>4.3281965872663392E-2</v>
      </c>
      <c r="AK22">
        <f t="shared" si="9"/>
        <v>3.8257767922013342</v>
      </c>
      <c r="AL22" s="36">
        <f t="shared" si="10"/>
        <v>-0.20801408707984859</v>
      </c>
      <c r="AM22" s="35">
        <f t="shared" si="11"/>
        <v>4.3269860423662827E-2</v>
      </c>
      <c r="AP22" s="36"/>
    </row>
    <row r="23" spans="1:42" ht="15" x14ac:dyDescent="0.25">
      <c r="A23" s="33">
        <v>20</v>
      </c>
      <c r="B23" s="38">
        <v>209.952</v>
      </c>
      <c r="C23" s="37">
        <v>1.5625</v>
      </c>
      <c r="D23" s="37">
        <v>4.130750385542739</v>
      </c>
      <c r="F23" s="33"/>
      <c r="G23" s="33">
        <f>(A23-B$45)/B$46</f>
        <v>1.324764129949177</v>
      </c>
      <c r="H23" s="33">
        <f>(B23-C$45)/C$46</f>
        <v>0.18715722047008518</v>
      </c>
      <c r="I23" s="33">
        <f>(C23-D$45)/D$46</f>
        <v>-0.30745298880074051</v>
      </c>
      <c r="J23" s="33">
        <f t="shared" si="1"/>
        <v>-0.32943251992578071</v>
      </c>
      <c r="L23" s="55">
        <f t="shared" si="2"/>
        <v>1.324764129949177</v>
      </c>
      <c r="M23" s="55">
        <f t="shared" si="3"/>
        <v>0.18715722047008518</v>
      </c>
      <c r="N23" s="55">
        <f t="shared" si="4"/>
        <v>-0.30745298880074051</v>
      </c>
      <c r="Q23" s="63">
        <f>L23*$O$4+M23*$O$5+N23*$O$6+$P$4</f>
        <v>1.0073304041038385</v>
      </c>
      <c r="R23" s="33">
        <f>L23*$O$8+M23*$O$9+N23*$O$10+$P$8</f>
        <v>0.21098495077014201</v>
      </c>
      <c r="S23" s="33">
        <f>L23*$O$12+M23*$O$13+N23*$O$14+$P$12</f>
        <v>-4.2596482423976916</v>
      </c>
      <c r="T23" s="33">
        <f>L23*$O$16+M23*$O$17+N23*$O$18+$P$16</f>
        <v>-3.6246577164467535</v>
      </c>
      <c r="U23" s="55">
        <f>L23*$O$20+M23*$O$21+N23*$O$22+$P$20</f>
        <v>4.477294196844424</v>
      </c>
      <c r="V23" s="56"/>
      <c r="W23" s="75">
        <f t="shared" si="5"/>
        <v>0.7646555913978732</v>
      </c>
      <c r="X23" s="75">
        <f t="shared" si="5"/>
        <v>0.20790906755436789</v>
      </c>
      <c r="Y23" s="75">
        <f t="shared" si="5"/>
        <v>-0.99960092008148671</v>
      </c>
      <c r="Z23" s="75">
        <f t="shared" si="5"/>
        <v>-0.99857968792537311</v>
      </c>
      <c r="AA23" s="75">
        <f t="shared" si="5"/>
        <v>0.99974174687465633</v>
      </c>
      <c r="AF23" s="64">
        <f t="shared" si="6"/>
        <v>-0.3592157830972238</v>
      </c>
      <c r="AH23" s="36">
        <f t="shared" si="7"/>
        <v>2.9783263171443086E-2</v>
      </c>
      <c r="AI23" s="35">
        <f t="shared" si="8"/>
        <v>8.8704276513943813E-4</v>
      </c>
      <c r="AK23">
        <f t="shared" si="9"/>
        <v>4.1009712876740876</v>
      </c>
      <c r="AL23" s="36">
        <f t="shared" si="10"/>
        <v>-2.9779097868651405E-2</v>
      </c>
      <c r="AM23" s="35">
        <f t="shared" si="11"/>
        <v>8.8679466987071868E-4</v>
      </c>
      <c r="AP23" s="36"/>
    </row>
    <row r="24" spans="1:42" ht="15" x14ac:dyDescent="0.25">
      <c r="A24" s="33">
        <v>5</v>
      </c>
      <c r="B24" s="38">
        <v>20</v>
      </c>
      <c r="C24" s="39">
        <v>0.09</v>
      </c>
      <c r="D24" s="37">
        <v>5.5810979206201061</v>
      </c>
      <c r="F24" s="33"/>
      <c r="G24" s="33">
        <f>(A24-B$45)/B$46</f>
        <v>-1.324764129949177</v>
      </c>
      <c r="H24" s="33">
        <f>(B24-C$45)/C$46</f>
        <v>-0.8032479942614954</v>
      </c>
      <c r="I24" s="33">
        <f>(C24-D$45)/D$46</f>
        <v>-0.55101081488600889</v>
      </c>
      <c r="J24" s="33">
        <f t="shared" si="1"/>
        <v>1.1211178801498425</v>
      </c>
      <c r="L24" s="55">
        <f t="shared" si="2"/>
        <v>-1.324764129949177</v>
      </c>
      <c r="M24" s="55">
        <f t="shared" si="3"/>
        <v>-0.8032479942614954</v>
      </c>
      <c r="N24" s="55">
        <f t="shared" si="4"/>
        <v>-0.55101081488600889</v>
      </c>
      <c r="Q24" s="63">
        <f>L24*$O$4+M24*$O$5+N24*$O$6+$P$4</f>
        <v>3.2466976400327292</v>
      </c>
      <c r="R24" s="33">
        <f>L24*$O$8+M24*$O$9+N24*$O$10+$P$8</f>
        <v>-2.5915933417005315</v>
      </c>
      <c r="S24" s="33">
        <f>L24*$O$12+M24*$O$13+N24*$O$14+$P$12</f>
        <v>1.1308570400030438</v>
      </c>
      <c r="T24" s="33">
        <f>L24*$O$16+M24*$O$17+N24*$O$18+$P$16</f>
        <v>-2.621321215435755</v>
      </c>
      <c r="U24" s="55">
        <f>L24*$O$20+M24*$O$21+N24*$O$22+$P$20</f>
        <v>1.0650991670202847</v>
      </c>
      <c r="V24" s="56"/>
      <c r="W24" s="75">
        <f t="shared" si="5"/>
        <v>0.99697777014454902</v>
      </c>
      <c r="X24" s="75">
        <f t="shared" si="5"/>
        <v>-0.98884239471356916</v>
      </c>
      <c r="Y24" s="75">
        <f t="shared" si="5"/>
        <v>0.81131237830816316</v>
      </c>
      <c r="Z24" s="75">
        <f t="shared" si="5"/>
        <v>-0.98948305588037</v>
      </c>
      <c r="AA24" s="75">
        <f t="shared" si="5"/>
        <v>0.78760767074531468</v>
      </c>
      <c r="AF24" s="64">
        <f t="shared" si="6"/>
        <v>1.1013955994458073</v>
      </c>
      <c r="AH24" s="36">
        <f t="shared" si="7"/>
        <v>1.9722280704035144E-2</v>
      </c>
      <c r="AI24" s="35">
        <f t="shared" si="8"/>
        <v>3.8896835616875698E-4</v>
      </c>
      <c r="AK24">
        <f t="shared" si="9"/>
        <v>5.5613783981521454</v>
      </c>
      <c r="AL24" s="36">
        <f t="shared" si="10"/>
        <v>-1.9719522467960715E-2</v>
      </c>
      <c r="AM24" s="35">
        <f t="shared" si="11"/>
        <v>3.8885956636440744E-4</v>
      </c>
      <c r="AP24" s="36"/>
    </row>
    <row r="25" spans="1:42" ht="15" x14ac:dyDescent="0.25">
      <c r="A25" s="33">
        <v>10</v>
      </c>
      <c r="B25" s="38">
        <v>36</v>
      </c>
      <c r="C25" s="37">
        <v>0.2</v>
      </c>
      <c r="D25" s="37">
        <v>5.2065862507972698</v>
      </c>
      <c r="F25" s="33"/>
      <c r="G25" s="33">
        <f>(A25-B$45)/B$46</f>
        <v>-0.44158804331639234</v>
      </c>
      <c r="H25" s="33">
        <f>(B25-C$45)/C$46</f>
        <v>-0.71982437442224501</v>
      </c>
      <c r="I25" s="33">
        <f>(C25-D$45)/D$46</f>
        <v>-0.53281634230918062</v>
      </c>
      <c r="J25" s="33">
        <f t="shared" si="1"/>
        <v>0.74655382611742327</v>
      </c>
      <c r="L25" s="55">
        <f t="shared" si="2"/>
        <v>-0.44158804331639234</v>
      </c>
      <c r="M25" s="55">
        <f t="shared" si="3"/>
        <v>-0.71982437442224501</v>
      </c>
      <c r="N25" s="55">
        <f t="shared" si="4"/>
        <v>-0.53281634230918062</v>
      </c>
      <c r="O25" s="62"/>
      <c r="P25" s="62"/>
      <c r="Q25" s="63">
        <f>L25*$O$4+M25*$O$5+N25*$O$6+$P$4</f>
        <v>2.4563153285901995</v>
      </c>
      <c r="R25" s="33">
        <f>L25*$O$8+M25*$O$9+N25*$O$10+$P$8</f>
        <v>-1.033434130398317</v>
      </c>
      <c r="S25" s="33">
        <f>L25*$O$12+M25*$O$13+N25*$O$14+$P$12</f>
        <v>-0.97296372814394072</v>
      </c>
      <c r="T25" s="33">
        <f>L25*$O$16+M25*$O$17+N25*$O$18+$P$16</f>
        <v>-3.157964054565968</v>
      </c>
      <c r="U25" s="55">
        <f>L25*$O$20+M25*$O$21+N25*$O$22+$P$20</f>
        <v>2.7712966971909365</v>
      </c>
      <c r="W25" s="75">
        <f t="shared" si="5"/>
        <v>0.98540110873004372</v>
      </c>
      <c r="X25" s="75">
        <f t="shared" si="5"/>
        <v>-0.77528199622179561</v>
      </c>
      <c r="Y25" s="75">
        <f t="shared" si="5"/>
        <v>-0.75000378593255268</v>
      </c>
      <c r="Z25" s="75">
        <f t="shared" si="5"/>
        <v>-0.99639194554849309</v>
      </c>
      <c r="AA25" s="75">
        <f t="shared" si="5"/>
        <v>0.99219784203880446</v>
      </c>
      <c r="AF25" s="64">
        <f t="shared" si="6"/>
        <v>-0.49215550988686396</v>
      </c>
      <c r="AH25" s="36">
        <f t="shared" si="7"/>
        <v>1.2387093360042871</v>
      </c>
      <c r="AI25" s="35">
        <f t="shared" si="8"/>
        <v>1.5344008191041818</v>
      </c>
      <c r="AK25">
        <f t="shared" si="9"/>
        <v>3.9680501530115753</v>
      </c>
      <c r="AL25" s="36">
        <f t="shared" si="10"/>
        <v>-1.2385360977856945</v>
      </c>
      <c r="AM25" s="35">
        <f t="shared" si="11"/>
        <v>1.5339716655182154</v>
      </c>
      <c r="AP25" s="36"/>
    </row>
    <row r="26" spans="1:42" ht="15" x14ac:dyDescent="0.25">
      <c r="A26" s="33">
        <v>15</v>
      </c>
      <c r="B26" s="38">
        <v>64.8</v>
      </c>
      <c r="C26" s="37">
        <v>0.625</v>
      </c>
      <c r="D26" s="37">
        <v>5.4157104323287806</v>
      </c>
      <c r="F26" s="33"/>
      <c r="G26" s="33">
        <f>(A26-B$45)/B$46</f>
        <v>0.44158804331639234</v>
      </c>
      <c r="H26" s="33">
        <f>(B26-C$45)/C$46</f>
        <v>-0.56966185871159436</v>
      </c>
      <c r="I26" s="33">
        <f>(C26-D$45)/D$46</f>
        <v>-0.46251951644416267</v>
      </c>
      <c r="J26" s="33">
        <f t="shared" si="1"/>
        <v>0.95570725855307648</v>
      </c>
      <c r="L26" s="55">
        <f t="shared" si="2"/>
        <v>0.44158804331639234</v>
      </c>
      <c r="M26" s="55">
        <f t="shared" si="3"/>
        <v>-0.56966185871159436</v>
      </c>
      <c r="N26" s="55">
        <f t="shared" si="4"/>
        <v>-0.46251951644416267</v>
      </c>
      <c r="O26" s="62"/>
      <c r="P26" s="62"/>
      <c r="Q26" s="63">
        <f>L26*$O$4+M26*$O$5+N26*$O$6+$P$4</f>
        <v>1.9405514591613366</v>
      </c>
      <c r="R26" s="33">
        <f>L26*$O$8+M26*$O$9+N26*$O$10+$P$8</f>
        <v>0.43703249060947247</v>
      </c>
      <c r="S26" s="33">
        <f>L26*$O$12+M26*$O$13+N26*$O$14+$P$12</f>
        <v>-3.0501382588878108</v>
      </c>
      <c r="T26" s="33">
        <f>L26*$O$16+M26*$O$17+N26*$O$18+$P$16</f>
        <v>-3.6544289778430135</v>
      </c>
      <c r="U26" s="55">
        <f>L26*$O$20+M26*$O$21+N26*$O$22+$P$20</f>
        <v>4.4456217958688509</v>
      </c>
      <c r="W26" s="75">
        <f t="shared" si="5"/>
        <v>0.95957771035189976</v>
      </c>
      <c r="X26" s="75">
        <f t="shared" si="5"/>
        <v>0.41118166295396064</v>
      </c>
      <c r="Y26" s="75">
        <f t="shared" si="5"/>
        <v>-0.99552553762770657</v>
      </c>
      <c r="Z26" s="75">
        <f t="shared" si="5"/>
        <v>-0.99866173346404319</v>
      </c>
      <c r="AA26" s="75">
        <f t="shared" si="5"/>
        <v>0.99972486096057533</v>
      </c>
      <c r="AF26" s="64">
        <f t="shared" si="6"/>
        <v>0.66945013122458397</v>
      </c>
      <c r="AH26" s="36">
        <f t="shared" si="7"/>
        <v>0.28625712732849251</v>
      </c>
      <c r="AI26" s="35">
        <f t="shared" si="8"/>
        <v>8.1943142946360778E-2</v>
      </c>
      <c r="AK26">
        <f t="shared" si="9"/>
        <v>5.129493339149831</v>
      </c>
      <c r="AL26" s="36">
        <f t="shared" si="10"/>
        <v>-0.28621709317894961</v>
      </c>
      <c r="AM26" s="35">
        <f t="shared" si="11"/>
        <v>8.1920224427807525E-2</v>
      </c>
      <c r="AP26" s="36"/>
    </row>
    <row r="27" spans="1:42" ht="15" x14ac:dyDescent="0.25">
      <c r="A27" s="33">
        <v>20</v>
      </c>
      <c r="B27" s="38">
        <v>116.64</v>
      </c>
      <c r="C27" s="37">
        <v>1.5625</v>
      </c>
      <c r="D27" s="37">
        <v>5.4369591568067541</v>
      </c>
      <c r="F27" s="33"/>
      <c r="G27" s="33">
        <f>(A27-B$45)/B$46</f>
        <v>1.324764129949177</v>
      </c>
      <c r="H27" s="33">
        <f>(B27-C$45)/C$46</f>
        <v>-0.29936933043242309</v>
      </c>
      <c r="I27" s="33">
        <f>(C27-D$45)/D$46</f>
        <v>-0.30745298880074051</v>
      </c>
      <c r="J27" s="33">
        <f t="shared" si="1"/>
        <v>0.97695895516176345</v>
      </c>
      <c r="L27" s="55">
        <f t="shared" si="2"/>
        <v>1.324764129949177</v>
      </c>
      <c r="M27" s="55">
        <f t="shared" si="3"/>
        <v>-0.29936933043242309</v>
      </c>
      <c r="N27" s="55">
        <f t="shared" si="4"/>
        <v>-0.30745298880074051</v>
      </c>
      <c r="O27" s="62"/>
      <c r="P27" s="62"/>
      <c r="Q27" s="63">
        <f>L27*$O$4+M27*$O$5+N27*$O$6+$P$4</f>
        <v>1.8515512752298706</v>
      </c>
      <c r="R27" s="33">
        <f>L27*$O$8+M27*$O$9+N27*$O$10+$P$8</f>
        <v>1.728801831620697</v>
      </c>
      <c r="S27" s="33">
        <f>L27*$O$12+M27*$O$13+N27*$O$14+$P$12</f>
        <v>-5.0648496841413433</v>
      </c>
      <c r="T27" s="33">
        <f>L27*$O$16+M27*$O$17+N27*$O$18+$P$16</f>
        <v>-4.0748407339968447</v>
      </c>
      <c r="U27" s="55">
        <f>L27*$O$20+M27*$O$21+N27*$O$22+$P$20</f>
        <v>6.0312113477719453</v>
      </c>
      <c r="W27" s="75">
        <f t="shared" si="5"/>
        <v>0.9518918401948917</v>
      </c>
      <c r="X27" s="75">
        <f t="shared" si="5"/>
        <v>0.93891418175228991</v>
      </c>
      <c r="Y27" s="75">
        <f t="shared" si="5"/>
        <v>-0.99992024826526593</v>
      </c>
      <c r="Z27" s="75">
        <f t="shared" si="5"/>
        <v>-0.99942251210283439</v>
      </c>
      <c r="AA27" s="75">
        <f t="shared" si="5"/>
        <v>0.99998845526752</v>
      </c>
      <c r="AF27" s="64">
        <f t="shared" si="6"/>
        <v>1.3505293987808002</v>
      </c>
      <c r="AH27" s="36">
        <f t="shared" si="7"/>
        <v>-0.3735704436190368</v>
      </c>
      <c r="AI27" s="35">
        <f t="shared" si="8"/>
        <v>0.13955487634572394</v>
      </c>
      <c r="AK27">
        <f t="shared" si="9"/>
        <v>5.8104773551764088</v>
      </c>
      <c r="AL27" s="36">
        <f t="shared" si="10"/>
        <v>0.37351819836965472</v>
      </c>
      <c r="AM27" s="35">
        <f t="shared" si="11"/>
        <v>0.13951584451331273</v>
      </c>
      <c r="AP27" s="36"/>
    </row>
    <row r="28" spans="1:42" ht="15" x14ac:dyDescent="0.25">
      <c r="A28" s="33">
        <v>5</v>
      </c>
      <c r="B28" s="38">
        <v>209.952</v>
      </c>
      <c r="C28" s="37">
        <v>3.90625</v>
      </c>
      <c r="D28" s="37">
        <v>4.078897545863283</v>
      </c>
      <c r="F28" s="33"/>
      <c r="G28" s="33">
        <f>(A28-B$45)/B$46</f>
        <v>-1.324764129949177</v>
      </c>
      <c r="H28" s="33">
        <f>(B28-C$45)/C$46</f>
        <v>0.18715722047008518</v>
      </c>
      <c r="I28" s="33">
        <f>(C28-D$45)/D$46</f>
        <v>8.0213330307814829E-2</v>
      </c>
      <c r="J28" s="33">
        <f t="shared" si="1"/>
        <v>-0.38129261243669721</v>
      </c>
      <c r="L28" s="55">
        <f t="shared" si="2"/>
        <v>-1.324764129949177</v>
      </c>
      <c r="M28" s="55">
        <f t="shared" si="3"/>
        <v>0.18715722047008518</v>
      </c>
      <c r="N28" s="55">
        <f t="shared" si="4"/>
        <v>8.0213330307814829E-2</v>
      </c>
      <c r="Q28" s="63">
        <f>L28*$O$4+M28*$O$5+N28*$O$6+$P$4</f>
        <v>6.2581615210258894</v>
      </c>
      <c r="R28" s="33">
        <f>L28*$O$8+M28*$O$9+N28*$O$10+$P$8</f>
        <v>-4.2213390422653294</v>
      </c>
      <c r="S28" s="33">
        <f>L28*$O$12+M28*$O$13+N28*$O$14+$P$12</f>
        <v>1.7546536328395441</v>
      </c>
      <c r="T28" s="33">
        <f>L28*$O$16+M28*$O$17+N28*$O$18+$P$16</f>
        <v>-1.9662891887693861</v>
      </c>
      <c r="U28" s="55">
        <f>L28*$O$20+M28*$O$21+N28*$O$22+$P$20</f>
        <v>9.8125242476479801E-2</v>
      </c>
      <c r="V28" s="56"/>
      <c r="W28" s="75">
        <f t="shared" si="5"/>
        <v>0.99999266739361714</v>
      </c>
      <c r="X28" s="75">
        <f t="shared" si="5"/>
        <v>-0.99956914818904963</v>
      </c>
      <c r="Y28" s="75">
        <f t="shared" si="5"/>
        <v>0.94190286427861214</v>
      </c>
      <c r="Z28" s="75">
        <f t="shared" si="5"/>
        <v>-0.96156684622451805</v>
      </c>
      <c r="AA28" s="75">
        <f t="shared" si="5"/>
        <v>9.7811515683144973E-2</v>
      </c>
      <c r="AF28" s="64">
        <f t="shared" si="6"/>
        <v>-0.38296556185851527</v>
      </c>
      <c r="AH28" s="36">
        <f t="shared" si="7"/>
        <v>1.6729494218180596E-3</v>
      </c>
      <c r="AI28" s="35">
        <f t="shared" si="8"/>
        <v>2.7987597679613799E-6</v>
      </c>
      <c r="AK28">
        <f t="shared" si="9"/>
        <v>4.0772248304098131</v>
      </c>
      <c r="AL28" s="36">
        <f t="shared" si="10"/>
        <v>-1.6727154534699196E-3</v>
      </c>
      <c r="AM28" s="35">
        <f t="shared" si="11"/>
        <v>2.7979769882770786E-6</v>
      </c>
      <c r="AP28" s="36"/>
    </row>
    <row r="29" spans="1:42" ht="15" x14ac:dyDescent="0.25">
      <c r="A29" s="33">
        <v>10</v>
      </c>
      <c r="B29" s="38">
        <v>377.91360000000003</v>
      </c>
      <c r="C29" s="37">
        <v>9.765625</v>
      </c>
      <c r="D29" s="37">
        <v>4.0896749147196276</v>
      </c>
      <c r="F29" s="33"/>
      <c r="G29" s="33">
        <f>(A29-B$45)/B$46</f>
        <v>-0.44158804331639234</v>
      </c>
      <c r="H29" s="33">
        <f>(B29-C$45)/C$46</f>
        <v>1.0629050120946002</v>
      </c>
      <c r="I29" s="33">
        <f>(C29-D$45)/D$46</f>
        <v>1.0493791280792031</v>
      </c>
      <c r="J29" s="33">
        <f t="shared" si="1"/>
        <v>-0.37051373611344462</v>
      </c>
      <c r="L29" s="55">
        <f t="shared" si="2"/>
        <v>-0.44158804331639234</v>
      </c>
      <c r="M29" s="55">
        <f t="shared" si="3"/>
        <v>1.0629050120946002</v>
      </c>
      <c r="N29" s="55">
        <f t="shared" si="4"/>
        <v>1.0493791280792031</v>
      </c>
      <c r="Q29" s="63">
        <f>L29*$O$4+M29*$O$5+N29*$O$6+$P$4</f>
        <v>11.218946834914483</v>
      </c>
      <c r="R29" s="33">
        <f>L29*$O$8+M29*$O$9+N29*$O$10+$P$8</f>
        <v>-2.935396874506587</v>
      </c>
      <c r="S29" s="33">
        <f>L29*$O$12+M29*$O$13+N29*$O$14+$P$12</f>
        <v>-0.56750800757827702</v>
      </c>
      <c r="T29" s="33">
        <f>L29*$O$16+M29*$O$17+N29*$O$18+$P$16</f>
        <v>-2.1635916975097609</v>
      </c>
      <c r="U29" s="55">
        <f>L29*$O$20+M29*$O$21+N29*$O$22+$P$20</f>
        <v>2.5825282292641267</v>
      </c>
      <c r="W29" s="75">
        <f t="shared" si="5"/>
        <v>0.99999999963993869</v>
      </c>
      <c r="X29" s="75">
        <f t="shared" si="5"/>
        <v>-0.99437460005170963</v>
      </c>
      <c r="Y29" s="75">
        <f t="shared" si="5"/>
        <v>-0.51352679716550576</v>
      </c>
      <c r="Z29" s="75">
        <f t="shared" si="5"/>
        <v>-0.97393480762166906</v>
      </c>
      <c r="AA29" s="75">
        <f t="shared" si="5"/>
        <v>0.9886394194523157</v>
      </c>
      <c r="AF29" s="64">
        <f t="shared" si="6"/>
        <v>-0.34144849996553583</v>
      </c>
      <c r="AH29" s="36">
        <f t="shared" si="7"/>
        <v>-2.9065236147908791E-2</v>
      </c>
      <c r="AI29" s="35">
        <f t="shared" si="8"/>
        <v>8.4478795233370381E-4</v>
      </c>
      <c r="AK29">
        <f t="shared" si="9"/>
        <v>4.1187360859835582</v>
      </c>
      <c r="AL29" s="36">
        <f t="shared" si="10"/>
        <v>2.9061171263930596E-2</v>
      </c>
      <c r="AM29" s="35">
        <f t="shared" si="11"/>
        <v>8.445516752315055E-4</v>
      </c>
      <c r="AP29" s="36"/>
    </row>
    <row r="30" spans="1:42" ht="15" x14ac:dyDescent="0.25">
      <c r="A30" s="33">
        <v>15</v>
      </c>
      <c r="B30" s="38">
        <v>680.24448000000007</v>
      </c>
      <c r="C30" s="37">
        <v>24.4140625</v>
      </c>
      <c r="D30" s="37">
        <v>4.1644242945305301</v>
      </c>
      <c r="F30" s="33"/>
      <c r="G30" s="33">
        <f>(A30-B$45)/B$46</f>
        <v>0.44158804331639234</v>
      </c>
      <c r="H30" s="33">
        <f>(B30-C$45)/C$46</f>
        <v>2.6392510370187274</v>
      </c>
      <c r="I30" s="33">
        <f>(C30-D$45)/D$46</f>
        <v>3.4722936225076744</v>
      </c>
      <c r="J30" s="33">
        <f t="shared" si="1"/>
        <v>-0.2957539008548386</v>
      </c>
      <c r="L30" s="55">
        <f t="shared" si="2"/>
        <v>0.44158804331639234</v>
      </c>
      <c r="M30" s="55">
        <f t="shared" si="3"/>
        <v>2.6392510370187274</v>
      </c>
      <c r="N30" s="55">
        <f t="shared" si="4"/>
        <v>3.4722936225076744</v>
      </c>
      <c r="Q30" s="63">
        <f>L30*$O$4+M30*$O$5+N30*$O$6+$P$4</f>
        <v>25.85757457791178</v>
      </c>
      <c r="R30" s="33">
        <f>L30*$O$8+M30*$O$9+N30*$O$10+$P$8</f>
        <v>-0.47259027980481338</v>
      </c>
      <c r="S30" s="33">
        <f>L30*$O$12+M30*$O$13+N30*$O$14+$P$12</f>
        <v>-4.0685343504581581</v>
      </c>
      <c r="T30" s="33">
        <f>L30*$O$16+M30*$O$17+N30*$O$18+$P$16</f>
        <v>-2.3146279962637024</v>
      </c>
      <c r="U30" s="55">
        <f>L30*$O$20+M30*$O$21+N30*$O$22+$P$20</f>
        <v>7.8874637338647968</v>
      </c>
      <c r="W30" s="75">
        <f t="shared" si="5"/>
        <v>1</v>
      </c>
      <c r="X30" s="75">
        <f t="shared" si="5"/>
        <v>-0.4402898350945097</v>
      </c>
      <c r="Y30" s="75">
        <f t="shared" si="5"/>
        <v>-0.9994151843981397</v>
      </c>
      <c r="Z30" s="75">
        <f t="shared" si="5"/>
        <v>-0.98066471261777466</v>
      </c>
      <c r="AA30" s="75">
        <f t="shared" si="5"/>
        <v>0.99999971811888366</v>
      </c>
      <c r="AF30" s="64">
        <f t="shared" si="6"/>
        <v>-0.30143674282077582</v>
      </c>
      <c r="AH30" s="36">
        <f t="shared" si="7"/>
        <v>5.6828419659372131E-3</v>
      </c>
      <c r="AI30" s="35">
        <f t="shared" si="8"/>
        <v>3.2294692809817131E-5</v>
      </c>
      <c r="AK30">
        <f t="shared" si="9"/>
        <v>4.158742247331686</v>
      </c>
      <c r="AL30" s="36">
        <f t="shared" si="10"/>
        <v>-5.6820471988441312E-3</v>
      </c>
      <c r="AM30" s="35">
        <f t="shared" si="11"/>
        <v>3.2285660369892436E-5</v>
      </c>
      <c r="AP30" s="36"/>
    </row>
    <row r="31" spans="1:42" ht="15" x14ac:dyDescent="0.25">
      <c r="A31" s="33">
        <v>20</v>
      </c>
      <c r="B31" s="38">
        <v>64.8</v>
      </c>
      <c r="C31" s="39">
        <v>0.1</v>
      </c>
      <c r="D31" s="37">
        <v>3.842028720976022</v>
      </c>
      <c r="F31" s="33"/>
      <c r="G31" s="33">
        <f>(A31-B$45)/B$46</f>
        <v>1.324764129949177</v>
      </c>
      <c r="H31" s="33">
        <f>(B31-C$45)/C$46</f>
        <v>-0.56966185871159436</v>
      </c>
      <c r="I31" s="33">
        <f>(C31-D$45)/D$46</f>
        <v>-0.54935677192447907</v>
      </c>
      <c r="J31" s="33">
        <f t="shared" si="1"/>
        <v>-0.61819456896488256</v>
      </c>
      <c r="L31" s="55">
        <f t="shared" si="2"/>
        <v>1.324764129949177</v>
      </c>
      <c r="M31" s="55">
        <f t="shared" si="3"/>
        <v>-0.56966185871159436</v>
      </c>
      <c r="N31" s="55">
        <f t="shared" si="4"/>
        <v>-0.54935677192447907</v>
      </c>
      <c r="Q31" s="63">
        <f>L31*$O$4+M31*$O$5+N31*$O$6+$P$4</f>
        <v>0.50788106184046544</v>
      </c>
      <c r="R31" s="33">
        <f>L31*$O$8+M31*$O$9+N31*$O$10+$P$8</f>
        <v>2.0125099817280203</v>
      </c>
      <c r="S31" s="33">
        <f>L31*$O$12+M31*$O$13+N31*$O$14+$P$12</f>
        <v>-5.1230815832888386</v>
      </c>
      <c r="T31" s="33">
        <f>L31*$O$16+M31*$O$17+N31*$O$18+$P$16</f>
        <v>-4.2247700538220219</v>
      </c>
      <c r="U31" s="55">
        <f>L31*$O$20+M31*$O$21+N31*$O$22+$P$20</f>
        <v>6.0528186308420553</v>
      </c>
      <c r="W31" s="75">
        <f t="shared" si="5"/>
        <v>0.46829258188884304</v>
      </c>
      <c r="X31" s="75">
        <f t="shared" si="5"/>
        <v>0.96490084352045125</v>
      </c>
      <c r="Y31" s="75">
        <f t="shared" si="5"/>
        <v>-0.99992901567491943</v>
      </c>
      <c r="Z31" s="75">
        <f t="shared" si="5"/>
        <v>-0.99957209395307001</v>
      </c>
      <c r="AA31" s="75">
        <f t="shared" si="5"/>
        <v>0.9999889435391589</v>
      </c>
      <c r="AF31" s="64">
        <f t="shared" si="6"/>
        <v>-0.46575573328363351</v>
      </c>
      <c r="AH31" s="36">
        <f t="shared" si="7"/>
        <v>-0.15243883568124905</v>
      </c>
      <c r="AI31" s="35">
        <f t="shared" si="8"/>
        <v>2.3237598623854848E-2</v>
      </c>
      <c r="AK31">
        <f t="shared" si="9"/>
        <v>3.9944462375054974</v>
      </c>
      <c r="AL31" s="36">
        <f t="shared" si="10"/>
        <v>0.15241751652947544</v>
      </c>
      <c r="AM31" s="35">
        <f t="shared" si="11"/>
        <v>2.3231099345012919E-2</v>
      </c>
      <c r="AP31" s="36"/>
    </row>
    <row r="32" spans="1:42" ht="15" x14ac:dyDescent="0.25">
      <c r="A32" s="33">
        <v>5</v>
      </c>
      <c r="B32" s="38">
        <v>116.64</v>
      </c>
      <c r="C32" s="37">
        <v>0.25</v>
      </c>
      <c r="D32" s="37">
        <v>2.7002089395132605</v>
      </c>
      <c r="F32" s="33"/>
      <c r="G32" s="33">
        <f>(A32-B$45)/B$46</f>
        <v>-1.324764129949177</v>
      </c>
      <c r="H32" s="33">
        <f>(B32-C$45)/C$46</f>
        <v>-0.29936933043242309</v>
      </c>
      <c r="I32" s="33">
        <f>(C32-D$45)/D$46</f>
        <v>-0.52454612750153151</v>
      </c>
      <c r="J32" s="33">
        <f t="shared" si="1"/>
        <v>-1.7601740606090819</v>
      </c>
      <c r="L32" s="55">
        <f t="shared" si="2"/>
        <v>-1.324764129949177</v>
      </c>
      <c r="M32" s="55">
        <f t="shared" si="3"/>
        <v>-0.29936933043242309</v>
      </c>
      <c r="N32" s="55">
        <f t="shared" si="4"/>
        <v>-0.52454612750153151</v>
      </c>
      <c r="Q32" s="63">
        <f>L32*$O$4+M32*$O$5+N32*$O$6+$P$4</f>
        <v>2.5706778710033658</v>
      </c>
      <c r="R32" s="33">
        <f>L32*$O$8+M32*$O$9+N32*$O$10+$P$8</f>
        <v>-4.1023307873277925</v>
      </c>
      <c r="S32" s="33">
        <f>L32*$O$12+M32*$O$13+N32*$O$14+$P$12</f>
        <v>1.9222077789822265</v>
      </c>
      <c r="T32" s="33">
        <f>L32*$O$16+M32*$O$17+N32*$O$18+$P$16</f>
        <v>-2.1660413148406268</v>
      </c>
      <c r="U32" s="55">
        <f>L32*$O$20+M32*$O$21+N32*$O$22+$P$20</f>
        <v>-0.45215766409783864</v>
      </c>
      <c r="W32" s="75">
        <f t="shared" si="5"/>
        <v>0.9883685340531021</v>
      </c>
      <c r="X32" s="75">
        <f t="shared" si="5"/>
        <v>-0.9994533969655397</v>
      </c>
      <c r="Y32" s="75">
        <f t="shared" si="5"/>
        <v>0.95809883046517441</v>
      </c>
      <c r="Z32" s="75">
        <f t="shared" si="5"/>
        <v>-0.97406054263368336</v>
      </c>
      <c r="AA32" s="75">
        <f t="shared" si="5"/>
        <v>-0.42367099197269925</v>
      </c>
      <c r="AF32" s="64">
        <f t="shared" si="6"/>
        <v>-1.7418410245593727</v>
      </c>
      <c r="AH32" s="36">
        <f t="shared" si="7"/>
        <v>-1.833303604970915E-2</v>
      </c>
      <c r="AI32" s="35">
        <f t="shared" si="8"/>
        <v>3.3610021079993527E-4</v>
      </c>
      <c r="AK32">
        <f t="shared" si="9"/>
        <v>2.7185394116180519</v>
      </c>
      <c r="AL32" s="36">
        <f t="shared" si="10"/>
        <v>1.833047210479144E-2</v>
      </c>
      <c r="AM32" s="35">
        <f t="shared" si="11"/>
        <v>3.3600620758453709E-4</v>
      </c>
      <c r="AP32" s="36"/>
    </row>
    <row r="33" spans="1:42" ht="15" x14ac:dyDescent="0.25">
      <c r="A33" s="33">
        <v>10</v>
      </c>
      <c r="B33" s="38">
        <v>209.952</v>
      </c>
      <c r="C33" s="37">
        <v>0.625</v>
      </c>
      <c r="D33" s="37">
        <v>2.8786204202225849</v>
      </c>
      <c r="F33" s="33"/>
      <c r="G33" s="33">
        <f>(A33-B$45)/B$46</f>
        <v>-0.44158804331639234</v>
      </c>
      <c r="H33" s="33">
        <f>(B33-C$45)/C$46</f>
        <v>0.18715722047008518</v>
      </c>
      <c r="I33" s="33">
        <f>(C33-D$45)/D$46</f>
        <v>-0.46251951644416267</v>
      </c>
      <c r="J33" s="33">
        <f t="shared" si="1"/>
        <v>-1.5817376248845991</v>
      </c>
      <c r="L33" s="55">
        <f t="shared" si="2"/>
        <v>-0.44158804331639234</v>
      </c>
      <c r="M33" s="55">
        <f t="shared" si="3"/>
        <v>0.18715722047008518</v>
      </c>
      <c r="N33" s="55">
        <f t="shared" si="4"/>
        <v>-0.46251951644416267</v>
      </c>
      <c r="Q33" s="63">
        <f>L33*$O$4+M33*$O$5+N33*$O$6+$P$4</f>
        <v>1.4092831000699535</v>
      </c>
      <c r="R33" s="33">
        <f>L33*$O$8+M33*$O$9+N33*$O$10+$P$8</f>
        <v>-3.700348053758133</v>
      </c>
      <c r="S33" s="33">
        <f>L33*$O$12+M33*$O$13+N33*$O$14+$P$12</f>
        <v>0.41501836699898442</v>
      </c>
      <c r="T33" s="33">
        <f>L33*$O$16+M33*$O$17+N33*$O$18+$P$16</f>
        <v>-2.3478439004027987</v>
      </c>
      <c r="U33" s="55">
        <f>L33*$O$20+M33*$O$21+N33*$O$22+$P$20</f>
        <v>0.11907895717906669</v>
      </c>
      <c r="W33" s="75">
        <f t="shared" si="5"/>
        <v>0.88734179927293777</v>
      </c>
      <c r="X33" s="75">
        <f t="shared" si="5"/>
        <v>-0.99877909094161987</v>
      </c>
      <c r="Y33" s="75">
        <f t="shared" si="5"/>
        <v>0.39272539395703115</v>
      </c>
      <c r="Z33" s="75">
        <f t="shared" si="5"/>
        <v>-0.98189620573390457</v>
      </c>
      <c r="AA33" s="75">
        <f t="shared" si="5"/>
        <v>0.11851929281460544</v>
      </c>
      <c r="AF33" s="64">
        <f t="shared" si="6"/>
        <v>-1.627078365082065</v>
      </c>
      <c r="AH33" s="36">
        <f t="shared" si="7"/>
        <v>4.5340740197465923E-2</v>
      </c>
      <c r="AI33" s="35">
        <f t="shared" si="8"/>
        <v>2.0557827216541023E-3</v>
      </c>
      <c r="AK33">
        <f t="shared" si="9"/>
        <v>2.8332860211003279</v>
      </c>
      <c r="AL33" s="36">
        <f t="shared" si="10"/>
        <v>-4.5334399122257008E-2</v>
      </c>
      <c r="AM33" s="35">
        <f t="shared" si="11"/>
        <v>2.055207743776097E-3</v>
      </c>
      <c r="AP33" s="36"/>
    </row>
    <row r="34" spans="1:42" ht="15" x14ac:dyDescent="0.25">
      <c r="A34" s="33">
        <v>15</v>
      </c>
      <c r="B34" s="38">
        <v>65</v>
      </c>
      <c r="C34" s="37">
        <v>0.2</v>
      </c>
      <c r="D34" s="37">
        <v>4.0613137471666851</v>
      </c>
      <c r="F34" s="33"/>
      <c r="G34" s="33">
        <f>(A34-B$45)/B$46</f>
        <v>0.44158804331639234</v>
      </c>
      <c r="H34" s="33">
        <f>(B34-C$45)/C$46</f>
        <v>-0.56861906346360369</v>
      </c>
      <c r="I34" s="33">
        <f>(C34-D$45)/D$46</f>
        <v>-0.53281634230918062</v>
      </c>
      <c r="J34" s="33">
        <f t="shared" si="1"/>
        <v>-0.39887887063848654</v>
      </c>
      <c r="L34" s="55">
        <f t="shared" si="2"/>
        <v>0.44158804331639234</v>
      </c>
      <c r="M34" s="55">
        <f t="shared" si="3"/>
        <v>-0.56861906346360369</v>
      </c>
      <c r="N34" s="55">
        <f t="shared" si="4"/>
        <v>-0.53281634230918062</v>
      </c>
      <c r="Q34" s="63">
        <f>L34*$O$4+M34*$O$5+N34*$O$6+$P$4</f>
        <v>1.4119797659100977</v>
      </c>
      <c r="R34" s="33">
        <f>L34*$O$8+M34*$O$9+N34*$O$10+$P$8</f>
        <v>0.27118272404852939</v>
      </c>
      <c r="S34" s="33">
        <f>L34*$O$12+M34*$O$13+N34*$O$14+$P$12</f>
        <v>-2.9353399883485052</v>
      </c>
      <c r="T34" s="33">
        <f>L34*$O$16+M34*$O$17+N34*$O$18+$P$16</f>
        <v>-3.6243541638093442</v>
      </c>
      <c r="U34" s="55">
        <f>L34*$O$20+M34*$O$21+N34*$O$22+$P$20</f>
        <v>4.1977004362115498</v>
      </c>
      <c r="W34" s="75">
        <f t="shared" si="5"/>
        <v>0.88791380646103513</v>
      </c>
      <c r="X34" s="75">
        <f t="shared" si="5"/>
        <v>0.264725018955908</v>
      </c>
      <c r="Y34" s="75">
        <f t="shared" si="5"/>
        <v>-0.99437396180099491</v>
      </c>
      <c r="Z34" s="75">
        <f t="shared" si="5"/>
        <v>-0.99857882599753101</v>
      </c>
      <c r="AA34" s="75">
        <f t="shared" si="5"/>
        <v>0.99954829424302283</v>
      </c>
      <c r="AF34" s="64">
        <f t="shared" si="6"/>
        <v>0.19729422293984378</v>
      </c>
      <c r="AH34" s="36">
        <f t="shared" si="7"/>
        <v>-0.59617309357833026</v>
      </c>
      <c r="AI34" s="35">
        <f t="shared" si="8"/>
        <v>0.35542235750675655</v>
      </c>
      <c r="AK34">
        <f t="shared" si="9"/>
        <v>4.6574034636671957</v>
      </c>
      <c r="AL34" s="36">
        <f t="shared" si="10"/>
        <v>0.59608971650051057</v>
      </c>
      <c r="AM34" s="35">
        <f t="shared" si="11"/>
        <v>0.35532295011765908</v>
      </c>
      <c r="AP34" s="36"/>
    </row>
    <row r="35" spans="1:42" ht="15" x14ac:dyDescent="0.25">
      <c r="A35" s="33">
        <v>20</v>
      </c>
      <c r="B35" s="38">
        <v>117</v>
      </c>
      <c r="C35" s="37">
        <v>2.2000000000000002</v>
      </c>
      <c r="D35" s="37">
        <v>5.9387559152106171</v>
      </c>
      <c r="F35" s="33"/>
      <c r="G35" s="33">
        <f>(A35-B$45)/B$46</f>
        <v>1.324764129949177</v>
      </c>
      <c r="H35" s="33">
        <f>(B35-C$45)/C$46</f>
        <v>-0.29749229898603996</v>
      </c>
      <c r="I35" s="33">
        <f>(C35-D$45)/D$46</f>
        <v>-0.20200775000321344</v>
      </c>
      <c r="J35" s="33">
        <f t="shared" si="1"/>
        <v>1.4788259015695748</v>
      </c>
      <c r="L35" s="55">
        <f t="shared" si="2"/>
        <v>1.324764129949177</v>
      </c>
      <c r="M35" s="55">
        <f t="shared" si="3"/>
        <v>-0.29749229898603996</v>
      </c>
      <c r="N35" s="55">
        <f t="shared" si="4"/>
        <v>-0.20200775000321344</v>
      </c>
      <c r="Q35" s="63">
        <f>L35*$O$4+M35*$O$5+N35*$O$6+$P$4</f>
        <v>2.6384376026694962</v>
      </c>
      <c r="R35" s="33">
        <f>L35*$O$8+M35*$O$9+N35*$O$10+$P$8</f>
        <v>1.9668408939560957</v>
      </c>
      <c r="S35" s="33">
        <f>L35*$O$12+M35*$O$13+N35*$O$14+$P$12</f>
        <v>-5.2313518637034004</v>
      </c>
      <c r="T35" s="33">
        <f>L35*$O$16+M35*$O$17+N35*$O$18+$P$16</f>
        <v>-4.1167687901855619</v>
      </c>
      <c r="U35" s="55">
        <f>L35*$O$20+M35*$O$21+N35*$O$22+$P$20</f>
        <v>6.3921024609074584</v>
      </c>
      <c r="W35" s="75">
        <f t="shared" si="5"/>
        <v>0.98983518863940168</v>
      </c>
      <c r="X35" s="75">
        <f t="shared" si="5"/>
        <v>0.96160841677985698</v>
      </c>
      <c r="Y35" s="75">
        <f t="shared" si="5"/>
        <v>-0.99994283593717326</v>
      </c>
      <c r="Z35" s="75">
        <f t="shared" si="5"/>
        <v>-0.99946895083929876</v>
      </c>
      <c r="AA35" s="75">
        <f t="shared" si="5"/>
        <v>0.99999439056494099</v>
      </c>
      <c r="AF35" s="64">
        <f t="shared" si="6"/>
        <v>1.5265448826041648</v>
      </c>
      <c r="AH35" s="36">
        <f t="shared" si="7"/>
        <v>-4.7718981034589936E-2</v>
      </c>
      <c r="AI35" s="35">
        <f t="shared" si="8"/>
        <v>2.2771011509795541E-3</v>
      </c>
      <c r="AK35">
        <f t="shared" si="9"/>
        <v>5.9864682225639587</v>
      </c>
      <c r="AL35" s="36">
        <f t="shared" si="10"/>
        <v>4.7712307353341643E-2</v>
      </c>
      <c r="AM35" s="35">
        <f t="shared" si="11"/>
        <v>2.2764642729797388E-3</v>
      </c>
      <c r="AP35" s="36"/>
    </row>
    <row r="36" spans="1:42" ht="15" x14ac:dyDescent="0.25">
      <c r="A36" s="33">
        <v>5</v>
      </c>
      <c r="B36" s="38">
        <v>210</v>
      </c>
      <c r="C36" s="37">
        <v>9.1999999999999993</v>
      </c>
      <c r="D36" s="37">
        <v>5.4314702969250224</v>
      </c>
      <c r="F36" s="33"/>
      <c r="G36" s="33">
        <f>(A36-B$45)/B$46</f>
        <v>-1.324764129949177</v>
      </c>
      <c r="H36" s="33">
        <f>(B36-C$45)/C$46</f>
        <v>0.18740749132960294</v>
      </c>
      <c r="I36" s="33">
        <f>(C36-D$45)/D$46</f>
        <v>0.95582232306767168</v>
      </c>
      <c r="J36" s="33">
        <f t="shared" si="1"/>
        <v>0.97146932753469928</v>
      </c>
      <c r="L36" s="55">
        <f t="shared" si="2"/>
        <v>-1.324764129949177</v>
      </c>
      <c r="M36" s="55">
        <f t="shared" si="3"/>
        <v>0.18740749132960294</v>
      </c>
      <c r="N36" s="55">
        <f t="shared" si="4"/>
        <v>0.95582232306767168</v>
      </c>
      <c r="Q36" s="63">
        <f>L36*$O$4+M36*$O$5+N36*$O$6+$P$4</f>
        <v>12.819015677377166</v>
      </c>
      <c r="R36" s="33">
        <f>L36*$O$8+M36*$O$9+N36*$O$10+$P$8</f>
        <v>-2.1968362120122173</v>
      </c>
      <c r="S36" s="33">
        <f>L36*$O$12+M36*$O$13+N36*$O$14+$P$12</f>
        <v>0.34665076625781666</v>
      </c>
      <c r="T36" s="33">
        <f>L36*$O$16+M36*$O$17+N36*$O$18+$P$16</f>
        <v>-2.328647297044931</v>
      </c>
      <c r="U36" s="55">
        <f>L36*$O$20+M36*$O$21+N36*$O$22+$P$20</f>
        <v>3.1439198317869117</v>
      </c>
      <c r="W36" s="75">
        <f t="shared" si="5"/>
        <v>0.99999999998532518</v>
      </c>
      <c r="X36" s="75">
        <f t="shared" si="5"/>
        <v>-0.97559103538772141</v>
      </c>
      <c r="Y36" s="75">
        <f t="shared" si="5"/>
        <v>0.33340193243765748</v>
      </c>
      <c r="Z36" s="75">
        <f t="shared" si="5"/>
        <v>-0.98119429042095951</v>
      </c>
      <c r="AA36" s="75">
        <f t="shared" si="5"/>
        <v>0.9962893548730728</v>
      </c>
      <c r="AF36" s="64">
        <f t="shared" si="6"/>
        <v>0.95740213442763444</v>
      </c>
      <c r="AH36" s="36">
        <f t="shared" si="7"/>
        <v>1.4067193107064835E-2</v>
      </c>
      <c r="AI36" s="35">
        <f t="shared" si="8"/>
        <v>1.9788592191145239E-4</v>
      </c>
      <c r="AK36">
        <f t="shared" si="9"/>
        <v>5.417405071168492</v>
      </c>
      <c r="AL36" s="36">
        <f t="shared" si="10"/>
        <v>-1.4065225756530353E-2</v>
      </c>
      <c r="AM36" s="35">
        <f t="shared" si="11"/>
        <v>1.9783057558216485E-4</v>
      </c>
      <c r="AP36" s="36"/>
    </row>
    <row r="37" spans="1:42" ht="15" x14ac:dyDescent="0.25">
      <c r="A37" s="33">
        <v>10</v>
      </c>
      <c r="B37" s="38">
        <v>20</v>
      </c>
      <c r="C37" s="40">
        <v>2.5000000000000001E-2</v>
      </c>
      <c r="D37" s="37">
        <v>3.9919561399864096</v>
      </c>
      <c r="F37" s="33"/>
      <c r="G37" s="33">
        <f>(A37-B$45)/B$46</f>
        <v>-0.44158804331639234</v>
      </c>
      <c r="H37" s="33">
        <f>(B37-C$45)/C$46</f>
        <v>-0.8032479942614954</v>
      </c>
      <c r="I37" s="33">
        <f>(C37-D$45)/D$46</f>
        <v>-0.56176209413595279</v>
      </c>
      <c r="J37" s="33">
        <f t="shared" si="1"/>
        <v>-0.46824617910105432</v>
      </c>
      <c r="L37" s="55">
        <f t="shared" si="2"/>
        <v>-0.44158804331639234</v>
      </c>
      <c r="M37" s="55">
        <f t="shared" si="3"/>
        <v>-0.8032479942614954</v>
      </c>
      <c r="N37" s="55">
        <f t="shared" si="4"/>
        <v>-0.56176209413595279</v>
      </c>
      <c r="Q37" s="63">
        <f>L37*$O$4+M37*$O$5+N37*$O$6+$P$4</f>
        <v>2.3841698969965326</v>
      </c>
      <c r="R37" s="33">
        <f>L37*$O$8+M37*$O$9+N37*$O$10+$P$8</f>
        <v>-0.84012898756113175</v>
      </c>
      <c r="S37" s="33">
        <f>L37*$O$12+M37*$O$13+N37*$O$14+$P$12</f>
        <v>-1.0644705771645371</v>
      </c>
      <c r="T37" s="33">
        <f>L37*$O$16+M37*$O$17+N37*$O$18+$P$16</f>
        <v>-3.2231694941717599</v>
      </c>
      <c r="U37" s="55">
        <f>L37*$O$20+M37*$O$21+N37*$O$22+$P$20</f>
        <v>2.9370295476894475</v>
      </c>
      <c r="W37" s="75">
        <f t="shared" si="5"/>
        <v>0.98315415448339616</v>
      </c>
      <c r="X37" s="75">
        <f t="shared" si="5"/>
        <v>-0.68587737650212433</v>
      </c>
      <c r="Y37" s="75">
        <f t="shared" si="5"/>
        <v>-0.78736889323870307</v>
      </c>
      <c r="Z37" s="75">
        <f t="shared" si="5"/>
        <v>-0.99683238667819984</v>
      </c>
      <c r="AA37" s="75">
        <f t="shared" si="5"/>
        <v>0.99439288755902877</v>
      </c>
      <c r="AF37" s="64">
        <f t="shared" si="6"/>
        <v>-0.43052235819951035</v>
      </c>
      <c r="AH37" s="36">
        <f t="shared" si="7"/>
        <v>-3.772382090154397E-2</v>
      </c>
      <c r="AI37" s="35">
        <f t="shared" si="8"/>
        <v>1.4230866634117657E-3</v>
      </c>
      <c r="AK37">
        <f t="shared" si="9"/>
        <v>4.0296746850679197</v>
      </c>
      <c r="AL37" s="36">
        <f t="shared" si="10"/>
        <v>3.7718545081510069E-2</v>
      </c>
      <c r="AM37" s="35">
        <f t="shared" si="11"/>
        <v>1.4226886430659075E-3</v>
      </c>
      <c r="AP37" s="36"/>
    </row>
    <row r="38" spans="1:42" ht="15" x14ac:dyDescent="0.25">
      <c r="A38" s="33">
        <v>15</v>
      </c>
      <c r="B38" s="38">
        <v>36</v>
      </c>
      <c r="C38" s="37">
        <v>0.2</v>
      </c>
      <c r="D38" s="37">
        <v>5.5517045272570424</v>
      </c>
      <c r="F38" s="33"/>
      <c r="G38" s="33">
        <f>(A38-B$45)/B$46</f>
        <v>0.44158804331639234</v>
      </c>
      <c r="H38" s="33">
        <f>(B38-C$45)/C$46</f>
        <v>-0.71982437442224501</v>
      </c>
      <c r="I38" s="33">
        <f>(C38-D$45)/D$46</f>
        <v>-0.53281634230918062</v>
      </c>
      <c r="J38" s="33">
        <f t="shared" si="1"/>
        <v>1.0917203754337761</v>
      </c>
      <c r="L38" s="55">
        <f t="shared" si="2"/>
        <v>0.44158804331639234</v>
      </c>
      <c r="M38" s="55">
        <f t="shared" si="3"/>
        <v>-0.71982437442224501</v>
      </c>
      <c r="N38" s="55">
        <f t="shared" si="4"/>
        <v>-0.53281634230918062</v>
      </c>
      <c r="Q38" s="63">
        <f>L38*$O$4+M38*$O$5+N38*$O$6+$P$4</f>
        <v>1.6743512214855318</v>
      </c>
      <c r="R38" s="33">
        <f>L38*$O$8+M38*$O$9+N38*$O$10+$P$8</f>
        <v>0.74289793264620285</v>
      </c>
      <c r="S38" s="33">
        <f>L38*$O$12+M38*$O$13+N38*$O$14+$P$12</f>
        <v>-3.1855847779850563</v>
      </c>
      <c r="T38" s="33">
        <f>L38*$O$16+M38*$O$17+N38*$O$18+$P$16</f>
        <v>-3.7642644380393748</v>
      </c>
      <c r="U38" s="55">
        <f>L38*$O$20+M38*$O$21+N38*$O$22+$P$20</f>
        <v>4.6806350788823536</v>
      </c>
      <c r="W38" s="75">
        <f t="shared" si="5"/>
        <v>0.93212463992979777</v>
      </c>
      <c r="X38" s="75">
        <f t="shared" si="5"/>
        <v>0.63089283254694162</v>
      </c>
      <c r="Y38" s="75">
        <f t="shared" si="5"/>
        <v>-0.99658552343405005</v>
      </c>
      <c r="Z38" s="75">
        <f t="shared" si="5"/>
        <v>-0.99892552067067419</v>
      </c>
      <c r="AA38" s="75">
        <f t="shared" si="5"/>
        <v>0.99982803317270486</v>
      </c>
      <c r="AF38" s="64">
        <f t="shared" si="6"/>
        <v>0.86140700068861342</v>
      </c>
      <c r="AH38" s="36">
        <f t="shared" si="7"/>
        <v>0.23031337474516267</v>
      </c>
      <c r="AI38" s="35">
        <f t="shared" si="8"/>
        <v>5.3044250586505734E-2</v>
      </c>
      <c r="AK38">
        <f t="shared" si="9"/>
        <v>5.3214233627145475</v>
      </c>
      <c r="AL38" s="36">
        <f t="shared" si="10"/>
        <v>-0.23028116454249492</v>
      </c>
      <c r="AM38" s="35">
        <f t="shared" si="11"/>
        <v>5.302941474304762E-2</v>
      </c>
      <c r="AP38" s="36"/>
    </row>
    <row r="39" spans="1:42" ht="15" x14ac:dyDescent="0.25">
      <c r="A39" s="33">
        <v>20</v>
      </c>
      <c r="B39" s="38">
        <v>64.8</v>
      </c>
      <c r="C39" s="37">
        <v>0.625</v>
      </c>
      <c r="D39" s="37">
        <v>5.8104555246911671</v>
      </c>
      <c r="F39" s="33"/>
      <c r="G39" s="33">
        <f>(A39-B$45)/B$46</f>
        <v>1.324764129949177</v>
      </c>
      <c r="H39" s="33">
        <f>(B39-C$45)/C$46</f>
        <v>-0.56966185871159436</v>
      </c>
      <c r="I39" s="33">
        <f>(C39-D$45)/D$46</f>
        <v>-0.46251951644416267</v>
      </c>
      <c r="J39" s="33">
        <f t="shared" si="1"/>
        <v>1.3505075652420551</v>
      </c>
      <c r="L39" s="55">
        <f t="shared" si="2"/>
        <v>1.324764129949177</v>
      </c>
      <c r="M39" s="55">
        <f t="shared" si="3"/>
        <v>-0.56966185871159436</v>
      </c>
      <c r="N39" s="55">
        <f t="shared" si="4"/>
        <v>-0.46251951644416267</v>
      </c>
      <c r="Q39" s="63">
        <f>L39*$O$4+M39*$O$5+N39*$O$6+$P$4</f>
        <v>1.158587352056669</v>
      </c>
      <c r="R39" s="33">
        <f>L39*$O$8+M39*$O$9+N39*$O$10+$P$8</f>
        <v>2.2133645536539923</v>
      </c>
      <c r="S39" s="33">
        <f>L39*$O$12+M39*$O$13+N39*$O$14+$P$12</f>
        <v>-5.2627593087289268</v>
      </c>
      <c r="T39" s="33">
        <f>L39*$O$16+M39*$O$17+N39*$O$18+$P$16</f>
        <v>-4.2607293613164208</v>
      </c>
      <c r="U39" s="55">
        <f>L39*$O$20+M39*$O$21+N39*$O$22+$P$20</f>
        <v>6.354960177560268</v>
      </c>
      <c r="W39" s="75">
        <f t="shared" si="5"/>
        <v>0.82057897425961768</v>
      </c>
      <c r="X39" s="75">
        <f t="shared" si="5"/>
        <v>0.97637534885702426</v>
      </c>
      <c r="Y39" s="75">
        <f t="shared" si="5"/>
        <v>-0.99994631614638285</v>
      </c>
      <c r="Z39" s="75">
        <f t="shared" si="5"/>
        <v>-0.99960178188332838</v>
      </c>
      <c r="AA39" s="75">
        <f t="shared" si="5"/>
        <v>0.99999395800435364</v>
      </c>
      <c r="AF39" s="64">
        <f t="shared" si="6"/>
        <v>0.89840322015636298</v>
      </c>
      <c r="AH39" s="36">
        <f t="shared" si="7"/>
        <v>0.45210434508569208</v>
      </c>
      <c r="AI39" s="35">
        <f t="shared" si="8"/>
        <v>0.20439833884536254</v>
      </c>
      <c r="AK39">
        <f t="shared" si="9"/>
        <v>5.3584144081200948</v>
      </c>
      <c r="AL39" s="36">
        <f t="shared" si="10"/>
        <v>-0.45204111657107227</v>
      </c>
      <c r="AM39" s="35">
        <f t="shared" si="11"/>
        <v>0.20434117107082175</v>
      </c>
      <c r="AP39" s="36"/>
    </row>
    <row r="40" spans="1:42" ht="15" x14ac:dyDescent="0.25">
      <c r="A40" s="33">
        <v>5</v>
      </c>
      <c r="B40" s="38">
        <v>680</v>
      </c>
      <c r="C40" s="37">
        <v>12</v>
      </c>
      <c r="D40" s="37">
        <v>2.9173714214160551</v>
      </c>
      <c r="F40" s="33"/>
      <c r="G40" s="33">
        <f>(A40-B$45)/B$46</f>
        <v>-1.324764129949177</v>
      </c>
      <c r="H40" s="33">
        <f>(B40-C$45)/C$46</f>
        <v>2.6379763241075831</v>
      </c>
      <c r="I40" s="33">
        <f>(C40-D$45)/D$46</f>
        <v>1.4189543522960262</v>
      </c>
      <c r="J40" s="33">
        <f t="shared" si="1"/>
        <v>-1.5429812034579782</v>
      </c>
      <c r="L40" s="55">
        <f t="shared" si="2"/>
        <v>-1.324764129949177</v>
      </c>
      <c r="M40" s="55">
        <f t="shared" si="3"/>
        <v>2.6379763241075831</v>
      </c>
      <c r="N40" s="55">
        <f t="shared" si="4"/>
        <v>1.4189543522960262</v>
      </c>
      <c r="Q40" s="63">
        <f>L40*$O$4+M40*$O$5+N40*$O$6+$P$4</f>
        <v>12.037222186560566</v>
      </c>
      <c r="R40" s="33">
        <f>L40*$O$8+M40*$O$9+N40*$O$10+$P$8</f>
        <v>-8.7706514160244975</v>
      </c>
      <c r="S40" s="33">
        <f>L40*$O$12+M40*$O$13+N40*$O$14+$P$12</f>
        <v>3.6573943154915654</v>
      </c>
      <c r="T40" s="33">
        <f>L40*$O$16+M40*$O$17+N40*$O$18+$P$16</f>
        <v>-0.25291892937892735</v>
      </c>
      <c r="U40" s="55">
        <f>L40*$O$20+M40*$O$21+N40*$O$22+$P$20</f>
        <v>-3.0715303807255419</v>
      </c>
      <c r="W40" s="75">
        <f t="shared" si="5"/>
        <v>0.99999999992991384</v>
      </c>
      <c r="X40" s="75">
        <f t="shared" si="5"/>
        <v>-0.99999995181199364</v>
      </c>
      <c r="Y40" s="75">
        <f t="shared" si="5"/>
        <v>0.99866964153563653</v>
      </c>
      <c r="Z40" s="75">
        <f t="shared" si="5"/>
        <v>-0.24766053141255875</v>
      </c>
      <c r="AA40" s="75">
        <f t="shared" si="5"/>
        <v>-0.99571253493448331</v>
      </c>
      <c r="AF40" s="64">
        <f t="shared" si="6"/>
        <v>-1.542386485248735</v>
      </c>
      <c r="AH40" s="36">
        <f t="shared" si="7"/>
        <v>-5.9471820924317242E-4</v>
      </c>
      <c r="AI40" s="35">
        <f t="shared" si="8"/>
        <v>3.5368974840540582E-7</v>
      </c>
      <c r="AK40">
        <f t="shared" si="9"/>
        <v>2.9179660564516916</v>
      </c>
      <c r="AL40" s="36">
        <f t="shared" si="10"/>
        <v>5.9463503563650377E-4</v>
      </c>
      <c r="AM40" s="35">
        <f t="shared" si="11"/>
        <v>3.535908256064261E-7</v>
      </c>
      <c r="AP40" s="36"/>
    </row>
    <row r="41" spans="1:42" ht="15" x14ac:dyDescent="0.25">
      <c r="A41" s="33">
        <v>10</v>
      </c>
      <c r="B41" s="38">
        <v>64.8</v>
      </c>
      <c r="C41" s="39">
        <v>0.25</v>
      </c>
      <c r="D41" s="37">
        <v>3.9409592276624039</v>
      </c>
      <c r="F41" s="33"/>
      <c r="G41" s="33">
        <f>(A41-B$45)/B$46</f>
        <v>-0.44158804331639234</v>
      </c>
      <c r="H41" s="33">
        <f>(B41-C$45)/C$46</f>
        <v>-0.56966185871159436</v>
      </c>
      <c r="I41" s="33">
        <f>(C41-D$45)/D$46</f>
        <v>-0.52454612750153151</v>
      </c>
      <c r="J41" s="33">
        <f t="shared" si="1"/>
        <v>-0.51925022453507641</v>
      </c>
      <c r="L41" s="55">
        <f t="shared" si="2"/>
        <v>-0.44158804331639234</v>
      </c>
      <c r="M41" s="55">
        <f t="shared" si="3"/>
        <v>-0.56966185871159436</v>
      </c>
      <c r="N41" s="55">
        <f t="shared" si="4"/>
        <v>-0.52454612750153151</v>
      </c>
      <c r="Q41" s="63">
        <f>L41*$O$4+M41*$O$5+N41*$O$6+$P$4</f>
        <v>2.2577253589687163</v>
      </c>
      <c r="R41" s="33">
        <f>L41*$O$8+M41*$O$9+N41*$O$10+$P$8</f>
        <v>-1.4827671238107416</v>
      </c>
      <c r="S41" s="33">
        <f>L41*$O$12+M41*$O$13+N41*$O$14+$P$12</f>
        <v>-0.73774740516091741</v>
      </c>
      <c r="T41" s="33">
        <f>L41*$O$16+M41*$O$17+N41*$O$18+$P$16</f>
        <v>-3.0224433747307504</v>
      </c>
      <c r="U41" s="55">
        <f>L41*$O$20+M41*$O$21+N41*$O$22+$P$20</f>
        <v>2.3204680236644242</v>
      </c>
      <c r="W41" s="75">
        <f t="shared" si="5"/>
        <v>0.97835937224868974</v>
      </c>
      <c r="X41" s="75">
        <f t="shared" si="5"/>
        <v>-0.90198513228245303</v>
      </c>
      <c r="Y41" s="75">
        <f t="shared" si="5"/>
        <v>-0.62778226765006873</v>
      </c>
      <c r="Z41" s="75">
        <f t="shared" si="5"/>
        <v>-0.99527130831555899</v>
      </c>
      <c r="AA41" s="75">
        <f t="shared" si="5"/>
        <v>0.98088709041032363</v>
      </c>
      <c r="AF41" s="64">
        <f t="shared" si="6"/>
        <v>-0.53441778327595135</v>
      </c>
      <c r="AH41" s="36">
        <f t="shared" si="7"/>
        <v>1.5167558740874942E-2</v>
      </c>
      <c r="AI41" s="35">
        <f t="shared" si="8"/>
        <v>2.3005483815789188E-4</v>
      </c>
      <c r="AK41">
        <f t="shared" si="9"/>
        <v>3.9257937901623885</v>
      </c>
      <c r="AL41" s="36">
        <f t="shared" si="10"/>
        <v>-1.5165437500015422E-2</v>
      </c>
      <c r="AM41" s="35">
        <f t="shared" si="11"/>
        <v>2.2999049456687401E-4</v>
      </c>
      <c r="AP41" s="36"/>
    </row>
    <row r="42" spans="1:42" ht="15" x14ac:dyDescent="0.25">
      <c r="A42" s="33">
        <v>15</v>
      </c>
      <c r="B42" s="38">
        <v>116.64</v>
      </c>
      <c r="C42" s="37">
        <v>0.625</v>
      </c>
      <c r="D42" s="37">
        <v>4.0337908792811827</v>
      </c>
      <c r="F42" s="33"/>
      <c r="G42" s="33">
        <f>(A42-B$45)/B$46</f>
        <v>0.44158804331639234</v>
      </c>
      <c r="H42" s="33">
        <f>(B42-C$45)/C$46</f>
        <v>-0.29936933043242309</v>
      </c>
      <c r="I42" s="33">
        <f>(C42-D$45)/D$46</f>
        <v>-0.46251951644416267</v>
      </c>
      <c r="J42" s="33">
        <f t="shared" si="1"/>
        <v>-0.42640558824028835</v>
      </c>
      <c r="L42" s="55">
        <f t="shared" si="2"/>
        <v>0.44158804331639234</v>
      </c>
      <c r="M42" s="55">
        <f t="shared" si="3"/>
        <v>-0.29936933043242309</v>
      </c>
      <c r="N42" s="55">
        <f t="shared" si="4"/>
        <v>-0.46251951644416267</v>
      </c>
      <c r="Q42" s="63">
        <f>L42*$O$4+M42*$O$5+N42*$O$6+$P$4</f>
        <v>1.4715398640913184</v>
      </c>
      <c r="R42" s="33">
        <f>L42*$O$8+M42*$O$9+N42*$O$10+$P$8</f>
        <v>-0.40619910986305818</v>
      </c>
      <c r="S42" s="33">
        <f>L42*$O$12+M42*$O$13+N42*$O$14+$P$12</f>
        <v>-2.6028041245857825</v>
      </c>
      <c r="T42" s="33">
        <f>L42*$O$16+M42*$O$17+N42*$O$18+$P$16</f>
        <v>-3.4043273014262962</v>
      </c>
      <c r="U42" s="55">
        <f>L42*$O$20+M42*$O$21+N42*$O$22+$P$20</f>
        <v>3.5823344897980052</v>
      </c>
      <c r="W42" s="75">
        <f t="shared" si="5"/>
        <v>0.89987079214477506</v>
      </c>
      <c r="X42" s="75">
        <f t="shared" si="5"/>
        <v>-0.38524062960484445</v>
      </c>
      <c r="Y42" s="75">
        <f t="shared" si="5"/>
        <v>-0.98908843223492071</v>
      </c>
      <c r="Z42" s="75">
        <f t="shared" si="5"/>
        <v>-0.99779408080969256</v>
      </c>
      <c r="AA42" s="75">
        <f t="shared" si="5"/>
        <v>0.998454325562948</v>
      </c>
      <c r="AF42" s="64">
        <f t="shared" si="6"/>
        <v>-0.63444877095162688</v>
      </c>
      <c r="AH42" s="36">
        <f t="shared" si="7"/>
        <v>0.20804318271133854</v>
      </c>
      <c r="AI42" s="35">
        <f t="shared" si="8"/>
        <v>4.3281965872663392E-2</v>
      </c>
      <c r="AK42">
        <f t="shared" si="9"/>
        <v>3.8257767922013342</v>
      </c>
      <c r="AL42" s="36">
        <f t="shared" si="10"/>
        <v>-0.20801408707984859</v>
      </c>
      <c r="AM42" s="35">
        <f t="shared" si="11"/>
        <v>4.3269860423662827E-2</v>
      </c>
      <c r="AP42" s="36"/>
    </row>
    <row r="43" spans="1:42" ht="15" x14ac:dyDescent="0.25">
      <c r="A43" s="33">
        <v>20</v>
      </c>
      <c r="B43" s="38">
        <v>209.952</v>
      </c>
      <c r="C43" s="37">
        <v>1.5625</v>
      </c>
      <c r="D43" s="37">
        <v>4.130750385542739</v>
      </c>
      <c r="F43" s="33"/>
      <c r="G43" s="33">
        <f>(A43-B$45)/B$46</f>
        <v>1.324764129949177</v>
      </c>
      <c r="H43" s="33">
        <f>(B43-C$45)/C$46</f>
        <v>0.18715722047008518</v>
      </c>
      <c r="I43" s="33">
        <f>(C43-D$45)/D$46</f>
        <v>-0.30745298880074051</v>
      </c>
      <c r="J43" s="33">
        <f t="shared" si="1"/>
        <v>-0.32943251992578071</v>
      </c>
      <c r="L43" s="55">
        <f t="shared" si="2"/>
        <v>1.324764129949177</v>
      </c>
      <c r="M43" s="55">
        <f t="shared" si="3"/>
        <v>0.18715722047008518</v>
      </c>
      <c r="N43" s="55">
        <f t="shared" si="4"/>
        <v>-0.30745298880074051</v>
      </c>
      <c r="Q43" s="63">
        <f>L43*$O$4+M43*$O$5+N43*$O$6+$P$4</f>
        <v>1.0073304041038385</v>
      </c>
      <c r="R43" s="33">
        <f>L43*$O$8+M43*$O$9+N43*$O$10+$P$8</f>
        <v>0.21098495077014201</v>
      </c>
      <c r="S43" s="33">
        <f>L43*$O$12+M43*$O$13+N43*$O$14+$P$12</f>
        <v>-4.2596482423976916</v>
      </c>
      <c r="T43" s="33">
        <f>L43*$O$16+M43*$O$17+N43*$O$18+$P$16</f>
        <v>-3.6246577164467535</v>
      </c>
      <c r="U43" s="55">
        <f>L43*$O$20+M43*$O$21+N43*$O$22+$P$20</f>
        <v>4.477294196844424</v>
      </c>
      <c r="W43" s="75">
        <f t="shared" si="5"/>
        <v>0.7646555913978732</v>
      </c>
      <c r="X43" s="75">
        <f t="shared" si="5"/>
        <v>0.20790906755436789</v>
      </c>
      <c r="Y43" s="75">
        <f t="shared" si="5"/>
        <v>-0.99960092008148671</v>
      </c>
      <c r="Z43" s="75">
        <f t="shared" si="5"/>
        <v>-0.99857968792537311</v>
      </c>
      <c r="AA43" s="75">
        <f t="shared" si="5"/>
        <v>0.99974174687465633</v>
      </c>
      <c r="AF43" s="64">
        <f t="shared" si="6"/>
        <v>-0.3592157830972238</v>
      </c>
      <c r="AH43" s="36">
        <f t="shared" si="7"/>
        <v>2.9783263171443086E-2</v>
      </c>
      <c r="AI43" s="35">
        <f t="shared" si="8"/>
        <v>8.8704276513943813E-4</v>
      </c>
      <c r="AK43">
        <f t="shared" si="9"/>
        <v>4.1009712876740876</v>
      </c>
      <c r="AL43" s="36">
        <f t="shared" si="10"/>
        <v>-2.9779097868651405E-2</v>
      </c>
      <c r="AM43" s="35">
        <f t="shared" si="11"/>
        <v>8.8679466987071868E-4</v>
      </c>
      <c r="AP43" s="36"/>
    </row>
    <row r="44" spans="1:42" ht="15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AH44" t="s">
        <v>35</v>
      </c>
      <c r="AI44" s="76">
        <f>SUM(AI4:AI43)</f>
        <v>4.8879192151085853</v>
      </c>
      <c r="AL44" t="s">
        <v>44</v>
      </c>
      <c r="AM44" s="77">
        <f>SUM(AM4:AM43)</f>
        <v>4.8865521224734918</v>
      </c>
      <c r="AP44" s="36"/>
    </row>
    <row r="45" spans="1:42" ht="15.6" x14ac:dyDescent="0.3">
      <c r="A45" s="34" t="s">
        <v>12</v>
      </c>
      <c r="B45" s="33">
        <f>AVERAGE(A4:A43)</f>
        <v>12.5</v>
      </c>
      <c r="C45" s="33">
        <f>AVERAGE(B4:B43)</f>
        <v>174.05670400000002</v>
      </c>
      <c r="D45" s="33">
        <f>AVERAGE(C4:C43)</f>
        <v>3.4212968750000003</v>
      </c>
      <c r="E45" s="33">
        <f>AVERAGE(D4:D43)</f>
        <v>4.460136833075877</v>
      </c>
      <c r="F45" s="33"/>
      <c r="G45" s="33"/>
      <c r="H45" s="33"/>
      <c r="I45" s="33"/>
      <c r="J45" s="33"/>
      <c r="AH45" t="s">
        <v>43</v>
      </c>
      <c r="AI45" s="76">
        <f>STDEV(AF5:AF44)/SQRT(40)</f>
        <v>0.15137874167968254</v>
      </c>
      <c r="AL45" t="s">
        <v>45</v>
      </c>
      <c r="AM45" s="77">
        <f>STDEV(AK5:AK44)/SQRT(40)</f>
        <v>0.15135757078609224</v>
      </c>
    </row>
    <row r="46" spans="1:42" ht="15.6" x14ac:dyDescent="0.3">
      <c r="A46" s="34" t="s">
        <v>11</v>
      </c>
      <c r="B46" s="33">
        <f>STDEV(A4:A43)</f>
        <v>5.661385170722979</v>
      </c>
      <c r="C46" s="33">
        <f>STDEV(B4:B43)</f>
        <v>191.79220502335576</v>
      </c>
      <c r="D46" s="33">
        <f>STDEV(C4:C43)</f>
        <v>6.0457921786692461</v>
      </c>
      <c r="E46" s="33">
        <f>STDEV(D4:D43)</f>
        <v>0.99986014619123509</v>
      </c>
      <c r="F46" s="33"/>
      <c r="G46" s="33"/>
      <c r="H46" s="33"/>
      <c r="I46" s="33"/>
      <c r="J46" s="33"/>
    </row>
    <row r="47" spans="1:42" x14ac:dyDescent="0.25">
      <c r="A47" t="s">
        <v>40</v>
      </c>
      <c r="B47">
        <f>MAX(A4:A43)</f>
        <v>20</v>
      </c>
      <c r="C47">
        <f t="shared" ref="C47:E47" si="12">MAX(B4:B43)</f>
        <v>680.24448000000007</v>
      </c>
      <c r="D47">
        <f t="shared" si="12"/>
        <v>24.4140625</v>
      </c>
      <c r="E47">
        <f t="shared" si="12"/>
        <v>5.9387559152106171</v>
      </c>
    </row>
    <row r="48" spans="1:42" ht="17.399999999999999" x14ac:dyDescent="0.3">
      <c r="A48" t="s">
        <v>41</v>
      </c>
      <c r="B48">
        <f>MIN(A5:A44)</f>
        <v>5</v>
      </c>
      <c r="C48">
        <f t="shared" ref="C48:E48" si="13">MIN(B5:B44)</f>
        <v>20</v>
      </c>
      <c r="D48">
        <f t="shared" si="13"/>
        <v>2.5000000000000001E-2</v>
      </c>
      <c r="E48">
        <f t="shared" si="13"/>
        <v>2.7002089395132605</v>
      </c>
      <c r="AD48" s="68" t="s">
        <v>36</v>
      </c>
      <c r="AE48" s="69"/>
      <c r="AF48" s="70" t="s">
        <v>37</v>
      </c>
    </row>
    <row r="49" spans="1:32" ht="17.399999999999999" x14ac:dyDescent="0.3">
      <c r="A49" t="s">
        <v>42</v>
      </c>
      <c r="B49">
        <f>B47-B48</f>
        <v>15</v>
      </c>
      <c r="C49">
        <f t="shared" ref="C49:E49" si="14">C47-C48</f>
        <v>660.24448000000007</v>
      </c>
      <c r="D49">
        <f t="shared" si="14"/>
        <v>24.389062500000001</v>
      </c>
      <c r="E49">
        <f t="shared" si="14"/>
        <v>3.2385469756973566</v>
      </c>
      <c r="AD49" s="71">
        <f>J4-$AF$49</f>
        <v>1.1211178801498458</v>
      </c>
      <c r="AE49" s="72">
        <f>AD49^2</f>
        <v>1.256905301191684</v>
      </c>
      <c r="AF49" s="70">
        <f>AVERAGE(J4:J43)</f>
        <v>1.790234627208065E-16</v>
      </c>
    </row>
    <row r="50" spans="1:32" ht="17.399999999999999" x14ac:dyDescent="0.3">
      <c r="AD50" s="71">
        <f t="shared" ref="AD50:AD88" si="15">J5-$AF$49</f>
        <v>0.74655382611742305</v>
      </c>
      <c r="AE50" s="72">
        <f t="shared" ref="AE50:AE88" si="16">AD50^2</f>
        <v>0.5573426152905635</v>
      </c>
      <c r="AF50" s="73"/>
    </row>
    <row r="51" spans="1:32" ht="17.399999999999999" x14ac:dyDescent="0.3">
      <c r="AD51" s="71">
        <f t="shared" si="15"/>
        <v>0.95570725855307626</v>
      </c>
      <c r="AE51" s="72">
        <f t="shared" si="16"/>
        <v>0.9133763640510365</v>
      </c>
      <c r="AF51" s="73"/>
    </row>
    <row r="52" spans="1:32" ht="17.399999999999999" x14ac:dyDescent="0.3">
      <c r="AD52" s="71">
        <f t="shared" si="15"/>
        <v>0.97695895516176323</v>
      </c>
      <c r="AE52" s="72">
        <f t="shared" si="16"/>
        <v>0.95444880007076405</v>
      </c>
      <c r="AF52" s="73"/>
    </row>
    <row r="53" spans="1:32" ht="17.399999999999999" x14ac:dyDescent="0.3">
      <c r="AD53" s="71">
        <f t="shared" si="15"/>
        <v>-0.38129261243669738</v>
      </c>
      <c r="AE53" s="72">
        <f t="shared" si="16"/>
        <v>0.14538405629880152</v>
      </c>
      <c r="AF53" s="73"/>
    </row>
    <row r="54" spans="1:32" ht="17.399999999999999" x14ac:dyDescent="0.3">
      <c r="AD54" s="71">
        <f t="shared" si="15"/>
        <v>-0.37051373611344479</v>
      </c>
      <c r="AE54" s="72">
        <f t="shared" si="16"/>
        <v>0.1372804286487434</v>
      </c>
      <c r="AF54" s="73"/>
    </row>
    <row r="55" spans="1:32" ht="17.399999999999999" x14ac:dyDescent="0.3">
      <c r="AD55" s="71">
        <f t="shared" si="15"/>
        <v>-0.29575390085483877</v>
      </c>
      <c r="AE55" s="72">
        <f t="shared" si="16"/>
        <v>8.7470369870853798E-2</v>
      </c>
      <c r="AF55" s="73"/>
    </row>
    <row r="56" spans="1:32" ht="17.399999999999999" x14ac:dyDescent="0.3">
      <c r="AD56" s="71">
        <f t="shared" si="15"/>
        <v>-0.61819456896488278</v>
      </c>
      <c r="AE56" s="72">
        <f t="shared" si="16"/>
        <v>0.38216452509767723</v>
      </c>
      <c r="AF56" s="73"/>
    </row>
    <row r="57" spans="1:32" ht="17.399999999999999" x14ac:dyDescent="0.3">
      <c r="AD57" s="71">
        <f t="shared" si="15"/>
        <v>-1.7601740606090821</v>
      </c>
      <c r="AE57" s="72">
        <f t="shared" si="16"/>
        <v>3.0982127236410646</v>
      </c>
      <c r="AF57" s="73"/>
    </row>
    <row r="58" spans="1:32" ht="17.399999999999999" x14ac:dyDescent="0.3">
      <c r="AD58" s="71">
        <f t="shared" si="15"/>
        <v>-1.5817376248845993</v>
      </c>
      <c r="AE58" s="72">
        <f t="shared" si="16"/>
        <v>2.5018939139755734</v>
      </c>
      <c r="AF58" s="73"/>
    </row>
    <row r="59" spans="1:32" ht="17.399999999999999" x14ac:dyDescent="0.3">
      <c r="AD59" s="71">
        <f t="shared" si="15"/>
        <v>-0.3988788706384867</v>
      </c>
      <c r="AE59" s="72">
        <f t="shared" si="16"/>
        <v>0.1591043534418346</v>
      </c>
      <c r="AF59" s="73"/>
    </row>
    <row r="60" spans="1:32" ht="17.399999999999999" x14ac:dyDescent="0.3">
      <c r="AD60" s="71">
        <f t="shared" si="15"/>
        <v>1.4788259015695746</v>
      </c>
      <c r="AE60" s="72">
        <f t="shared" si="16"/>
        <v>2.1869260471530652</v>
      </c>
      <c r="AF60" s="73"/>
    </row>
    <row r="61" spans="1:32" ht="17.399999999999999" x14ac:dyDescent="0.3">
      <c r="AD61" s="71">
        <f t="shared" si="15"/>
        <v>0.97146932753469906</v>
      </c>
      <c r="AE61" s="72">
        <f t="shared" si="16"/>
        <v>0.94375265434072042</v>
      </c>
      <c r="AF61" s="73"/>
    </row>
    <row r="62" spans="1:32" ht="17.399999999999999" x14ac:dyDescent="0.3">
      <c r="AD62" s="71">
        <f t="shared" si="15"/>
        <v>-0.46824617910105448</v>
      </c>
      <c r="AE62" s="72">
        <f t="shared" si="16"/>
        <v>0.2192544842427368</v>
      </c>
      <c r="AF62" s="73"/>
    </row>
    <row r="63" spans="1:32" ht="17.399999999999999" x14ac:dyDescent="0.3">
      <c r="AD63" s="71">
        <f t="shared" si="15"/>
        <v>1.0917203754337759</v>
      </c>
      <c r="AE63" s="72">
        <f t="shared" si="16"/>
        <v>1.1918533781372644</v>
      </c>
      <c r="AF63" s="73"/>
    </row>
    <row r="64" spans="1:32" ht="17.399999999999999" x14ac:dyDescent="0.3">
      <c r="AD64" s="71">
        <f t="shared" si="15"/>
        <v>1.3505075652420548</v>
      </c>
      <c r="AE64" s="72">
        <f t="shared" si="16"/>
        <v>1.823870683776023</v>
      </c>
      <c r="AF64" s="73"/>
    </row>
    <row r="65" spans="30:32" ht="17.399999999999999" x14ac:dyDescent="0.3">
      <c r="AD65" s="71">
        <f t="shared" si="15"/>
        <v>-1.5429812034579784</v>
      </c>
      <c r="AE65" s="72">
        <f t="shared" si="16"/>
        <v>2.3807909942246313</v>
      </c>
      <c r="AF65" s="73"/>
    </row>
    <row r="66" spans="30:32" ht="17.399999999999999" x14ac:dyDescent="0.3">
      <c r="AD66" s="71">
        <f t="shared" si="15"/>
        <v>-0.51925022453507663</v>
      </c>
      <c r="AE66" s="72">
        <f t="shared" si="16"/>
        <v>0.26962079567972752</v>
      </c>
      <c r="AF66" s="73"/>
    </row>
    <row r="67" spans="30:32" ht="17.399999999999999" x14ac:dyDescent="0.3">
      <c r="AD67" s="71">
        <f t="shared" si="15"/>
        <v>-0.42640558824028851</v>
      </c>
      <c r="AE67" s="72">
        <f t="shared" si="16"/>
        <v>0.18182172568254648</v>
      </c>
      <c r="AF67" s="73"/>
    </row>
    <row r="68" spans="30:32" ht="17.399999999999999" x14ac:dyDescent="0.3">
      <c r="AD68" s="71">
        <f t="shared" si="15"/>
        <v>-0.32943251992578088</v>
      </c>
      <c r="AE68" s="72">
        <f t="shared" si="16"/>
        <v>0.10852578518465002</v>
      </c>
      <c r="AF68" s="73"/>
    </row>
    <row r="69" spans="30:32" ht="17.399999999999999" x14ac:dyDescent="0.3">
      <c r="AD69" s="71">
        <f t="shared" si="15"/>
        <v>1.1211178801498423</v>
      </c>
      <c r="AE69" s="72">
        <f t="shared" si="16"/>
        <v>1.256905301191676</v>
      </c>
      <c r="AF69" s="73"/>
    </row>
    <row r="70" spans="30:32" ht="17.399999999999999" x14ac:dyDescent="0.3">
      <c r="AD70" s="71">
        <f t="shared" si="15"/>
        <v>0.74655382611742305</v>
      </c>
      <c r="AE70" s="72">
        <f t="shared" si="16"/>
        <v>0.5573426152905635</v>
      </c>
      <c r="AF70" s="73"/>
    </row>
    <row r="71" spans="30:32" ht="17.399999999999999" x14ac:dyDescent="0.3">
      <c r="AD71" s="71">
        <f t="shared" si="15"/>
        <v>0.95570725855307626</v>
      </c>
      <c r="AE71" s="72">
        <f t="shared" si="16"/>
        <v>0.9133763640510365</v>
      </c>
      <c r="AF71" s="73"/>
    </row>
    <row r="72" spans="30:32" ht="17.399999999999999" x14ac:dyDescent="0.3">
      <c r="AD72" s="71">
        <f t="shared" si="15"/>
        <v>0.97695895516176323</v>
      </c>
      <c r="AE72" s="72">
        <f t="shared" si="16"/>
        <v>0.95444880007076405</v>
      </c>
      <c r="AF72" s="73"/>
    </row>
    <row r="73" spans="30:32" ht="17.399999999999999" x14ac:dyDescent="0.3">
      <c r="AD73" s="71">
        <f t="shared" si="15"/>
        <v>-0.38129261243669738</v>
      </c>
      <c r="AE73" s="72">
        <f t="shared" si="16"/>
        <v>0.14538405629880152</v>
      </c>
      <c r="AF73" s="73"/>
    </row>
    <row r="74" spans="30:32" ht="17.399999999999999" x14ac:dyDescent="0.3">
      <c r="AD74" s="71">
        <f t="shared" si="15"/>
        <v>-0.37051373611344479</v>
      </c>
      <c r="AE74" s="72">
        <f t="shared" si="16"/>
        <v>0.1372804286487434</v>
      </c>
      <c r="AF74" s="73"/>
    </row>
    <row r="75" spans="30:32" ht="17.399999999999999" x14ac:dyDescent="0.3">
      <c r="AD75" s="71">
        <f t="shared" si="15"/>
        <v>-0.29575390085483877</v>
      </c>
      <c r="AE75" s="72">
        <f t="shared" si="16"/>
        <v>8.7470369870853798E-2</v>
      </c>
      <c r="AF75" s="73"/>
    </row>
    <row r="76" spans="30:32" ht="17.399999999999999" x14ac:dyDescent="0.3">
      <c r="AD76" s="71">
        <f t="shared" si="15"/>
        <v>-0.61819456896488278</v>
      </c>
      <c r="AE76" s="72">
        <f t="shared" si="16"/>
        <v>0.38216452509767723</v>
      </c>
      <c r="AF76" s="73"/>
    </row>
    <row r="77" spans="30:32" ht="17.399999999999999" x14ac:dyDescent="0.3">
      <c r="AD77" s="71">
        <f t="shared" si="15"/>
        <v>-1.7601740606090821</v>
      </c>
      <c r="AE77" s="72">
        <f t="shared" si="16"/>
        <v>3.0982127236410646</v>
      </c>
      <c r="AF77" s="73"/>
    </row>
    <row r="78" spans="30:32" ht="17.399999999999999" x14ac:dyDescent="0.3">
      <c r="AD78" s="71">
        <f t="shared" si="15"/>
        <v>-1.5817376248845993</v>
      </c>
      <c r="AE78" s="72">
        <f t="shared" si="16"/>
        <v>2.5018939139755734</v>
      </c>
      <c r="AF78" s="73"/>
    </row>
    <row r="79" spans="30:32" ht="17.399999999999999" x14ac:dyDescent="0.3">
      <c r="AD79" s="71">
        <f t="shared" si="15"/>
        <v>-0.3988788706384867</v>
      </c>
      <c r="AE79" s="72">
        <f t="shared" si="16"/>
        <v>0.1591043534418346</v>
      </c>
      <c r="AF79" s="73"/>
    </row>
    <row r="80" spans="30:32" ht="17.399999999999999" x14ac:dyDescent="0.3">
      <c r="AD80" s="71">
        <f t="shared" si="15"/>
        <v>1.4788259015695746</v>
      </c>
      <c r="AE80" s="72">
        <f t="shared" si="16"/>
        <v>2.1869260471530652</v>
      </c>
      <c r="AF80" s="73"/>
    </row>
    <row r="81" spans="30:37" ht="17.399999999999999" x14ac:dyDescent="0.3">
      <c r="AD81" s="71">
        <f t="shared" si="15"/>
        <v>0.97146932753469906</v>
      </c>
      <c r="AE81" s="72">
        <f t="shared" si="16"/>
        <v>0.94375265434072042</v>
      </c>
      <c r="AF81" s="73"/>
    </row>
    <row r="82" spans="30:37" ht="17.399999999999999" x14ac:dyDescent="0.3">
      <c r="AD82" s="71">
        <f t="shared" si="15"/>
        <v>-0.46824617910105448</v>
      </c>
      <c r="AE82" s="72">
        <f t="shared" si="16"/>
        <v>0.2192544842427368</v>
      </c>
      <c r="AF82" s="73"/>
    </row>
    <row r="83" spans="30:37" ht="17.399999999999999" x14ac:dyDescent="0.3">
      <c r="AD83" s="71">
        <f t="shared" si="15"/>
        <v>1.0917203754337759</v>
      </c>
      <c r="AE83" s="72">
        <f t="shared" si="16"/>
        <v>1.1918533781372644</v>
      </c>
      <c r="AF83" s="73"/>
    </row>
    <row r="84" spans="30:37" ht="17.399999999999999" x14ac:dyDescent="0.3">
      <c r="AD84" s="71">
        <f t="shared" si="15"/>
        <v>1.3505075652420548</v>
      </c>
      <c r="AE84" s="72">
        <f t="shared" si="16"/>
        <v>1.823870683776023</v>
      </c>
      <c r="AF84" s="73"/>
    </row>
    <row r="85" spans="30:37" ht="17.399999999999999" x14ac:dyDescent="0.3">
      <c r="AD85" s="71">
        <f t="shared" si="15"/>
        <v>-1.5429812034579784</v>
      </c>
      <c r="AE85" s="72">
        <f t="shared" si="16"/>
        <v>2.3807909942246313</v>
      </c>
      <c r="AF85" s="73"/>
    </row>
    <row r="86" spans="30:37" ht="17.399999999999999" x14ac:dyDescent="0.3">
      <c r="AD86" s="71">
        <f t="shared" si="15"/>
        <v>-0.51925022453507663</v>
      </c>
      <c r="AE86" s="72">
        <f t="shared" si="16"/>
        <v>0.26962079567972752</v>
      </c>
      <c r="AF86" s="73"/>
    </row>
    <row r="87" spans="30:37" ht="17.399999999999999" x14ac:dyDescent="0.3">
      <c r="AD87" s="71">
        <f t="shared" si="15"/>
        <v>-0.42640558824028851</v>
      </c>
      <c r="AE87" s="72">
        <f t="shared" si="16"/>
        <v>0.18182172568254648</v>
      </c>
      <c r="AF87" s="73"/>
    </row>
    <row r="88" spans="30:37" ht="17.399999999999999" x14ac:dyDescent="0.3">
      <c r="AD88" s="71">
        <f t="shared" si="15"/>
        <v>-0.32943251992578088</v>
      </c>
      <c r="AE88" s="72">
        <f t="shared" si="16"/>
        <v>0.10852578518465002</v>
      </c>
      <c r="AF88" s="73"/>
    </row>
    <row r="89" spans="30:37" ht="17.399999999999999" x14ac:dyDescent="0.3">
      <c r="AD89" s="66" t="s">
        <v>38</v>
      </c>
      <c r="AE89" s="78">
        <f>SUM(AE49:AE88)</f>
        <v>38.999999999999922</v>
      </c>
      <c r="AJ89" s="65" t="s">
        <v>39</v>
      </c>
      <c r="AK89" s="67">
        <f>1-AI44/AE89</f>
        <v>0.87466873807413859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opLeftCell="G1" workbookViewId="0">
      <selection activeCell="O3" sqref="O3"/>
    </sheetView>
  </sheetViews>
  <sheetFormatPr defaultColWidth="9.109375" defaultRowHeight="17.399999999999999" x14ac:dyDescent="0.3"/>
  <cols>
    <col min="1" max="1" width="14.33203125" style="6" customWidth="1"/>
    <col min="2" max="2" width="3.5546875" style="6" customWidth="1"/>
    <col min="3" max="3" width="12.6640625" style="6" customWidth="1"/>
    <col min="4" max="4" width="4" style="6" customWidth="1"/>
    <col min="5" max="5" width="11.5546875" style="19" bestFit="1" customWidth="1"/>
    <col min="6" max="6" width="3" style="6" customWidth="1"/>
    <col min="7" max="7" width="26.5546875" style="19" customWidth="1"/>
    <col min="8" max="8" width="3.5546875" style="6" customWidth="1"/>
    <col min="9" max="9" width="17.6640625" style="19" customWidth="1"/>
    <col min="10" max="10" width="4.109375" style="6" customWidth="1"/>
    <col min="11" max="11" width="12.5546875" style="19" customWidth="1"/>
    <col min="12" max="12" width="5" style="6" customWidth="1"/>
    <col min="13" max="13" width="12.44140625" style="19" customWidth="1"/>
    <col min="14" max="14" width="4.33203125" style="6" customWidth="1"/>
    <col min="15" max="15" width="11.44140625" style="6" customWidth="1"/>
    <col min="16" max="16384" width="9.109375" style="6"/>
  </cols>
  <sheetData>
    <row r="1" spans="1:15" ht="18" thickBot="1" x14ac:dyDescent="0.35">
      <c r="A1" s="1" t="s">
        <v>0</v>
      </c>
      <c r="B1" s="2"/>
      <c r="C1" s="1" t="s">
        <v>1</v>
      </c>
      <c r="D1" s="3"/>
      <c r="E1" s="3"/>
      <c r="F1" s="3"/>
      <c r="G1" s="4"/>
      <c r="H1" s="3"/>
      <c r="I1" s="4"/>
      <c r="J1" s="2"/>
      <c r="K1" s="1" t="s">
        <v>2</v>
      </c>
      <c r="L1" s="3"/>
      <c r="M1" s="5"/>
    </row>
    <row r="2" spans="1:15" ht="18" thickBot="1" x14ac:dyDescent="0.35">
      <c r="A2" s="7" t="s">
        <v>3</v>
      </c>
      <c r="B2" s="2"/>
      <c r="C2" s="3" t="s">
        <v>4</v>
      </c>
      <c r="D2" s="3"/>
      <c r="E2" s="4" t="s">
        <v>5</v>
      </c>
      <c r="F2" s="3"/>
      <c r="G2" s="4" t="s">
        <v>6</v>
      </c>
      <c r="H2" s="3"/>
      <c r="I2" s="4" t="s">
        <v>7</v>
      </c>
      <c r="J2" s="2"/>
      <c r="K2" s="3" t="s">
        <v>4</v>
      </c>
      <c r="L2" s="3"/>
      <c r="M2" s="4" t="s">
        <v>5</v>
      </c>
      <c r="N2" s="7"/>
      <c r="O2" s="5" t="s">
        <v>8</v>
      </c>
    </row>
    <row r="3" spans="1:15" x14ac:dyDescent="0.3">
      <c r="A3" s="8">
        <v>5</v>
      </c>
      <c r="B3" s="9"/>
      <c r="C3" s="10">
        <v>-5.2210999999999999</v>
      </c>
      <c r="E3" s="11">
        <v>12.265499999999999</v>
      </c>
      <c r="G3" s="12">
        <f>C3*$A$3+C4*$A$9+C5*$A$15+E3</f>
        <v>-8.7902039999999992</v>
      </c>
      <c r="I3" s="13">
        <f>(1-EXP(-2*G3))/(1+EXP(-2*G3))</f>
        <v>-0.99999995366002437</v>
      </c>
      <c r="J3" s="9"/>
      <c r="K3" s="14">
        <v>-0.67081999999999997</v>
      </c>
      <c r="M3" s="15">
        <v>4.0807000000000002</v>
      </c>
      <c r="N3" s="16"/>
      <c r="O3" s="17">
        <f>I3*K3+I9*K4+I15*K5+M3</f>
        <v>4.9257009528707316</v>
      </c>
    </row>
    <row r="4" spans="1:15" x14ac:dyDescent="0.3">
      <c r="A4" s="8"/>
      <c r="B4" s="9"/>
      <c r="C4" s="18">
        <v>0.31231999999999999</v>
      </c>
      <c r="G4" s="12"/>
      <c r="J4" s="9"/>
      <c r="K4" s="14">
        <v>0.34583999999999998</v>
      </c>
      <c r="M4" s="20"/>
      <c r="N4" s="21" t="s">
        <v>9</v>
      </c>
    </row>
    <row r="5" spans="1:15" ht="18" thickBot="1" x14ac:dyDescent="0.35">
      <c r="A5" s="8"/>
      <c r="B5" s="9"/>
      <c r="C5" s="22">
        <v>-13.2956</v>
      </c>
      <c r="G5" s="12"/>
      <c r="J5" s="9"/>
      <c r="K5" s="23">
        <v>0.48186000000000001</v>
      </c>
      <c r="L5" s="24"/>
      <c r="M5" s="25"/>
      <c r="N5" s="26"/>
      <c r="O5" s="27"/>
    </row>
    <row r="6" spans="1:15" x14ac:dyDescent="0.3">
      <c r="A6" s="8"/>
      <c r="B6" s="9"/>
      <c r="C6" s="12"/>
      <c r="G6" s="12"/>
      <c r="J6" s="9"/>
    </row>
    <row r="7" spans="1:15" x14ac:dyDescent="0.3">
      <c r="A7" s="8"/>
      <c r="B7" s="9"/>
      <c r="C7" s="12"/>
      <c r="G7" s="12"/>
      <c r="J7" s="9"/>
    </row>
    <row r="8" spans="1:15" x14ac:dyDescent="0.3">
      <c r="A8" s="8"/>
      <c r="B8" s="9"/>
      <c r="C8" s="12"/>
      <c r="G8" s="12"/>
      <c r="J8" s="9"/>
    </row>
    <row r="9" spans="1:15" x14ac:dyDescent="0.3">
      <c r="A9" s="8">
        <v>20</v>
      </c>
      <c r="B9" s="9"/>
      <c r="C9" s="18">
        <v>0.35629</v>
      </c>
      <c r="E9" s="28">
        <v>-0.81762000000000001</v>
      </c>
      <c r="G9" s="12">
        <f>C9*$A$3+C10*$A$9+C11*$A$15+E9</f>
        <v>-1.4202790000000001</v>
      </c>
      <c r="I9" s="13">
        <f>(1-EXP(-2*G9))/(1+EXP(-2*G9))</f>
        <v>-0.88965711322754082</v>
      </c>
      <c r="J9" s="9"/>
    </row>
    <row r="10" spans="1:15" x14ac:dyDescent="0.3">
      <c r="A10" s="8"/>
      <c r="B10" s="9"/>
      <c r="C10" s="18">
        <v>-0.25290000000000001</v>
      </c>
      <c r="G10" s="12"/>
      <c r="I10" s="29"/>
      <c r="J10" s="9"/>
    </row>
    <row r="11" spans="1:15" x14ac:dyDescent="0.3">
      <c r="A11" s="8"/>
      <c r="B11" s="9"/>
      <c r="C11" s="18">
        <v>29.709900000000001</v>
      </c>
      <c r="G11" s="12"/>
      <c r="J11" s="9"/>
    </row>
    <row r="12" spans="1:15" x14ac:dyDescent="0.3">
      <c r="A12" s="8"/>
      <c r="B12" s="9"/>
      <c r="C12" s="12"/>
      <c r="G12" s="12"/>
      <c r="J12" s="9"/>
    </row>
    <row r="13" spans="1:15" x14ac:dyDescent="0.3">
      <c r="A13" s="8"/>
      <c r="B13" s="9"/>
      <c r="C13" s="12"/>
      <c r="G13" s="12"/>
      <c r="J13" s="9"/>
    </row>
    <row r="14" spans="1:15" x14ac:dyDescent="0.3">
      <c r="A14" s="8"/>
      <c r="B14" s="9"/>
      <c r="C14" s="12"/>
      <c r="G14" s="12"/>
      <c r="J14" s="9"/>
    </row>
    <row r="15" spans="1:15" x14ac:dyDescent="0.3">
      <c r="A15" s="8">
        <v>0.09</v>
      </c>
      <c r="B15" s="9"/>
      <c r="C15" s="18">
        <v>0.91564999999999996</v>
      </c>
      <c r="E15" s="28">
        <v>19.158300000000001</v>
      </c>
      <c r="G15" s="12">
        <f>C15*$A$3+C16*$A$9+C17*$A$15+E15</f>
        <v>13.005148000000002</v>
      </c>
      <c r="I15" s="13">
        <f>(1-EXP(-2*G15))/(1+EXP(-2*G15))</f>
        <v>0.99999999998988642</v>
      </c>
      <c r="J15" s="9"/>
    </row>
    <row r="16" spans="1:15" x14ac:dyDescent="0.3">
      <c r="A16" s="8"/>
      <c r="B16" s="9"/>
      <c r="C16" s="18">
        <v>-0.60614999999999997</v>
      </c>
      <c r="G16" s="29" t="s">
        <v>10</v>
      </c>
      <c r="J16" s="9"/>
    </row>
    <row r="17" spans="1:10" ht="18" thickBot="1" x14ac:dyDescent="0.35">
      <c r="A17" s="30"/>
      <c r="B17" s="27"/>
      <c r="C17" s="31">
        <v>15.462199999999999</v>
      </c>
      <c r="D17" s="24"/>
      <c r="E17" s="32"/>
      <c r="F17" s="24"/>
      <c r="G17" s="32"/>
      <c r="H17" s="24"/>
      <c r="I17" s="32"/>
      <c r="J17" s="27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Neural Network calculations</vt:lpstr>
      <vt:lpstr>AnodeSimulation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 Esko</dc:creator>
  <cp:lastModifiedBy>Nguyen Binh</cp:lastModifiedBy>
  <dcterms:created xsi:type="dcterms:W3CDTF">2018-03-12T11:53:20Z</dcterms:created>
  <dcterms:modified xsi:type="dcterms:W3CDTF">2024-02-09T19:42:49Z</dcterms:modified>
</cp:coreProperties>
</file>