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lonm1\Dropbox (Aalto)\Introduction to optimisation\2020\Week 1\MS-C2105 Exercise Class 1\"/>
    </mc:Choice>
  </mc:AlternateContent>
  <bookViews>
    <workbookView xWindow="0" yWindow="0" windowWidth="28800" windowHeight="12450" firstSheet="3" activeTab="6"/>
  </bookViews>
  <sheets>
    <sheet name="Demo 1" sheetId="7" r:id="rId1"/>
    <sheet name="Demo 2" sheetId="8" r:id="rId2"/>
    <sheet name="P1a" sheetId="3" r:id="rId3"/>
    <sheet name="P1b" sheetId="9" r:id="rId4"/>
    <sheet name="P2" sheetId="4" r:id="rId5"/>
    <sheet name="P3" sheetId="5" r:id="rId6"/>
    <sheet name="P4" sheetId="2" r:id="rId7"/>
    <sheet name="P5a" sheetId="6" r:id="rId8"/>
    <sheet name="P5b" sheetId="10" r:id="rId9"/>
    <sheet name="Hwk 1" sheetId="1" r:id="rId10"/>
  </sheets>
  <definedNames>
    <definedName name="solver_adj" localSheetId="0" hidden="1">'Demo 1'!$C$2:$D$2</definedName>
    <definedName name="solver_adj" localSheetId="1" hidden="1">'Demo 2'!$C$2:$D$2</definedName>
    <definedName name="solver_adj" localSheetId="9" hidden="1">'Hwk 1'!$D$2:$F$2</definedName>
    <definedName name="solver_adj" localSheetId="2" hidden="1">P1a!$C$2:$D$2</definedName>
    <definedName name="solver_adj" localSheetId="3" hidden="1">P1b!$C$2:$D$2</definedName>
    <definedName name="solver_adj" localSheetId="4" hidden="1">'P2'!$C$9:$E$12</definedName>
    <definedName name="solver_adj" localSheetId="5" hidden="1">'P3'!$D$2:$F$2</definedName>
    <definedName name="solver_adj" localSheetId="6" hidden="1">'P4'!$D$2:$G$2</definedName>
    <definedName name="solver_adj" localSheetId="7" hidden="1">P5a!$D$2:$J$2</definedName>
    <definedName name="solver_adj" localSheetId="8" hidden="1">P5b!$D$3:$J$3,P5b!$D$6:$J$6</definedName>
    <definedName name="solver_cvg" localSheetId="0" hidden="1">0.0001</definedName>
    <definedName name="solver_cvg" localSheetId="1" hidden="1">0.0001</definedName>
    <definedName name="solver_cvg" localSheetId="9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drv" localSheetId="0" hidden="1">2</definedName>
    <definedName name="solver_drv" localSheetId="1" hidden="1">1</definedName>
    <definedName name="solver_drv" localSheetId="9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eng" localSheetId="0" hidden="1">2</definedName>
    <definedName name="solver_eng" localSheetId="1" hidden="1">2</definedName>
    <definedName name="solver_eng" localSheetId="9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st" localSheetId="0" hidden="1">1</definedName>
    <definedName name="solver_est" localSheetId="1" hidden="1">1</definedName>
    <definedName name="solver_est" localSheetId="9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itr" localSheetId="0" hidden="1">2147483647</definedName>
    <definedName name="solver_itr" localSheetId="1" hidden="1">2147483647</definedName>
    <definedName name="solver_itr" localSheetId="9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lhs1" localSheetId="0" hidden="1">'Demo 1'!$C$6</definedName>
    <definedName name="solver_lhs1" localSheetId="1" hidden="1">'Demo 2'!$C$6:$C$7</definedName>
    <definedName name="solver_lhs1" localSheetId="9" hidden="1">'Hwk 1'!$D$10:$D$11</definedName>
    <definedName name="solver_lhs1" localSheetId="2" hidden="1">P1a!$C$6:$C$7</definedName>
    <definedName name="solver_lhs1" localSheetId="3" hidden="1">P1b!$C$6:$C$8</definedName>
    <definedName name="solver_lhs1" localSheetId="4" hidden="1">'P2'!$C$18:$C$21</definedName>
    <definedName name="solver_lhs1" localSheetId="5" hidden="1">'P3'!$D$11</definedName>
    <definedName name="solver_lhs1" localSheetId="6" hidden="1">'P4'!$D$6</definedName>
    <definedName name="solver_lhs1" localSheetId="7" hidden="1">P5a!$K$7:$K$13</definedName>
    <definedName name="solver_lhs1" localSheetId="8" hidden="1">P5b!$D$14:$D$20</definedName>
    <definedName name="solver_lhs2" localSheetId="0" hidden="1">'Demo 1'!$C$7</definedName>
    <definedName name="solver_lhs2" localSheetId="1" hidden="1">'Demo 2'!$C$8</definedName>
    <definedName name="solver_lhs2" localSheetId="9" hidden="1">'Hwk 1'!$D$6:$D$7</definedName>
    <definedName name="solver_lhs2" localSheetId="4" hidden="1">'P2'!$C$23:$C$25</definedName>
    <definedName name="solver_lhs2" localSheetId="5" hidden="1">'P3'!$D$6:$D$10</definedName>
    <definedName name="solver_lhs2" localSheetId="6" hidden="1">'P4'!$D$7</definedName>
    <definedName name="solver_lhs2" localSheetId="8" hidden="1">P5b!$D$21</definedName>
    <definedName name="solver_lhs3" localSheetId="9" hidden="1">'Hwk 1'!$D$8</definedName>
    <definedName name="solver_lhs3" localSheetId="4" hidden="1">'P2'!$C$27:$C$29</definedName>
    <definedName name="solver_lhs3" localSheetId="6" hidden="1">'P4'!$D$8</definedName>
    <definedName name="solver_lhs4" localSheetId="9" hidden="1">'Hwk 1'!$D$9</definedName>
    <definedName name="solver_lhs4" localSheetId="4" hidden="1">'P2'!$C$31</definedName>
    <definedName name="solver_lhs4" localSheetId="6" hidden="1">'P4'!$D$9</definedName>
    <definedName name="solver_lhs5" localSheetId="4" hidden="1">'P2'!$D$31</definedName>
    <definedName name="solver_lhs5" localSheetId="6" hidden="1">'P4'!$D$9</definedName>
    <definedName name="solver_mip" localSheetId="0" hidden="1">2147483647</definedName>
    <definedName name="solver_mip" localSheetId="1" hidden="1">2147483647</definedName>
    <definedName name="solver_mip" localSheetId="9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ni" localSheetId="0" hidden="1">30</definedName>
    <definedName name="solver_mni" localSheetId="1" hidden="1">30</definedName>
    <definedName name="solver_mni" localSheetId="9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rt" localSheetId="0" hidden="1">0.075</definedName>
    <definedName name="solver_mrt" localSheetId="1" hidden="1">0.075</definedName>
    <definedName name="solver_mrt" localSheetId="9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sl" localSheetId="0" hidden="1">2</definedName>
    <definedName name="solver_msl" localSheetId="1" hidden="1">2</definedName>
    <definedName name="solver_msl" localSheetId="9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neg" localSheetId="0" hidden="1">1</definedName>
    <definedName name="solver_neg" localSheetId="1" hidden="1">1</definedName>
    <definedName name="solver_neg" localSheetId="9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od" localSheetId="0" hidden="1">2147483647</definedName>
    <definedName name="solver_nod" localSheetId="1" hidden="1">2147483647</definedName>
    <definedName name="solver_nod" localSheetId="9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um" localSheetId="0" hidden="1">2</definedName>
    <definedName name="solver_num" localSheetId="1" hidden="1">2</definedName>
    <definedName name="solver_num" localSheetId="9" hidden="1">4</definedName>
    <definedName name="solver_num" localSheetId="2" hidden="1">1</definedName>
    <definedName name="solver_num" localSheetId="3" hidden="1">1</definedName>
    <definedName name="solver_num" localSheetId="4" hidden="1">5</definedName>
    <definedName name="solver_num" localSheetId="5" hidden="1">2</definedName>
    <definedName name="solver_num" localSheetId="6" hidden="1">4</definedName>
    <definedName name="solver_num" localSheetId="7" hidden="1">1</definedName>
    <definedName name="solver_num" localSheetId="8" hidden="1">2</definedName>
    <definedName name="solver_nwt" localSheetId="0" hidden="1">1</definedName>
    <definedName name="solver_nwt" localSheetId="1" hidden="1">1</definedName>
    <definedName name="solver_nwt" localSheetId="9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opt" localSheetId="0" hidden="1">'Demo 1'!$C$4</definedName>
    <definedName name="solver_opt" localSheetId="1" hidden="1">'Demo 2'!$C$4</definedName>
    <definedName name="solver_opt" localSheetId="9" hidden="1">'Hwk 1'!$D$4</definedName>
    <definedName name="solver_opt" localSheetId="2" hidden="1">P1a!$C$4</definedName>
    <definedName name="solver_opt" localSheetId="3" hidden="1">P1b!$C$4</definedName>
    <definedName name="solver_opt" localSheetId="4" hidden="1">'P2'!$C$15</definedName>
    <definedName name="solver_opt" localSheetId="5" hidden="1">'P3'!$D$4</definedName>
    <definedName name="solver_opt" localSheetId="6" hidden="1">'P4'!$D$4</definedName>
    <definedName name="solver_opt" localSheetId="7" hidden="1">P5a!$D$4</definedName>
    <definedName name="solver_opt" localSheetId="8" hidden="1">P5b!$D$11</definedName>
    <definedName name="solver_pre" localSheetId="0" hidden="1">0.000001</definedName>
    <definedName name="solver_pre" localSheetId="1" hidden="1">0.000001</definedName>
    <definedName name="solver_pre" localSheetId="9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rbv" localSheetId="0" hidden="1">2</definedName>
    <definedName name="solver_rbv" localSheetId="1" hidden="1">1</definedName>
    <definedName name="solver_rbv" localSheetId="9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el1" localSheetId="0" hidden="1">1</definedName>
    <definedName name="solver_rel1" localSheetId="1" hidden="1">1</definedName>
    <definedName name="solver_rel1" localSheetId="9" hidden="1">1</definedName>
    <definedName name="solver_rel1" localSheetId="2" hidden="1">3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2" localSheetId="0" hidden="1">3</definedName>
    <definedName name="solver_rel2" localSheetId="1" hidden="1">3</definedName>
    <definedName name="solver_rel2" localSheetId="9" hidden="1">3</definedName>
    <definedName name="solver_rel2" localSheetId="4" hidden="1">1</definedName>
    <definedName name="solver_rel2" localSheetId="5" hidden="1">3</definedName>
    <definedName name="solver_rel2" localSheetId="6" hidden="1">1</definedName>
    <definedName name="solver_rel2" localSheetId="8" hidden="1">1</definedName>
    <definedName name="solver_rel3" localSheetId="9" hidden="1">1</definedName>
    <definedName name="solver_rel3" localSheetId="4" hidden="1">1</definedName>
    <definedName name="solver_rel3" localSheetId="6" hidden="1">3</definedName>
    <definedName name="solver_rel4" localSheetId="9" hidden="1">2</definedName>
    <definedName name="solver_rel4" localSheetId="4" hidden="1">2</definedName>
    <definedName name="solver_rel4" localSheetId="6" hidden="1">1</definedName>
    <definedName name="solver_rel5" localSheetId="4" hidden="1">2</definedName>
    <definedName name="solver_rel5" localSheetId="6" hidden="1">1</definedName>
    <definedName name="solver_rhs1" localSheetId="0" hidden="1">'Demo 1'!$E$6</definedName>
    <definedName name="solver_rhs1" localSheetId="1" hidden="1">'Demo 2'!$E$6:$E$7</definedName>
    <definedName name="solver_rhs1" localSheetId="9" hidden="1">'Hwk 1'!$F$10:$F$11</definedName>
    <definedName name="solver_rhs1" localSheetId="2" hidden="1">P1a!$E$6:$E$7</definedName>
    <definedName name="solver_rhs1" localSheetId="3" hidden="1">P1b!$E$6:$E$8</definedName>
    <definedName name="solver_rhs1" localSheetId="4" hidden="1">'P2'!$E$18:$E$21</definedName>
    <definedName name="solver_rhs1" localSheetId="5" hidden="1">'P3'!$F$11</definedName>
    <definedName name="solver_rhs1" localSheetId="6" hidden="1">'P4'!$F$6</definedName>
    <definedName name="solver_rhs1" localSheetId="7" hidden="1">P5a!$M$7:$M$13</definedName>
    <definedName name="solver_rhs1" localSheetId="8" hidden="1">P5b!$F$14:$F$20</definedName>
    <definedName name="solver_rhs2" localSheetId="0" hidden="1">'Demo 1'!$E$7</definedName>
    <definedName name="solver_rhs2" localSheetId="1" hidden="1">'Demo 2'!$E$8</definedName>
    <definedName name="solver_rhs2" localSheetId="9" hidden="1">'Hwk 1'!$F$6:$F$7</definedName>
    <definedName name="solver_rhs2" localSheetId="4" hidden="1">'P2'!$E$23:$E$25</definedName>
    <definedName name="solver_rhs2" localSheetId="5" hidden="1">'P3'!$F$6:$F$10</definedName>
    <definedName name="solver_rhs2" localSheetId="6" hidden="1">'P4'!$F$7</definedName>
    <definedName name="solver_rhs2" localSheetId="8" hidden="1">P5b!$F$21</definedName>
    <definedName name="solver_rhs3" localSheetId="9" hidden="1">'Hwk 1'!$F$8</definedName>
    <definedName name="solver_rhs3" localSheetId="4" hidden="1">'P2'!$E$27:$E$29</definedName>
    <definedName name="solver_rhs3" localSheetId="6" hidden="1">'P4'!$F$8</definedName>
    <definedName name="solver_rhs4" localSheetId="9" hidden="1">'Hwk 1'!$F$9</definedName>
    <definedName name="solver_rhs4" localSheetId="4" hidden="1">'P2'!$D$31</definedName>
    <definedName name="solver_rhs4" localSheetId="6" hidden="1">'P4'!$F$9</definedName>
    <definedName name="solver_rhs5" localSheetId="4" hidden="1">'P2'!$E$31</definedName>
    <definedName name="solver_rhs5" localSheetId="6" hidden="1">'P4'!$F$9</definedName>
    <definedName name="solver_rlx" localSheetId="0" hidden="1">2</definedName>
    <definedName name="solver_rlx" localSheetId="1" hidden="1">2</definedName>
    <definedName name="solver_rlx" localSheetId="9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sd" localSheetId="0" hidden="1">0</definedName>
    <definedName name="solver_rsd" localSheetId="1" hidden="1">0</definedName>
    <definedName name="solver_rsd" localSheetId="9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scl" localSheetId="0" hidden="1">2</definedName>
    <definedName name="solver_scl" localSheetId="1" hidden="1">1</definedName>
    <definedName name="solver_scl" localSheetId="9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ho" localSheetId="0" hidden="1">2</definedName>
    <definedName name="solver_sho" localSheetId="1" hidden="1">2</definedName>
    <definedName name="solver_sho" localSheetId="9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sz" localSheetId="0" hidden="1">100</definedName>
    <definedName name="solver_ssz" localSheetId="1" hidden="1">100</definedName>
    <definedName name="solver_ssz" localSheetId="9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tim" localSheetId="0" hidden="1">2147483647</definedName>
    <definedName name="solver_tim" localSheetId="1" hidden="1">2147483647</definedName>
    <definedName name="solver_tim" localSheetId="9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ol" localSheetId="0" hidden="1">0.01</definedName>
    <definedName name="solver_tol" localSheetId="1" hidden="1">0.01</definedName>
    <definedName name="solver_tol" localSheetId="9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yp" localSheetId="0" hidden="1">1</definedName>
    <definedName name="solver_typ" localSheetId="1" hidden="1">1</definedName>
    <definedName name="solver_typ" localSheetId="9" hidden="1">1</definedName>
    <definedName name="solver_typ" localSheetId="2" hidden="1">2</definedName>
    <definedName name="solver_typ" localSheetId="3" hidden="1">1</definedName>
    <definedName name="solver_typ" localSheetId="4" hidden="1">1</definedName>
    <definedName name="solver_typ" localSheetId="5" hidden="1">2</definedName>
    <definedName name="solver_typ" localSheetId="6" hidden="1">1</definedName>
    <definedName name="solver_typ" localSheetId="7" hidden="1">2</definedName>
    <definedName name="solver_typ" localSheetId="8" hidden="1">2</definedName>
    <definedName name="solver_val" localSheetId="0" hidden="1">0</definedName>
    <definedName name="solver_val" localSheetId="1" hidden="1">0</definedName>
    <definedName name="solver_val" localSheetId="9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er" localSheetId="0" hidden="1">3</definedName>
    <definedName name="solver_ver" localSheetId="1" hidden="1">3</definedName>
    <definedName name="solver_ver" localSheetId="9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0" l="1"/>
  <c r="D20" i="10"/>
  <c r="D19" i="10"/>
  <c r="D18" i="10"/>
  <c r="D17" i="10"/>
  <c r="D16" i="10"/>
  <c r="D15" i="10"/>
  <c r="D14" i="10"/>
  <c r="D11" i="10"/>
  <c r="J9" i="10"/>
  <c r="F20" i="10" s="1"/>
  <c r="I9" i="10"/>
  <c r="F19" i="10" s="1"/>
  <c r="H9" i="10"/>
  <c r="F18" i="10" s="1"/>
  <c r="G9" i="10"/>
  <c r="F17" i="10" s="1"/>
  <c r="F9" i="10"/>
  <c r="F16" i="10" s="1"/>
  <c r="E9" i="10"/>
  <c r="F15" i="10" s="1"/>
  <c r="D9" i="10"/>
  <c r="F14" i="10" s="1"/>
  <c r="F21" i="10" s="1"/>
  <c r="J24" i="6"/>
  <c r="I24" i="6"/>
  <c r="H24" i="6"/>
  <c r="G24" i="6"/>
  <c r="F24" i="6"/>
  <c r="I23" i="6"/>
  <c r="H23" i="6"/>
  <c r="G23" i="6"/>
  <c r="F23" i="6"/>
  <c r="E23" i="6"/>
  <c r="H22" i="6"/>
  <c r="G22" i="6"/>
  <c r="F22" i="6"/>
  <c r="E22" i="6"/>
  <c r="D22" i="6"/>
  <c r="J21" i="6"/>
  <c r="G21" i="6"/>
  <c r="F21" i="6"/>
  <c r="E21" i="6"/>
  <c r="D21" i="6"/>
  <c r="K21" i="6" s="1"/>
  <c r="J20" i="6"/>
  <c r="I20" i="6"/>
  <c r="F20" i="6"/>
  <c r="E20" i="6"/>
  <c r="K20" i="6" s="1"/>
  <c r="D20" i="6"/>
  <c r="J19" i="6"/>
  <c r="I19" i="6"/>
  <c r="H19" i="6"/>
  <c r="E19" i="6"/>
  <c r="D19" i="6"/>
  <c r="J18" i="6"/>
  <c r="I18" i="6"/>
  <c r="H18" i="6"/>
  <c r="G18" i="6"/>
  <c r="D18" i="6"/>
  <c r="K13" i="6"/>
  <c r="K12" i="6"/>
  <c r="K11" i="6"/>
  <c r="K10" i="6"/>
  <c r="K9" i="6"/>
  <c r="K8" i="6"/>
  <c r="K7" i="6"/>
  <c r="D4" i="6"/>
  <c r="D11" i="5"/>
  <c r="F10" i="5"/>
  <c r="D10" i="5"/>
  <c r="D9" i="5"/>
  <c r="D8" i="5"/>
  <c r="D7" i="5"/>
  <c r="D6" i="5"/>
  <c r="D4" i="5"/>
  <c r="E31" i="4"/>
  <c r="D31" i="4"/>
  <c r="C31" i="4"/>
  <c r="E29" i="4"/>
  <c r="C29" i="4"/>
  <c r="E28" i="4"/>
  <c r="C28" i="4"/>
  <c r="E27" i="4"/>
  <c r="C27" i="4"/>
  <c r="E25" i="4"/>
  <c r="C25" i="4"/>
  <c r="E24" i="4"/>
  <c r="C24" i="4"/>
  <c r="E23" i="4"/>
  <c r="C23" i="4"/>
  <c r="E21" i="4"/>
  <c r="C21" i="4"/>
  <c r="E20" i="4"/>
  <c r="C20" i="4"/>
  <c r="E19" i="4"/>
  <c r="C19" i="4"/>
  <c r="E18" i="4"/>
  <c r="C18" i="4"/>
  <c r="C15" i="4"/>
  <c r="C8" i="9"/>
  <c r="C7" i="9"/>
  <c r="C6" i="9"/>
  <c r="C4" i="9"/>
  <c r="C7" i="3"/>
  <c r="C6" i="3"/>
  <c r="C4" i="3"/>
  <c r="C8" i="8"/>
  <c r="E7" i="8"/>
  <c r="C7" i="8"/>
  <c r="C6" i="8"/>
  <c r="C4" i="8"/>
  <c r="C7" i="7"/>
  <c r="C6" i="7"/>
  <c r="C4" i="7"/>
  <c r="K18" i="6" l="1"/>
  <c r="K19" i="6"/>
  <c r="K22" i="6"/>
  <c r="K23" i="6"/>
  <c r="K24" i="6"/>
  <c r="D4" i="1"/>
  <c r="D9" i="2"/>
  <c r="D8" i="2"/>
  <c r="D7" i="2"/>
  <c r="D6" i="2"/>
  <c r="D4" i="2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<sst xmlns="http://schemas.openxmlformats.org/spreadsheetml/2006/main" count="188" uniqueCount="64">
  <si>
    <t>&lt;=</t>
  </si>
  <si>
    <t>=</t>
  </si>
  <si>
    <t>&gt;=</t>
  </si>
  <si>
    <t>s.t.</t>
  </si>
  <si>
    <t>Objective function</t>
  </si>
  <si>
    <t>f</t>
  </si>
  <si>
    <t>r</t>
  </si>
  <si>
    <t>w</t>
  </si>
  <si>
    <t xml:space="preserve">Decision variables </t>
  </si>
  <si>
    <t>Decision variables</t>
  </si>
  <si>
    <t>x1</t>
  </si>
  <si>
    <t>x2</t>
  </si>
  <si>
    <t>x3</t>
  </si>
  <si>
    <t>x4</t>
  </si>
  <si>
    <t xml:space="preserve">&gt;= </t>
  </si>
  <si>
    <t>x1(wheat)</t>
  </si>
  <si>
    <t>x2(rye)</t>
  </si>
  <si>
    <t>x</t>
  </si>
  <si>
    <t>y</t>
  </si>
  <si>
    <t>Compartment</t>
  </si>
  <si>
    <t>Weight Capacity</t>
  </si>
  <si>
    <t>Space Capacity</t>
  </si>
  <si>
    <t>Cargo</t>
  </si>
  <si>
    <t>Weight</t>
  </si>
  <si>
    <t>Volume</t>
  </si>
  <si>
    <t>Profit</t>
  </si>
  <si>
    <t>Front</t>
  </si>
  <si>
    <t>C1</t>
  </si>
  <si>
    <t>Center</t>
  </si>
  <si>
    <t>C2</t>
  </si>
  <si>
    <t>Rear</t>
  </si>
  <si>
    <t>C3</t>
  </si>
  <si>
    <t>C4</t>
  </si>
  <si>
    <t>j</t>
  </si>
  <si>
    <t>Decision Variables</t>
  </si>
  <si>
    <t>i</t>
  </si>
  <si>
    <t>Obj. Function</t>
  </si>
  <si>
    <t>Cargo weight:</t>
  </si>
  <si>
    <t>Compartment weight:</t>
  </si>
  <si>
    <t>Volume capacity:</t>
  </si>
  <si>
    <t>Balance:</t>
  </si>
  <si>
    <t>x5</t>
  </si>
  <si>
    <t>x6</t>
  </si>
  <si>
    <t>x7</t>
  </si>
  <si>
    <t>Mon</t>
  </si>
  <si>
    <t>Tues</t>
  </si>
  <si>
    <t>Weds</t>
  </si>
  <si>
    <t>Thurs</t>
  </si>
  <si>
    <t>Fri</t>
  </si>
  <si>
    <t>Sat</t>
  </si>
  <si>
    <t>Sun</t>
  </si>
  <si>
    <t>either way works</t>
  </si>
  <si>
    <t>FT</t>
  </si>
  <si>
    <t>Full-time</t>
  </si>
  <si>
    <t>PT</t>
  </si>
  <si>
    <t>y1</t>
  </si>
  <si>
    <t>y2</t>
  </si>
  <si>
    <t>y3</t>
  </si>
  <si>
    <t>y4</t>
  </si>
  <si>
    <t>y5</t>
  </si>
  <si>
    <t>y6</t>
  </si>
  <si>
    <t>y7</t>
  </si>
  <si>
    <t>Hours required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</si>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</sst>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43" fontId="0" fillId="0" borderId="0" xfId="1" applyFon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2" borderId="0" xfId="2"/>
    <xf numFmtId="0" fontId="2" fillId="0" borderId="0" xfId="2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4.5" x14ac:dyDescent="0.35"/>
  <cols>
    <col min="1" max="1" width="15.81640625" bestFit="1" customWidth="1"/>
  </cols>
  <sheetData>
    <row r="1" spans="1:5" x14ac:dyDescent="0.35">
      <c r="A1" t="s">
        <v>9</v>
      </c>
      <c r="C1" t="s">
        <v>10</v>
      </c>
      <c r="D1" t="s">
        <v>11</v>
      </c>
    </row>
    <row r="2" spans="1:5" x14ac:dyDescent="0.35">
      <c r="C2">
        <v>1.7083333333333333</v>
      </c>
      <c r="D2">
        <v>0.91666666666666663</v>
      </c>
    </row>
    <row r="4" spans="1:5" x14ac:dyDescent="0.35">
      <c r="A4" t="s">
        <v>4</v>
      </c>
      <c r="C4">
        <f>3*C2+D2</f>
        <v>6.041666666666667</v>
      </c>
    </row>
    <row r="6" spans="1:5" x14ac:dyDescent="0.35">
      <c r="A6" t="s">
        <v>3</v>
      </c>
      <c r="C6">
        <f>2*C2+5*D2</f>
        <v>8</v>
      </c>
      <c r="D6" t="s">
        <v>0</v>
      </c>
      <c r="E6">
        <v>8</v>
      </c>
    </row>
    <row r="7" spans="1:5" x14ac:dyDescent="0.35">
      <c r="C7">
        <f>-4*C2+2*D2</f>
        <v>-5</v>
      </c>
      <c r="D7" t="s">
        <v>14</v>
      </c>
      <c r="E7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4.5" x14ac:dyDescent="0.35"/>
  <cols>
    <col min="3" max="4" width="9.54296875" bestFit="1" customWidth="1"/>
  </cols>
  <sheetData>
    <row r="1" spans="1:5" x14ac:dyDescent="0.35">
      <c r="A1" t="s">
        <v>9</v>
      </c>
      <c r="C1" t="s">
        <v>15</v>
      </c>
      <c r="D1" t="s">
        <v>16</v>
      </c>
    </row>
    <row r="2" spans="1:5" x14ac:dyDescent="0.35">
      <c r="C2">
        <v>2.8000000000000003</v>
      </c>
      <c r="D2">
        <v>3</v>
      </c>
    </row>
    <row r="4" spans="1:5" x14ac:dyDescent="0.35">
      <c r="A4" t="s">
        <v>4</v>
      </c>
      <c r="C4">
        <f>4*25*C2+3*10*D2</f>
        <v>370</v>
      </c>
    </row>
    <row r="6" spans="1:5" x14ac:dyDescent="0.35">
      <c r="A6" t="s">
        <v>3</v>
      </c>
      <c r="C6">
        <f>C2+D2</f>
        <v>5.8000000000000007</v>
      </c>
      <c r="D6" t="s">
        <v>0</v>
      </c>
      <c r="E6">
        <v>7</v>
      </c>
    </row>
    <row r="7" spans="1:5" x14ac:dyDescent="0.35">
      <c r="C7">
        <f>10*C2+(4)*D2</f>
        <v>40</v>
      </c>
      <c r="D7" t="s">
        <v>0</v>
      </c>
      <c r="E7">
        <f>40</f>
        <v>40</v>
      </c>
    </row>
    <row r="8" spans="1:5" x14ac:dyDescent="0.35">
      <c r="C8">
        <f>10*D2</f>
        <v>30</v>
      </c>
      <c r="D8" t="s">
        <v>2</v>
      </c>
      <c r="E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4" sqref="C4"/>
    </sheetView>
  </sheetViews>
  <sheetFormatPr defaultRowHeight="14.5" x14ac:dyDescent="0.35"/>
  <sheetData>
    <row r="1" spans="1:5" x14ac:dyDescent="0.35">
      <c r="A1" t="s">
        <v>9</v>
      </c>
      <c r="C1" t="s">
        <v>17</v>
      </c>
      <c r="D1" t="s">
        <v>18</v>
      </c>
    </row>
    <row r="2" spans="1:5" x14ac:dyDescent="0.35">
      <c r="C2">
        <v>0.66666666666666663</v>
      </c>
      <c r="D2">
        <v>0</v>
      </c>
    </row>
    <row r="4" spans="1:5" x14ac:dyDescent="0.35">
      <c r="A4" t="s">
        <v>4</v>
      </c>
      <c r="C4">
        <f>C2+D2</f>
        <v>0.66666666666666663</v>
      </c>
    </row>
    <row r="6" spans="1:5" x14ac:dyDescent="0.35">
      <c r="A6" t="s">
        <v>3</v>
      </c>
      <c r="C6">
        <f>3*C2+D2</f>
        <v>2</v>
      </c>
      <c r="D6" t="s">
        <v>2</v>
      </c>
      <c r="E6">
        <v>2</v>
      </c>
    </row>
    <row r="7" spans="1:5" x14ac:dyDescent="0.35">
      <c r="C7">
        <f>C2-D2</f>
        <v>0.66666666666666663</v>
      </c>
      <c r="D7" t="s">
        <v>2</v>
      </c>
      <c r="E7">
        <v>0</v>
      </c>
    </row>
    <row r="12" spans="1:5" x14ac:dyDescent="0.35">
      <c r="C12" s="2"/>
      <c r="D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4.5" x14ac:dyDescent="0.35"/>
  <sheetData>
    <row r="1" spans="1:5" x14ac:dyDescent="0.35">
      <c r="A1" t="s">
        <v>9</v>
      </c>
      <c r="C1" t="s">
        <v>10</v>
      </c>
      <c r="D1" t="s">
        <v>11</v>
      </c>
    </row>
    <row r="2" spans="1:5" x14ac:dyDescent="0.35">
      <c r="C2">
        <v>20</v>
      </c>
      <c r="D2">
        <v>60</v>
      </c>
    </row>
    <row r="4" spans="1:5" x14ac:dyDescent="0.35">
      <c r="A4" t="s">
        <v>4</v>
      </c>
      <c r="C4">
        <f>3*C2+2*D2</f>
        <v>180</v>
      </c>
    </row>
    <row r="6" spans="1:5" x14ac:dyDescent="0.35">
      <c r="A6" t="s">
        <v>3</v>
      </c>
      <c r="C6">
        <f>2*C2+D2</f>
        <v>100</v>
      </c>
      <c r="D6" t="s">
        <v>0</v>
      </c>
      <c r="E6">
        <v>100</v>
      </c>
    </row>
    <row r="7" spans="1:5" x14ac:dyDescent="0.35">
      <c r="C7">
        <f>C2+D2</f>
        <v>80</v>
      </c>
      <c r="D7" t="s">
        <v>0</v>
      </c>
      <c r="E7">
        <v>80</v>
      </c>
    </row>
    <row r="8" spans="1:5" x14ac:dyDescent="0.35">
      <c r="C8">
        <f>C2</f>
        <v>20</v>
      </c>
      <c r="D8" t="s">
        <v>0</v>
      </c>
      <c r="E8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6" workbookViewId="0">
      <selection activeCell="C15" sqref="C15"/>
    </sheetView>
  </sheetViews>
  <sheetFormatPr defaultRowHeight="14.5" x14ac:dyDescent="0.35"/>
  <cols>
    <col min="2" max="2" width="20.7265625" bestFit="1" customWidth="1"/>
    <col min="3" max="3" width="15.453125" bestFit="1" customWidth="1"/>
    <col min="4" max="4" width="14.1796875" bestFit="1" customWidth="1"/>
  </cols>
  <sheetData>
    <row r="1" spans="1:9" x14ac:dyDescent="0.35">
      <c r="B1" s="3" t="s">
        <v>19</v>
      </c>
      <c r="C1" s="4" t="s">
        <v>20</v>
      </c>
      <c r="D1" s="4" t="s">
        <v>21</v>
      </c>
      <c r="F1" s="3" t="s">
        <v>22</v>
      </c>
      <c r="G1" s="4" t="s">
        <v>23</v>
      </c>
      <c r="H1" s="4" t="s">
        <v>24</v>
      </c>
      <c r="I1" s="4" t="s">
        <v>25</v>
      </c>
    </row>
    <row r="2" spans="1:9" x14ac:dyDescent="0.35">
      <c r="B2" s="5" t="s">
        <v>26</v>
      </c>
      <c r="C2">
        <v>10</v>
      </c>
      <c r="D2">
        <v>6800</v>
      </c>
      <c r="F2" s="5" t="s">
        <v>27</v>
      </c>
      <c r="G2">
        <v>18</v>
      </c>
      <c r="H2">
        <v>480</v>
      </c>
      <c r="I2">
        <v>310</v>
      </c>
    </row>
    <row r="3" spans="1:9" x14ac:dyDescent="0.35">
      <c r="B3" s="5" t="s">
        <v>28</v>
      </c>
      <c r="C3">
        <v>16</v>
      </c>
      <c r="D3">
        <v>8700</v>
      </c>
      <c r="F3" s="5" t="s">
        <v>29</v>
      </c>
      <c r="G3">
        <v>15</v>
      </c>
      <c r="H3">
        <v>650</v>
      </c>
      <c r="I3">
        <v>380</v>
      </c>
    </row>
    <row r="4" spans="1:9" x14ac:dyDescent="0.35">
      <c r="B4" s="5" t="s">
        <v>30</v>
      </c>
      <c r="C4">
        <v>8</v>
      </c>
      <c r="D4">
        <v>5300</v>
      </c>
      <c r="F4" s="5" t="s">
        <v>31</v>
      </c>
      <c r="G4">
        <v>23</v>
      </c>
      <c r="H4">
        <v>580</v>
      </c>
      <c r="I4">
        <v>350</v>
      </c>
    </row>
    <row r="5" spans="1:9" x14ac:dyDescent="0.35">
      <c r="F5" s="5" t="s">
        <v>32</v>
      </c>
      <c r="G5">
        <v>12</v>
      </c>
      <c r="H5">
        <v>390</v>
      </c>
      <c r="I5">
        <v>285</v>
      </c>
    </row>
    <row r="6" spans="1:9" x14ac:dyDescent="0.35">
      <c r="F6" s="6"/>
    </row>
    <row r="7" spans="1:9" x14ac:dyDescent="0.35">
      <c r="C7" s="9" t="s">
        <v>33</v>
      </c>
      <c r="D7" s="9"/>
      <c r="E7" s="9"/>
    </row>
    <row r="8" spans="1:9" x14ac:dyDescent="0.35">
      <c r="B8" s="3" t="s">
        <v>34</v>
      </c>
      <c r="C8" s="4">
        <v>1</v>
      </c>
      <c r="D8" s="4">
        <v>2</v>
      </c>
      <c r="E8" s="4">
        <v>3</v>
      </c>
    </row>
    <row r="9" spans="1:9" x14ac:dyDescent="0.35">
      <c r="A9" s="10" t="s">
        <v>35</v>
      </c>
      <c r="B9" s="5">
        <v>1</v>
      </c>
      <c r="C9">
        <v>0</v>
      </c>
      <c r="D9">
        <v>0</v>
      </c>
      <c r="E9">
        <v>0</v>
      </c>
    </row>
    <row r="10" spans="1:9" x14ac:dyDescent="0.35">
      <c r="A10" s="10"/>
      <c r="B10" s="5">
        <v>2</v>
      </c>
      <c r="C10">
        <v>7</v>
      </c>
      <c r="D10">
        <v>0</v>
      </c>
      <c r="E10">
        <v>8</v>
      </c>
    </row>
    <row r="11" spans="1:9" x14ac:dyDescent="0.35">
      <c r="A11" s="10"/>
      <c r="B11" s="5">
        <v>3</v>
      </c>
      <c r="C11">
        <v>3.0000000000000009</v>
      </c>
      <c r="D11">
        <v>12.947368421052632</v>
      </c>
      <c r="E11">
        <v>0</v>
      </c>
    </row>
    <row r="12" spans="1:9" x14ac:dyDescent="0.35">
      <c r="A12" s="10"/>
      <c r="B12" s="5">
        <v>4</v>
      </c>
      <c r="C12">
        <v>0</v>
      </c>
      <c r="D12">
        <v>3.0526315789473677</v>
      </c>
      <c r="E12">
        <v>0</v>
      </c>
    </row>
    <row r="13" spans="1:9" x14ac:dyDescent="0.35">
      <c r="A13" s="10"/>
    </row>
    <row r="15" spans="1:9" x14ac:dyDescent="0.35">
      <c r="B15" t="s">
        <v>36</v>
      </c>
      <c r="C15">
        <f>I2*SUM(C9:E9)+I3*SUM(C10:E10)+I4*SUM(C11:E11)+I5*SUM(C12:E12)</f>
        <v>12151.578947368422</v>
      </c>
    </row>
    <row r="17" spans="2:5" x14ac:dyDescent="0.35">
      <c r="B17" t="s">
        <v>3</v>
      </c>
    </row>
    <row r="18" spans="2:5" x14ac:dyDescent="0.35">
      <c r="B18" t="s">
        <v>37</v>
      </c>
      <c r="C18">
        <f>SUM(C9:E9)</f>
        <v>0</v>
      </c>
      <c r="D18" t="s">
        <v>0</v>
      </c>
      <c r="E18">
        <f>G2</f>
        <v>18</v>
      </c>
    </row>
    <row r="19" spans="2:5" x14ac:dyDescent="0.35">
      <c r="C19">
        <f>SUM(C10:E10)</f>
        <v>15</v>
      </c>
      <c r="D19" t="s">
        <v>0</v>
      </c>
      <c r="E19">
        <f t="shared" ref="E19:E21" si="0">G3</f>
        <v>15</v>
      </c>
    </row>
    <row r="20" spans="2:5" x14ac:dyDescent="0.35">
      <c r="C20">
        <f>SUM(C11:E11)</f>
        <v>15.947368421052634</v>
      </c>
      <c r="D20" t="s">
        <v>0</v>
      </c>
      <c r="E20">
        <f t="shared" si="0"/>
        <v>23</v>
      </c>
    </row>
    <row r="21" spans="2:5" x14ac:dyDescent="0.35">
      <c r="C21">
        <f>SUM(C12:E12)</f>
        <v>3.0526315789473677</v>
      </c>
      <c r="D21" t="s">
        <v>0</v>
      </c>
      <c r="E21">
        <f t="shared" si="0"/>
        <v>12</v>
      </c>
    </row>
    <row r="23" spans="2:5" x14ac:dyDescent="0.35">
      <c r="B23" t="s">
        <v>38</v>
      </c>
      <c r="C23">
        <f>SUM(C9:C12)</f>
        <v>10</v>
      </c>
      <c r="D23" t="s">
        <v>0</v>
      </c>
      <c r="E23">
        <f>C2</f>
        <v>10</v>
      </c>
    </row>
    <row r="24" spans="2:5" x14ac:dyDescent="0.35">
      <c r="C24">
        <f>SUM(D9:D12)</f>
        <v>16</v>
      </c>
      <c r="D24" t="s">
        <v>0</v>
      </c>
      <c r="E24">
        <f>C3</f>
        <v>16</v>
      </c>
    </row>
    <row r="25" spans="2:5" x14ac:dyDescent="0.35">
      <c r="C25">
        <f>SUM(E9:E12)</f>
        <v>8</v>
      </c>
      <c r="D25" t="s">
        <v>0</v>
      </c>
      <c r="E25">
        <f>C4</f>
        <v>8</v>
      </c>
    </row>
    <row r="27" spans="2:5" x14ac:dyDescent="0.35">
      <c r="B27" t="s">
        <v>39</v>
      </c>
      <c r="C27">
        <f>H2*C9+H3*C10+H4*C11+H5*C12</f>
        <v>6290</v>
      </c>
      <c r="D27" t="s">
        <v>0</v>
      </c>
      <c r="E27">
        <f>D2</f>
        <v>6800</v>
      </c>
    </row>
    <row r="28" spans="2:5" x14ac:dyDescent="0.35">
      <c r="C28">
        <f>H2*D9+H3*D10+H4*D11+H5*D12</f>
        <v>8700</v>
      </c>
      <c r="D28" t="s">
        <v>0</v>
      </c>
      <c r="E28">
        <f>D3</f>
        <v>8700</v>
      </c>
    </row>
    <row r="29" spans="2:5" x14ac:dyDescent="0.35">
      <c r="C29">
        <f>H2*E9+H3*E10+H4*E11+H5*E12</f>
        <v>5200</v>
      </c>
      <c r="D29" t="s">
        <v>0</v>
      </c>
      <c r="E29">
        <f>D4</f>
        <v>5300</v>
      </c>
    </row>
    <row r="31" spans="2:5" x14ac:dyDescent="0.35">
      <c r="B31" t="s">
        <v>40</v>
      </c>
      <c r="C31">
        <f>(SUM(C9:C12)/10)</f>
        <v>1</v>
      </c>
      <c r="D31">
        <f>(SUM(D9:D12)/16)</f>
        <v>1</v>
      </c>
      <c r="E31">
        <f>(SUM(E9:E12)/8)</f>
        <v>1</v>
      </c>
    </row>
  </sheetData>
  <mergeCells count="2">
    <mergeCell ref="C7:E7"/>
    <mergeCell ref="A9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4.5" x14ac:dyDescent="0.35"/>
  <sheetData>
    <row r="1" spans="1:6" x14ac:dyDescent="0.35">
      <c r="A1" t="s">
        <v>9</v>
      </c>
      <c r="D1" t="s">
        <v>10</v>
      </c>
      <c r="E1" t="s">
        <v>11</v>
      </c>
      <c r="F1" t="s">
        <v>12</v>
      </c>
    </row>
    <row r="2" spans="1:6" x14ac:dyDescent="0.35">
      <c r="D2">
        <v>4</v>
      </c>
      <c r="E2">
        <v>20</v>
      </c>
      <c r="F2">
        <v>2</v>
      </c>
    </row>
    <row r="4" spans="1:6" x14ac:dyDescent="0.35">
      <c r="A4" t="s">
        <v>4</v>
      </c>
      <c r="D4">
        <f>5*D2+E2+10*F2</f>
        <v>60</v>
      </c>
    </row>
    <row r="6" spans="1:6" x14ac:dyDescent="0.35">
      <c r="A6" t="s">
        <v>3</v>
      </c>
      <c r="D6">
        <f>10*D2+E2+20*F2</f>
        <v>100</v>
      </c>
      <c r="E6" t="s">
        <v>2</v>
      </c>
      <c r="F6">
        <v>100</v>
      </c>
    </row>
    <row r="7" spans="1:6" x14ac:dyDescent="0.35">
      <c r="D7">
        <f>10*D2</f>
        <v>40</v>
      </c>
      <c r="E7" t="s">
        <v>2</v>
      </c>
      <c r="F7">
        <v>20</v>
      </c>
    </row>
    <row r="8" spans="1:6" x14ac:dyDescent="0.35">
      <c r="D8">
        <f>E2</f>
        <v>20</v>
      </c>
      <c r="E8" t="s">
        <v>2</v>
      </c>
      <c r="F8">
        <v>20</v>
      </c>
    </row>
    <row r="9" spans="1:6" x14ac:dyDescent="0.35">
      <c r="D9">
        <f>20*F2</f>
        <v>40</v>
      </c>
      <c r="E9" t="s">
        <v>2</v>
      </c>
      <c r="F9">
        <v>20</v>
      </c>
    </row>
    <row r="10" spans="1:6" x14ac:dyDescent="0.35">
      <c r="D10">
        <f>10*D2</f>
        <v>40</v>
      </c>
      <c r="E10" t="s">
        <v>2</v>
      </c>
      <c r="F10">
        <f>2*E2</f>
        <v>40</v>
      </c>
    </row>
    <row r="11" spans="1:6" x14ac:dyDescent="0.35">
      <c r="D11">
        <f>30*D2+E2+40*F2</f>
        <v>220</v>
      </c>
      <c r="E11" t="s">
        <v>0</v>
      </c>
      <c r="F11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4" sqref="D4"/>
    </sheetView>
  </sheetViews>
  <sheetFormatPr defaultRowHeight="14.5" x14ac:dyDescent="0.35"/>
  <cols>
    <col min="4" max="4" width="17.26953125" bestFit="1" customWidth="1"/>
    <col min="5" max="5" width="9.36328125" bestFit="1" customWidth="1"/>
    <col min="6" max="7" width="8.81640625" bestFit="1" customWidth="1"/>
  </cols>
  <sheetData>
    <row r="1" spans="1:7" x14ac:dyDescent="0.35">
      <c r="A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D2" s="2">
        <v>179.41952506596306</v>
      </c>
      <c r="E2" s="2">
        <v>179.41952506596306</v>
      </c>
      <c r="F2" s="2">
        <v>0</v>
      </c>
      <c r="G2" s="2">
        <v>2.6912928759894457</v>
      </c>
    </row>
    <row r="4" spans="1:7" x14ac:dyDescent="0.35">
      <c r="A4" t="s">
        <v>4</v>
      </c>
      <c r="D4" s="1">
        <f>200000*D2+240000*E2+300000*F2-145000*D2-165000*E2-215000*F2-125000*G2</f>
        <v>22988126.649076514</v>
      </c>
    </row>
    <row r="6" spans="1:7" x14ac:dyDescent="0.35">
      <c r="A6" t="s">
        <v>3</v>
      </c>
      <c r="D6">
        <f>0.5*D2-0.5*E2-0.5*F2</f>
        <v>0</v>
      </c>
      <c r="E6" t="s">
        <v>14</v>
      </c>
      <c r="F6">
        <v>0</v>
      </c>
    </row>
    <row r="7" spans="1:7" x14ac:dyDescent="0.35">
      <c r="D7">
        <f>2000*D2+2700*E2+3200*F2+2500*G2</f>
        <v>850000</v>
      </c>
      <c r="E7" t="s">
        <v>0</v>
      </c>
      <c r="F7">
        <v>850000</v>
      </c>
    </row>
    <row r="8" spans="1:7" x14ac:dyDescent="0.35">
      <c r="D8">
        <f>-(1/200)*D2-(2/200)*E2-(3/200)*F2+G2</f>
        <v>0</v>
      </c>
      <c r="E8" t="s">
        <v>14</v>
      </c>
      <c r="F8">
        <v>0</v>
      </c>
    </row>
    <row r="9" spans="1:7" x14ac:dyDescent="0.35">
      <c r="D9">
        <f>D2+1.5*E2+2*F2+0.5*G2</f>
        <v>449.89445910290237</v>
      </c>
      <c r="E9" t="s">
        <v>0</v>
      </c>
      <c r="F9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N10" sqref="N10"/>
    </sheetView>
  </sheetViews>
  <sheetFormatPr defaultRowHeight="14.5" x14ac:dyDescent="0.35"/>
  <sheetData>
    <row r="1" spans="1:13" x14ac:dyDescent="0.35">
      <c r="A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41</v>
      </c>
      <c r="I1" t="s">
        <v>42</v>
      </c>
      <c r="J1" t="s">
        <v>43</v>
      </c>
    </row>
    <row r="2" spans="1:13" x14ac:dyDescent="0.35">
      <c r="D2">
        <v>6.3333333333333339</v>
      </c>
      <c r="E2">
        <v>3.3333333333333335</v>
      </c>
      <c r="F2">
        <v>2</v>
      </c>
      <c r="G2">
        <v>7.3333333333333339</v>
      </c>
      <c r="H2">
        <v>0</v>
      </c>
      <c r="I2">
        <v>3.333333333333333</v>
      </c>
      <c r="J2">
        <v>0</v>
      </c>
    </row>
    <row r="4" spans="1:13" x14ac:dyDescent="0.35">
      <c r="A4" t="s">
        <v>4</v>
      </c>
      <c r="D4">
        <f>SUM(D2:J2)</f>
        <v>22.333333333333332</v>
      </c>
    </row>
    <row r="6" spans="1:13" x14ac:dyDescent="0.35"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3" x14ac:dyDescent="0.35">
      <c r="A7" t="s">
        <v>3</v>
      </c>
      <c r="D7" s="7">
        <v>1</v>
      </c>
      <c r="G7" s="7">
        <v>1</v>
      </c>
      <c r="H7" s="7">
        <v>1</v>
      </c>
      <c r="I7" s="7">
        <v>1</v>
      </c>
      <c r="J7" s="7">
        <v>1</v>
      </c>
      <c r="K7">
        <f>SUMPRODUCT(D7:J7,$D$2:$J$2)</f>
        <v>17</v>
      </c>
      <c r="L7" t="s">
        <v>2</v>
      </c>
      <c r="M7">
        <v>17</v>
      </c>
    </row>
    <row r="8" spans="1:13" x14ac:dyDescent="0.35">
      <c r="D8" s="7">
        <v>1</v>
      </c>
      <c r="E8" s="7">
        <v>1</v>
      </c>
      <c r="H8" s="7">
        <v>1</v>
      </c>
      <c r="I8" s="7">
        <v>1</v>
      </c>
      <c r="J8" s="7">
        <v>1</v>
      </c>
      <c r="K8">
        <f t="shared" ref="K8:K13" si="0">SUMPRODUCT(D8:J8,$D$2:$J$2)</f>
        <v>13</v>
      </c>
      <c r="L8" t="s">
        <v>2</v>
      </c>
      <c r="M8">
        <v>13</v>
      </c>
    </row>
    <row r="9" spans="1:13" x14ac:dyDescent="0.35">
      <c r="D9" s="7">
        <v>1</v>
      </c>
      <c r="E9" s="7">
        <v>1</v>
      </c>
      <c r="F9" s="7">
        <v>1</v>
      </c>
      <c r="I9" s="7">
        <v>1</v>
      </c>
      <c r="J9" s="7">
        <v>1</v>
      </c>
      <c r="K9">
        <f t="shared" si="0"/>
        <v>15</v>
      </c>
      <c r="L9" t="s">
        <v>2</v>
      </c>
      <c r="M9">
        <v>15</v>
      </c>
    </row>
    <row r="10" spans="1:13" x14ac:dyDescent="0.35">
      <c r="D10" s="7">
        <v>1</v>
      </c>
      <c r="E10" s="7">
        <v>1</v>
      </c>
      <c r="F10" s="7">
        <v>1</v>
      </c>
      <c r="G10" s="7">
        <v>1</v>
      </c>
      <c r="J10" s="7">
        <v>1</v>
      </c>
      <c r="K10">
        <f t="shared" si="0"/>
        <v>19</v>
      </c>
      <c r="L10" t="s">
        <v>2</v>
      </c>
      <c r="M10">
        <v>19</v>
      </c>
    </row>
    <row r="11" spans="1:13" x14ac:dyDescent="0.35">
      <c r="D11" s="7">
        <v>1</v>
      </c>
      <c r="E11" s="7">
        <v>1</v>
      </c>
      <c r="F11" s="7">
        <v>1</v>
      </c>
      <c r="G11" s="7">
        <v>1</v>
      </c>
      <c r="H11" s="7">
        <v>1</v>
      </c>
      <c r="K11">
        <f t="shared" si="0"/>
        <v>19</v>
      </c>
      <c r="L11" t="s">
        <v>2</v>
      </c>
      <c r="M11">
        <v>14</v>
      </c>
    </row>
    <row r="12" spans="1:13" x14ac:dyDescent="0.35">
      <c r="E12" s="7">
        <v>1</v>
      </c>
      <c r="F12" s="7">
        <v>1</v>
      </c>
      <c r="G12" s="7">
        <v>1</v>
      </c>
      <c r="H12" s="7">
        <v>1</v>
      </c>
      <c r="I12" s="7">
        <v>1</v>
      </c>
      <c r="K12">
        <f t="shared" si="0"/>
        <v>16</v>
      </c>
      <c r="L12" t="s">
        <v>2</v>
      </c>
      <c r="M12">
        <v>16</v>
      </c>
    </row>
    <row r="13" spans="1:13" x14ac:dyDescent="0.35">
      <c r="F13" s="7">
        <v>1</v>
      </c>
      <c r="G13" s="7">
        <v>1</v>
      </c>
      <c r="H13" s="7">
        <v>1</v>
      </c>
      <c r="I13" s="7">
        <v>1</v>
      </c>
      <c r="J13" s="7">
        <v>1</v>
      </c>
      <c r="K13">
        <f t="shared" si="0"/>
        <v>12.666666666666668</v>
      </c>
      <c r="L13" t="s">
        <v>2</v>
      </c>
      <c r="M13">
        <v>11</v>
      </c>
    </row>
    <row r="15" spans="1:13" x14ac:dyDescent="0.35">
      <c r="A15" t="s">
        <v>51</v>
      </c>
    </row>
    <row r="17" spans="4:13" x14ac:dyDescent="0.35"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</row>
    <row r="18" spans="4:13" x14ac:dyDescent="0.35">
      <c r="D18" s="7">
        <f>$D$2</f>
        <v>6.3333333333333339</v>
      </c>
      <c r="G18" s="7">
        <f>G2</f>
        <v>7.3333333333333339</v>
      </c>
      <c r="H18" s="7">
        <f>$H$2</f>
        <v>0</v>
      </c>
      <c r="I18" s="7">
        <f>$I$2</f>
        <v>3.333333333333333</v>
      </c>
      <c r="J18" s="7">
        <f>$J$2</f>
        <v>0</v>
      </c>
      <c r="K18">
        <f>SUM(D18:J18)</f>
        <v>17</v>
      </c>
      <c r="L18" t="s">
        <v>2</v>
      </c>
      <c r="M18">
        <v>17</v>
      </c>
    </row>
    <row r="19" spans="4:13" x14ac:dyDescent="0.35">
      <c r="D19" s="7">
        <f t="shared" ref="D19:D22" si="1">$D$2</f>
        <v>6.3333333333333339</v>
      </c>
      <c r="E19" s="7">
        <f>$E$2</f>
        <v>3.3333333333333335</v>
      </c>
      <c r="H19" s="7">
        <f>$H$2</f>
        <v>0</v>
      </c>
      <c r="I19" s="7">
        <f t="shared" ref="I19:I20" si="2">$I$2</f>
        <v>3.333333333333333</v>
      </c>
      <c r="J19" s="7">
        <f t="shared" ref="J19:J21" si="3">$J$2</f>
        <v>0</v>
      </c>
      <c r="K19">
        <f t="shared" ref="K19:K24" si="4">SUM(D19:J19)</f>
        <v>13</v>
      </c>
      <c r="L19" t="s">
        <v>2</v>
      </c>
      <c r="M19">
        <v>13</v>
      </c>
    </row>
    <row r="20" spans="4:13" x14ac:dyDescent="0.35">
      <c r="D20" s="7">
        <f t="shared" si="1"/>
        <v>6.3333333333333339</v>
      </c>
      <c r="E20" s="7">
        <f t="shared" ref="E20:E23" si="5">$E$2</f>
        <v>3.3333333333333335</v>
      </c>
      <c r="F20" s="7">
        <f>$F$2</f>
        <v>2</v>
      </c>
      <c r="I20" s="7">
        <f t="shared" si="2"/>
        <v>3.333333333333333</v>
      </c>
      <c r="J20" s="7">
        <f t="shared" si="3"/>
        <v>0</v>
      </c>
      <c r="K20">
        <f t="shared" si="4"/>
        <v>15</v>
      </c>
      <c r="L20" t="s">
        <v>2</v>
      </c>
      <c r="M20">
        <v>15</v>
      </c>
    </row>
    <row r="21" spans="4:13" x14ac:dyDescent="0.35">
      <c r="D21" s="7">
        <f t="shared" si="1"/>
        <v>6.3333333333333339</v>
      </c>
      <c r="E21" s="7">
        <f t="shared" si="5"/>
        <v>3.3333333333333335</v>
      </c>
      <c r="F21" s="7">
        <f t="shared" ref="F21:F24" si="6">$F$2</f>
        <v>2</v>
      </c>
      <c r="G21" s="7">
        <f>$G$2</f>
        <v>7.3333333333333339</v>
      </c>
      <c r="J21" s="7">
        <f t="shared" si="3"/>
        <v>0</v>
      </c>
      <c r="K21">
        <f t="shared" si="4"/>
        <v>19</v>
      </c>
      <c r="L21" t="s">
        <v>2</v>
      </c>
      <c r="M21">
        <v>19</v>
      </c>
    </row>
    <row r="22" spans="4:13" x14ac:dyDescent="0.35">
      <c r="D22" s="7">
        <f t="shared" si="1"/>
        <v>6.3333333333333339</v>
      </c>
      <c r="E22" s="7">
        <f t="shared" si="5"/>
        <v>3.3333333333333335</v>
      </c>
      <c r="F22" s="7">
        <f t="shared" si="6"/>
        <v>2</v>
      </c>
      <c r="G22" s="7">
        <f t="shared" ref="G22:G24" si="7">$G$2</f>
        <v>7.3333333333333339</v>
      </c>
      <c r="H22" s="7">
        <f>H2</f>
        <v>0</v>
      </c>
      <c r="K22">
        <f t="shared" si="4"/>
        <v>19</v>
      </c>
      <c r="L22" t="s">
        <v>2</v>
      </c>
      <c r="M22">
        <v>14</v>
      </c>
    </row>
    <row r="23" spans="4:13" x14ac:dyDescent="0.35">
      <c r="E23" s="7">
        <f t="shared" si="5"/>
        <v>3.3333333333333335</v>
      </c>
      <c r="F23" s="7">
        <f t="shared" si="6"/>
        <v>2</v>
      </c>
      <c r="G23" s="7">
        <f t="shared" si="7"/>
        <v>7.3333333333333339</v>
      </c>
      <c r="H23" s="7">
        <f t="shared" ref="H23:H24" si="8">H3</f>
        <v>0</v>
      </c>
      <c r="I23" s="7">
        <f>$I$2</f>
        <v>3.333333333333333</v>
      </c>
      <c r="K23">
        <f t="shared" si="4"/>
        <v>16</v>
      </c>
      <c r="L23" t="s">
        <v>2</v>
      </c>
      <c r="M23">
        <v>16</v>
      </c>
    </row>
    <row r="24" spans="4:13" x14ac:dyDescent="0.35">
      <c r="F24" s="7">
        <f t="shared" si="6"/>
        <v>2</v>
      </c>
      <c r="G24" s="7">
        <f t="shared" si="7"/>
        <v>7.3333333333333339</v>
      </c>
      <c r="H24" s="7">
        <f t="shared" si="8"/>
        <v>0</v>
      </c>
      <c r="I24" s="7">
        <f>$I$2</f>
        <v>3.333333333333333</v>
      </c>
      <c r="J24" s="7">
        <f>J2</f>
        <v>0</v>
      </c>
      <c r="K24">
        <f t="shared" si="4"/>
        <v>12.666666666666668</v>
      </c>
      <c r="L24" t="s">
        <v>2</v>
      </c>
      <c r="M24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15" sqref="I15"/>
    </sheetView>
  </sheetViews>
  <sheetFormatPr defaultRowHeight="14.5" x14ac:dyDescent="0.35"/>
  <sheetData>
    <row r="1" spans="1:21" x14ac:dyDescent="0.35"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</row>
    <row r="2" spans="1:21" x14ac:dyDescent="0.35">
      <c r="A2" t="s">
        <v>9</v>
      </c>
      <c r="C2" t="s">
        <v>52</v>
      </c>
      <c r="D2" t="s">
        <v>10</v>
      </c>
      <c r="E2" t="s">
        <v>11</v>
      </c>
      <c r="F2" t="s">
        <v>12</v>
      </c>
      <c r="G2" t="s">
        <v>13</v>
      </c>
      <c r="H2" t="s">
        <v>41</v>
      </c>
      <c r="I2" t="s">
        <v>42</v>
      </c>
      <c r="J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</row>
    <row r="3" spans="1:21" x14ac:dyDescent="0.35">
      <c r="D3">
        <v>6.3333333333333339</v>
      </c>
      <c r="E3">
        <v>3.333333333333333</v>
      </c>
      <c r="F3">
        <v>2.0000000000000004</v>
      </c>
      <c r="G3">
        <v>2.083333333333333</v>
      </c>
      <c r="H3">
        <v>0</v>
      </c>
      <c r="I3">
        <v>3.333333333333333</v>
      </c>
      <c r="J3">
        <v>0</v>
      </c>
      <c r="M3" t="s">
        <v>53</v>
      </c>
      <c r="O3" s="7">
        <v>1</v>
      </c>
      <c r="R3" s="7">
        <v>1</v>
      </c>
      <c r="S3" s="7">
        <v>1</v>
      </c>
      <c r="T3" s="7">
        <v>1</v>
      </c>
      <c r="U3" s="7">
        <v>1</v>
      </c>
    </row>
    <row r="4" spans="1:21" x14ac:dyDescent="0.35">
      <c r="O4" s="7">
        <v>1</v>
      </c>
      <c r="P4" s="7">
        <v>1</v>
      </c>
      <c r="S4" s="7">
        <v>1</v>
      </c>
      <c r="T4" s="7">
        <v>1</v>
      </c>
      <c r="U4" s="7">
        <v>1</v>
      </c>
    </row>
    <row r="5" spans="1:21" x14ac:dyDescent="0.35"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O5" s="7">
        <v>1</v>
      </c>
      <c r="P5" s="7">
        <v>1</v>
      </c>
      <c r="Q5" s="7">
        <v>1</v>
      </c>
      <c r="T5" s="7">
        <v>1</v>
      </c>
      <c r="U5" s="7">
        <v>1</v>
      </c>
    </row>
    <row r="6" spans="1:21" x14ac:dyDescent="0.35">
      <c r="D6">
        <v>0</v>
      </c>
      <c r="E6">
        <v>0</v>
      </c>
      <c r="F6">
        <v>0</v>
      </c>
      <c r="G6">
        <v>10.5</v>
      </c>
      <c r="H6">
        <v>0</v>
      </c>
      <c r="I6">
        <v>0</v>
      </c>
      <c r="J6">
        <v>0</v>
      </c>
      <c r="O6" s="7">
        <v>1</v>
      </c>
      <c r="P6" s="7">
        <v>1</v>
      </c>
      <c r="Q6" s="7">
        <v>1</v>
      </c>
      <c r="R6" s="7">
        <v>1</v>
      </c>
      <c r="U6" s="7">
        <v>1</v>
      </c>
    </row>
    <row r="7" spans="1:21" x14ac:dyDescent="0.35">
      <c r="O7" s="7">
        <v>1</v>
      </c>
      <c r="P7" s="7">
        <v>1</v>
      </c>
      <c r="Q7" s="7">
        <v>1</v>
      </c>
      <c r="R7" s="7">
        <v>1</v>
      </c>
      <c r="S7" s="7">
        <v>1</v>
      </c>
    </row>
    <row r="8" spans="1:21" x14ac:dyDescent="0.35">
      <c r="A8" t="s">
        <v>62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P8" s="7">
        <v>1</v>
      </c>
      <c r="Q8" s="7">
        <v>1</v>
      </c>
      <c r="R8" s="7">
        <v>1</v>
      </c>
      <c r="S8" s="7">
        <v>1</v>
      </c>
      <c r="T8" s="7">
        <v>1</v>
      </c>
    </row>
    <row r="9" spans="1:21" x14ac:dyDescent="0.35">
      <c r="D9">
        <f>8*17</f>
        <v>136</v>
      </c>
      <c r="E9">
        <f>8*13</f>
        <v>104</v>
      </c>
      <c r="F9">
        <f>8*15</f>
        <v>120</v>
      </c>
      <c r="G9">
        <f>8*19</f>
        <v>152</v>
      </c>
      <c r="H9">
        <f>8*14</f>
        <v>112</v>
      </c>
      <c r="I9">
        <f>8*16</f>
        <v>128</v>
      </c>
      <c r="J9">
        <f>8*11</f>
        <v>88</v>
      </c>
      <c r="Q9" s="7">
        <v>1</v>
      </c>
      <c r="R9" s="7">
        <v>1</v>
      </c>
      <c r="S9" s="7">
        <v>1</v>
      </c>
      <c r="T9" s="7">
        <v>1</v>
      </c>
      <c r="U9" s="7">
        <v>1</v>
      </c>
    </row>
    <row r="11" spans="1:21" x14ac:dyDescent="0.35">
      <c r="A11" t="s">
        <v>4</v>
      </c>
      <c r="D11">
        <f>15*8*SUM(D3:J3)+10*4*SUM(D6:J6)</f>
        <v>2470</v>
      </c>
      <c r="M11" t="s">
        <v>63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</row>
    <row r="12" spans="1:21" x14ac:dyDescent="0.35">
      <c r="O12" s="7">
        <v>1</v>
      </c>
      <c r="R12" s="7">
        <v>1</v>
      </c>
      <c r="S12" s="7">
        <v>1</v>
      </c>
      <c r="T12" s="7">
        <v>1</v>
      </c>
      <c r="U12" s="7">
        <v>1</v>
      </c>
    </row>
    <row r="13" spans="1:21" x14ac:dyDescent="0.35">
      <c r="O13" s="7">
        <v>1</v>
      </c>
      <c r="P13" s="7">
        <v>1</v>
      </c>
      <c r="S13" s="7">
        <v>1</v>
      </c>
      <c r="T13" s="7">
        <v>1</v>
      </c>
      <c r="U13" s="7">
        <v>1</v>
      </c>
    </row>
    <row r="14" spans="1:21" x14ac:dyDescent="0.35">
      <c r="A14" t="s">
        <v>3</v>
      </c>
      <c r="D14">
        <f>8*SUMPRODUCT(O3:U3,$D$3:$J$3)+4*SUMPRODUCT(O12:U12,$D$6:$J$6)</f>
        <v>136</v>
      </c>
      <c r="E14" t="s">
        <v>2</v>
      </c>
      <c r="F14">
        <f>D9</f>
        <v>136</v>
      </c>
      <c r="O14" s="7">
        <v>1</v>
      </c>
      <c r="P14" s="7">
        <v>1</v>
      </c>
      <c r="Q14" s="7">
        <v>1</v>
      </c>
      <c r="T14" s="7">
        <v>1</v>
      </c>
      <c r="U14" s="7">
        <v>1</v>
      </c>
    </row>
    <row r="15" spans="1:21" x14ac:dyDescent="0.35">
      <c r="D15">
        <f t="shared" ref="D15:D20" si="0">8*SUMPRODUCT(O4:U4,$D$3:$J$3)+4*SUMPRODUCT(O13:U13,$D$6:$J$6)</f>
        <v>104</v>
      </c>
      <c r="E15" t="s">
        <v>2</v>
      </c>
      <c r="F15">
        <f>E9</f>
        <v>104</v>
      </c>
      <c r="O15" s="7">
        <v>1</v>
      </c>
      <c r="P15" s="7">
        <v>1</v>
      </c>
      <c r="Q15" s="7">
        <v>1</v>
      </c>
      <c r="R15" s="7">
        <v>1</v>
      </c>
      <c r="U15" s="7">
        <v>1</v>
      </c>
    </row>
    <row r="16" spans="1:21" x14ac:dyDescent="0.35">
      <c r="D16">
        <f t="shared" si="0"/>
        <v>120</v>
      </c>
      <c r="E16" t="s">
        <v>2</v>
      </c>
      <c r="F16">
        <f>F9</f>
        <v>120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</row>
    <row r="17" spans="4:21" x14ac:dyDescent="0.35">
      <c r="D17">
        <f t="shared" si="0"/>
        <v>152</v>
      </c>
      <c r="E17" t="s">
        <v>2</v>
      </c>
      <c r="F17">
        <f>G9</f>
        <v>152</v>
      </c>
      <c r="O17" s="8"/>
      <c r="P17" s="7">
        <v>1</v>
      </c>
      <c r="Q17" s="7">
        <v>1</v>
      </c>
      <c r="R17" s="7">
        <v>1</v>
      </c>
      <c r="S17" s="7">
        <v>1</v>
      </c>
      <c r="T17" s="7">
        <v>1</v>
      </c>
    </row>
    <row r="18" spans="4:21" x14ac:dyDescent="0.35">
      <c r="D18">
        <f t="shared" si="0"/>
        <v>152</v>
      </c>
      <c r="E18" t="s">
        <v>2</v>
      </c>
      <c r="F18">
        <f>H9</f>
        <v>112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</row>
    <row r="19" spans="4:21" x14ac:dyDescent="0.35">
      <c r="D19">
        <f>8*SUMPRODUCT(O8:U8,$D$3:$J$3)+4*SUMPRODUCT(O17:U17,$D$6:$J$6)</f>
        <v>128</v>
      </c>
      <c r="E19" t="s">
        <v>2</v>
      </c>
      <c r="F19">
        <f>I9</f>
        <v>128</v>
      </c>
    </row>
    <row r="20" spans="4:21" x14ac:dyDescent="0.35">
      <c r="D20">
        <f t="shared" si="0"/>
        <v>101.33333333333334</v>
      </c>
      <c r="E20" t="s">
        <v>2</v>
      </c>
      <c r="F20">
        <f>J9</f>
        <v>88</v>
      </c>
    </row>
    <row r="21" spans="4:21" x14ac:dyDescent="0.35">
      <c r="D21">
        <f>4*5*SUM(D6:J6)</f>
        <v>210</v>
      </c>
      <c r="E21" t="s">
        <v>0</v>
      </c>
      <c r="F21">
        <f>0.25*SUM(F14:F20)</f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4.5" x14ac:dyDescent="0.35"/>
  <sheetData>
    <row r="1" spans="1:6" x14ac:dyDescent="0.35">
      <c r="A1" t="s">
        <v>8</v>
      </c>
      <c r="D1" t="s">
        <v>7</v>
      </c>
      <c r="E1" t="s">
        <v>6</v>
      </c>
      <c r="F1" t="s">
        <v>5</v>
      </c>
    </row>
    <row r="2" spans="1:6" x14ac:dyDescent="0.35">
      <c r="D2">
        <v>10000</v>
      </c>
      <c r="E2">
        <v>6000</v>
      </c>
      <c r="F2">
        <v>3999.9999999999995</v>
      </c>
    </row>
    <row r="4" spans="1:6" x14ac:dyDescent="0.35">
      <c r="A4" t="s">
        <v>4</v>
      </c>
      <c r="D4">
        <f>1.5*D2+E2+2*F2</f>
        <v>29000</v>
      </c>
    </row>
    <row r="6" spans="1:6" x14ac:dyDescent="0.35">
      <c r="A6" t="s">
        <v>3</v>
      </c>
      <c r="D6">
        <f>0.5*D2-0.5*E2-0.5*F2</f>
        <v>0</v>
      </c>
      <c r="E6" t="s">
        <v>2</v>
      </c>
      <c r="F6">
        <v>0</v>
      </c>
    </row>
    <row r="7" spans="1:6" x14ac:dyDescent="0.35">
      <c r="D7">
        <f>-0.2*D2+0.8*E2-0.2*F2</f>
        <v>2000</v>
      </c>
      <c r="E7" t="s">
        <v>2</v>
      </c>
      <c r="F7">
        <v>0</v>
      </c>
    </row>
    <row r="8" spans="1:6" x14ac:dyDescent="0.35">
      <c r="D8">
        <f>-0.3*D2+0.7*E2-0.3*F2</f>
        <v>0</v>
      </c>
      <c r="E8" t="s">
        <v>0</v>
      </c>
      <c r="F8">
        <v>0</v>
      </c>
    </row>
    <row r="9" spans="1:6" x14ac:dyDescent="0.35">
      <c r="D9">
        <f>-0.2*D2-0.2*E2+0.8*F2</f>
        <v>0</v>
      </c>
      <c r="E9" t="s">
        <v>1</v>
      </c>
      <c r="F9">
        <v>0</v>
      </c>
    </row>
    <row r="10" spans="1:6" x14ac:dyDescent="0.35">
      <c r="D10">
        <f>D2</f>
        <v>10000</v>
      </c>
      <c r="E10" t="s">
        <v>0</v>
      </c>
      <c r="F10">
        <v>10000</v>
      </c>
    </row>
    <row r="11" spans="1:6" x14ac:dyDescent="0.35">
      <c r="D11">
        <f>E2</f>
        <v>6000</v>
      </c>
      <c r="E11" t="s">
        <v>0</v>
      </c>
      <c r="F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 1</vt:lpstr>
      <vt:lpstr>Demo 2</vt:lpstr>
      <vt:lpstr>P1a</vt:lpstr>
      <vt:lpstr>P1b</vt:lpstr>
      <vt:lpstr>P2</vt:lpstr>
      <vt:lpstr>P3</vt:lpstr>
      <vt:lpstr>P4</vt:lpstr>
      <vt:lpstr>P5a</vt:lpstr>
      <vt:lpstr>P5b</vt:lpstr>
      <vt:lpstr>Hwk 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Ellie</dc:creator>
  <cp:lastModifiedBy>Dillon Ellie</cp:lastModifiedBy>
  <dcterms:created xsi:type="dcterms:W3CDTF">2019-02-19T09:13:12Z</dcterms:created>
  <dcterms:modified xsi:type="dcterms:W3CDTF">2019-10-01T12:56:04Z</dcterms:modified>
</cp:coreProperties>
</file>