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ichelesprocatti/Library/CloudStorage/OneDrive-UniversitàdegliStudidiPadova/Tesi/AlcuinProblem/"/>
    </mc:Choice>
  </mc:AlternateContent>
  <xr:revisionPtr revIDLastSave="0" documentId="13_ncr:1_{E31A48DA-6514-6C46-835D-2D6933850315}" xr6:coauthVersionLast="47" xr6:coauthVersionMax="47" xr10:uidLastSave="{00000000-0000-0000-0000-000000000000}"/>
  <bookViews>
    <workbookView xWindow="0" yWindow="500" windowWidth="25600" windowHeight="14040" activeTab="1" xr2:uid="{00000000-000D-0000-FFFF-FFFF00000000}"/>
  </bookViews>
  <sheets>
    <sheet name="Risultati finali" sheetId="1" r:id="rId1"/>
    <sheet name="Risultati più esecuzioni analis" sheetId="6" r:id="rId2"/>
    <sheet name="Tutti prima esecuzione analisi" sheetId="3" r:id="rId3"/>
    <sheet name="Solo 5 casi per tipologia" sheetId="2" r:id="rId4"/>
  </sheets>
  <definedNames>
    <definedName name="_xlchart.v2.0" hidden="1">'Risultati più esecuzioni analis'!$N$8</definedName>
    <definedName name="_xlchart.v2.1" hidden="1">'Risultati più esecuzioni analis'!$N$9:$N$12</definedName>
    <definedName name="_xlchart.v2.2" hidden="1">'Risultati più esecuzioni analis'!$O$8</definedName>
    <definedName name="_xlchart.v2.3" hidden="1">'Risultati più esecuzioni analis'!$O$9:$O$12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2" l="1"/>
  <c r="Y18" i="2"/>
  <c r="Y17" i="2"/>
  <c r="Y16" i="2"/>
  <c r="O17" i="2"/>
  <c r="O16" i="2"/>
  <c r="N17" i="2"/>
  <c r="N16" i="2"/>
  <c r="N9" i="2"/>
  <c r="N8" i="2"/>
  <c r="N7" i="2"/>
  <c r="N6" i="2"/>
  <c r="O12" i="6"/>
  <c r="O11" i="6"/>
  <c r="O10" i="6"/>
  <c r="N12" i="6"/>
  <c r="N11" i="6"/>
  <c r="N10" i="6"/>
  <c r="O9" i="6"/>
  <c r="N9" i="6"/>
  <c r="P30" i="6"/>
  <c r="P29" i="6"/>
  <c r="O30" i="6"/>
  <c r="O2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M12" i="6"/>
  <c r="I12" i="6"/>
  <c r="M11" i="6"/>
  <c r="I11" i="6"/>
  <c r="M10" i="6"/>
  <c r="I10" i="6"/>
  <c r="M9" i="6"/>
  <c r="I9" i="6"/>
  <c r="I8" i="6"/>
  <c r="I7" i="6"/>
  <c r="I6" i="6"/>
  <c r="I5" i="6"/>
  <c r="I4" i="6"/>
  <c r="I3" i="6"/>
  <c r="I2" i="6"/>
  <c r="M17" i="2"/>
  <c r="M16" i="2"/>
  <c r="M9" i="2"/>
  <c r="M8" i="2"/>
  <c r="M7" i="2"/>
  <c r="M6" i="2"/>
  <c r="I37" i="2"/>
  <c r="M9" i="1"/>
  <c r="M8" i="1"/>
  <c r="N16" i="3"/>
  <c r="N15" i="3"/>
  <c r="N14" i="3"/>
  <c r="N13" i="3"/>
  <c r="M16" i="3"/>
  <c r="M15" i="3"/>
  <c r="M14" i="3"/>
  <c r="M13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0" i="1"/>
  <c r="I13" i="1"/>
  <c r="I31" i="1"/>
  <c r="I2" i="1"/>
  <c r="I3" i="1"/>
  <c r="I32" i="1"/>
  <c r="I22" i="1"/>
  <c r="I23" i="1"/>
  <c r="I4" i="1"/>
  <c r="I33" i="1"/>
  <c r="I14" i="1"/>
  <c r="I15" i="1"/>
  <c r="I5" i="1"/>
  <c r="I34" i="1"/>
  <c r="I6" i="1"/>
  <c r="I24" i="1"/>
  <c r="I16" i="1"/>
  <c r="I7" i="1"/>
  <c r="I25" i="1"/>
  <c r="I17" i="1"/>
  <c r="I18" i="1"/>
  <c r="I8" i="1"/>
  <c r="I9" i="1"/>
  <c r="I26" i="1"/>
  <c r="I35" i="1"/>
  <c r="I36" i="1"/>
  <c r="I37" i="1"/>
  <c r="I38" i="1"/>
  <c r="I27" i="1"/>
  <c r="I39" i="1"/>
  <c r="I11" i="1"/>
  <c r="I19" i="1"/>
  <c r="I28" i="1"/>
  <c r="I20" i="1"/>
  <c r="I29" i="1"/>
  <c r="I21" i="1"/>
  <c r="I30" i="1"/>
  <c r="I12" i="1"/>
  <c r="I13" i="2"/>
  <c r="I32" i="2"/>
  <c r="I22" i="2"/>
  <c r="I14" i="2"/>
  <c r="I2" i="2"/>
  <c r="I3" i="2"/>
  <c r="I33" i="2"/>
  <c r="I23" i="2"/>
  <c r="I24" i="2"/>
  <c r="I25" i="2"/>
  <c r="I4" i="2"/>
  <c r="I34" i="2"/>
  <c r="I15" i="2"/>
  <c r="I16" i="2"/>
  <c r="I5" i="2"/>
  <c r="I35" i="2"/>
  <c r="I6" i="2"/>
  <c r="I26" i="2"/>
  <c r="I36" i="2"/>
  <c r="I12" i="2"/>
</calcChain>
</file>

<file path=xl/sharedStrings.xml><?xml version="1.0" encoding="utf-8"?>
<sst xmlns="http://schemas.openxmlformats.org/spreadsheetml/2006/main" count="599" uniqueCount="59">
  <si>
    <t>GRAPH</t>
  </si>
  <si>
    <t>TIME(s)</t>
  </si>
  <si>
    <t>LOWER BOUND</t>
  </si>
  <si>
    <t>UPPER BOUND</t>
  </si>
  <si>
    <t>GAP</t>
  </si>
  <si>
    <t>TERMINATION CONDITION</t>
  </si>
  <si>
    <t>CAPACITY</t>
  </si>
  <si>
    <t>LENGTH</t>
  </si>
  <si>
    <t>data_Graph40_2_0</t>
  </si>
  <si>
    <t>optimal</t>
  </si>
  <si>
    <t>data_Graph40_2_5</t>
  </si>
  <si>
    <t>data_Graph40_2_9</t>
  </si>
  <si>
    <t>data_Graph40_2_1</t>
  </si>
  <si>
    <t>data_Graph50_2_4</t>
  </si>
  <si>
    <t>data_Graph50_2_1</t>
  </si>
  <si>
    <t>None</t>
  </si>
  <si>
    <t>infeasible</t>
  </si>
  <si>
    <t>data_Graph40_2_8</t>
  </si>
  <si>
    <t>data_Graph50_2_5</t>
  </si>
  <si>
    <t>data_Graph50_2_7</t>
  </si>
  <si>
    <t>data_Graph60_2_1</t>
  </si>
  <si>
    <t>data_Graph60_2_3</t>
  </si>
  <si>
    <t>data_Graph50_2_2</t>
  </si>
  <si>
    <t>data_Graph40_2_2</t>
  </si>
  <si>
    <t>data_Graph60_2_0</t>
  </si>
  <si>
    <t>data_Graph60_2_8</t>
  </si>
  <si>
    <t>data_Graph60_2_4</t>
  </si>
  <si>
    <t>data_Graph40_2_4</t>
  </si>
  <si>
    <t>data_Graph60_2_6</t>
  </si>
  <si>
    <t>data_Graph60_2_9</t>
  </si>
  <si>
    <t>data_Graph50_2_6</t>
  </si>
  <si>
    <t>data_Graph90_1_2</t>
  </si>
  <si>
    <t>data_Graph90_1_3</t>
  </si>
  <si>
    <t>data_Graph50_2_3</t>
  </si>
  <si>
    <t>data_Graph90_1_4</t>
  </si>
  <si>
    <t>data_Graph50_2_9</t>
  </si>
  <si>
    <t>data_Graph90_1_5</t>
  </si>
  <si>
    <t>data_Graph90_1_7</t>
  </si>
  <si>
    <t>data_Graph40_2_6</t>
  </si>
  <si>
    <t>data_Graph90_1_8</t>
  </si>
  <si>
    <t>data_Graph60_2_5</t>
  </si>
  <si>
    <t>data_Graph90_1_1</t>
  </si>
  <si>
    <t>data_Graph90_1_6</t>
  </si>
  <si>
    <t>data_Graph50_2_8</t>
  </si>
  <si>
    <t>data_Graph90_1_0</t>
  </si>
  <si>
    <t>data_Graph40_2_7</t>
  </si>
  <si>
    <t>data_Graph90_1_9</t>
  </si>
  <si>
    <t>data_Graph60_2_2</t>
  </si>
  <si>
    <t>data_Graph60_2_7</t>
  </si>
  <si>
    <t>PROBABILITY</t>
  </si>
  <si>
    <t>AVG</t>
  </si>
  <si>
    <t>STD</t>
  </si>
  <si>
    <t>=MEDIA(B31:B39)</t>
  </si>
  <si>
    <t>=MEDIA(B22:B30)</t>
  </si>
  <si>
    <t>OPTIMAL</t>
  </si>
  <si>
    <t>INFEASIBILE</t>
  </si>
  <si>
    <t>NUMBER</t>
  </si>
  <si>
    <t>INFEASIBLE</t>
  </si>
  <si>
    <t>AVG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</si>
</sst>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 Neue"/>
      <family val="2"/>
    </font>
    <font>
      <sz val="10"/>
      <color theme="6"/>
      <name val="Helvetica Neue"/>
      <family val="2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0" borderId="2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/>
    </xf>
    <xf numFmtId="0" fontId="3" fillId="0" borderId="4" xfId="0" applyNumberFormat="1" applyFont="1" applyFill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3" fillId="0" borderId="5" xfId="0" applyNumberFormat="1" applyFont="1" applyFill="1" applyBorder="1" applyAlignment="1">
      <alignment vertical="top"/>
    </xf>
    <xf numFmtId="0" fontId="3" fillId="0" borderId="5" xfId="0" applyNumberFormat="1" applyFont="1" applyFill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0" fontId="0" fillId="0" borderId="5" xfId="0" applyNumberFormat="1" applyBorder="1" applyAlignment="1">
      <alignment vertical="top"/>
    </xf>
    <xf numFmtId="49" fontId="1" fillId="4" borderId="5" xfId="0" applyNumberFormat="1" applyFont="1" applyFill="1" applyBorder="1" applyAlignment="1">
      <alignment vertical="top"/>
    </xf>
    <xf numFmtId="49" fontId="1" fillId="5" borderId="5" xfId="0" applyNumberFormat="1" applyFont="1" applyFill="1" applyBorder="1" applyAlignment="1">
      <alignment vertical="top"/>
    </xf>
    <xf numFmtId="49" fontId="1" fillId="6" borderId="5" xfId="0" applyNumberFormat="1" applyFont="1" applyFill="1" applyBorder="1" applyAlignment="1">
      <alignment vertical="top"/>
    </xf>
    <xf numFmtId="49" fontId="1" fillId="7" borderId="5" xfId="0" applyNumberFormat="1" applyFont="1" applyFill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49" fontId="5" fillId="4" borderId="5" xfId="0" applyNumberFormat="1" applyFont="1" applyFill="1" applyBorder="1" applyAlignment="1">
      <alignment vertical="top"/>
    </xf>
    <xf numFmtId="0" fontId="5" fillId="4" borderId="5" xfId="0" applyNumberFormat="1" applyFont="1" applyFill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49" fontId="7" fillId="8" borderId="6" xfId="0" applyNumberFormat="1" applyFont="1" applyFill="1" applyBorder="1" applyAlignment="1">
      <alignment vertical="top"/>
    </xf>
    <xf numFmtId="49" fontId="7" fillId="8" borderId="7" xfId="0" applyNumberFormat="1" applyFont="1" applyFill="1" applyBorder="1" applyAlignment="1">
      <alignment vertical="top"/>
    </xf>
    <xf numFmtId="0" fontId="7" fillId="9" borderId="8" xfId="0" applyFont="1" applyFill="1" applyBorder="1" applyAlignment="1">
      <alignment vertical="top"/>
    </xf>
    <xf numFmtId="0" fontId="8" fillId="0" borderId="9" xfId="0" applyFont="1" applyBorder="1" applyAlignment="1">
      <alignment vertical="top"/>
    </xf>
    <xf numFmtId="49" fontId="7" fillId="9" borderId="8" xfId="0" applyNumberFormat="1" applyFont="1" applyFill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2" fillId="9" borderId="8" xfId="0" applyNumberFormat="1" applyFont="1" applyFill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2" fontId="8" fillId="0" borderId="9" xfId="0" applyNumberFormat="1" applyFont="1" applyBorder="1" applyAlignment="1">
      <alignment vertical="top"/>
    </xf>
    <xf numFmtId="2" fontId="3" fillId="0" borderId="9" xfId="0" applyNumberFormat="1" applyFont="1" applyBorder="1" applyAlignment="1">
      <alignment vertical="top"/>
    </xf>
    <xf numFmtId="2" fontId="0" fillId="0" borderId="3" xfId="0" applyNumberFormat="1" applyBorder="1" applyAlignment="1">
      <alignment vertical="top"/>
    </xf>
    <xf numFmtId="2" fontId="3" fillId="0" borderId="3" xfId="0" applyNumberFormat="1" applyFont="1" applyFill="1" applyBorder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5" xfId="0" applyNumberFormat="1" applyFont="1" applyBorder="1" applyAlignment="1">
      <alignment vertical="top"/>
    </xf>
    <xf numFmtId="2" fontId="5" fillId="0" borderId="5" xfId="0" applyNumberFormat="1" applyFont="1" applyBorder="1" applyAlignment="1">
      <alignment vertical="top"/>
    </xf>
    <xf numFmtId="0" fontId="5" fillId="4" borderId="5" xfId="0" applyFont="1" applyFill="1" applyBorder="1">
      <alignment vertical="top" wrapText="1"/>
    </xf>
    <xf numFmtId="2" fontId="0" fillId="0" borderId="5" xfId="0" applyNumberFormat="1" applyBorder="1">
      <alignment vertical="top" wrapText="1"/>
    </xf>
    <xf numFmtId="0" fontId="0" fillId="0" borderId="5" xfId="0" applyBorder="1">
      <alignment vertical="top" wrapText="1"/>
    </xf>
    <xf numFmtId="0" fontId="0" fillId="4" borderId="5" xfId="0" applyNumberFormat="1" applyFill="1" applyBorder="1" applyAlignment="1">
      <alignment vertical="top"/>
    </xf>
    <xf numFmtId="0" fontId="5" fillId="10" borderId="5" xfId="0" applyNumberFormat="1" applyFont="1" applyFill="1" applyBorder="1" applyAlignment="1">
      <alignment vertical="top"/>
    </xf>
    <xf numFmtId="0" fontId="0" fillId="10" borderId="5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'Risultati più esecuzioni analis'!$P$28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'Risultati più esecuzioni analis'!$N$29:$N$30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'Risultati più esecuzioni analis'!$P$29:$P$30</c:f>
              <c:numCache>
                <c:formatCode>General</c:formatCode>
                <c:ptCount val="2"/>
                <c:pt idx="0">
                  <c:v>44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8-3449-A534-27C4E057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AVG/STD</a:t>
            </a:r>
            <a:r>
              <a:rPr lang="it-IT" baseline="0"/>
              <a:t>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'Solo 5 casi per tipologia'!$M$5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tipologia'!$M$6:$M$9</c:f>
              <c:numCache>
                <c:formatCode>@</c:formatCode>
                <c:ptCount val="4"/>
                <c:pt idx="0">
                  <c:v>4086.0984786748827</c:v>
                </c:pt>
                <c:pt idx="1">
                  <c:v>11284.916199326492</c:v>
                </c:pt>
                <c:pt idx="2">
                  <c:v>4990.2428039073902</c:v>
                </c:pt>
                <c:pt idx="3">
                  <c:v>4737.9413594484204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4-BE4A-83D9-6D5765BE07A5}"/>
            </c:ext>
          </c:extLst>
        </c:ser>
        <c:ser>
          <c:idx val="1"/>
          <c:order val="1"/>
          <c:tx>
            <c:strRef>
              <c:f>'Solo 5 casi per tipologia'!$N$5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tipologia'!$N$6:$N$9</c:f>
              <c:numCache>
                <c:formatCode>General</c:formatCode>
                <c:ptCount val="4"/>
                <c:pt idx="0">
                  <c:v>2608.7470377537579</c:v>
                </c:pt>
                <c:pt idx="1">
                  <c:v>9775.1001886007289</c:v>
                </c:pt>
                <c:pt idx="2">
                  <c:v>2843.3932011809784</c:v>
                </c:pt>
                <c:pt idx="3">
                  <c:v>4417.0864628969412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BE4A-83D9-6D5765BE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23759"/>
        <c:axId val="1234917215"/>
      </c:scatterChart>
      <c:valAx>
        <c:axId val="12346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917215"/>
        <c:crosses val="autoZero"/>
        <c:crossBetween val="midCat"/>
      </c:valAx>
      <c:valAx>
        <c:axId val="1234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62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'Solo 5 casi per tipologia'!$Y$15</c:f>
              <c:strCache>
                <c:ptCount val="1"/>
                <c:pt idx="0">
                  <c:v>AVG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'Solo 5 casi per tipologia'!$X$16:$X$19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tipologia'!$Y$16:$Y$19</c:f>
              <c:numCache>
                <c:formatCode>@</c:formatCode>
                <c:ptCount val="4"/>
                <c:pt idx="0">
                  <c:v>4086.0984786748827</c:v>
                </c:pt>
                <c:pt idx="1">
                  <c:v>15720.701671163204</c:v>
                </c:pt>
                <c:pt idx="2">
                  <c:v>5094.7435308694776</c:v>
                </c:pt>
                <c:pt idx="3">
                  <c:v>5829.0793112516249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C-9A45-BCA9-9D5E3059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32495"/>
        <c:axId val="1234113055"/>
      </c:scatterChart>
      <c:valAx>
        <c:axId val="1205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113055"/>
        <c:crosses val="autoZero"/>
        <c:crossBetween val="midCat"/>
      </c:valAx>
      <c:valAx>
        <c:axId val="12341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73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'Risultati più esecuzioni analis'!$O$28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'Risultati più esecuzioni analis'!$N$29:$N$30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'Risultati più esecuzioni analis'!$O$29:$O$30</c:f>
              <c:numCache>
                <c:formatCode>0.00</c:formatCode>
                <c:ptCount val="2"/>
                <c:pt idx="0">
                  <c:v>4825.815267844624</c:v>
                </c:pt>
                <c:pt idx="1">
                  <c:v>2079.0621486604186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F644-ADAE-678E8632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76783"/>
        <c:axId val="884277263"/>
      </c:barChart>
      <c:catAx>
        <c:axId val="88407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277263"/>
        <c:crosses val="autoZero"/>
        <c:auto val="1"/>
        <c:lblAlgn val="ctr"/>
        <c:lblOffset val="100"/>
        <c:noMultiLvlLbl val="0"/>
      </c:catAx>
      <c:valAx>
        <c:axId val="884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0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'Risultati più esecuzioni analis'!$M$8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più esecuzioni analis'!$L$9:$L$12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'Risultati più esecuzioni analis'!$M$9:$M$12</c:f>
              <c:numCache>
                <c:formatCode>0.00</c:formatCode>
                <c:ptCount val="4"/>
                <c:pt idx="0">
                  <c:v>2668.1955239110453</c:v>
                </c:pt>
                <c:pt idx="1">
                  <c:v>6359.84552311896</c:v>
                </c:pt>
                <c:pt idx="2">
                  <c:v>2898.0877731641108</c:v>
                </c:pt>
                <c:pt idx="3">
                  <c:v>2728.5518547773327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744E-8D65-3EBAEE41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61695"/>
        <c:axId val="893144383"/>
      </c:scatterChart>
      <c:valAx>
        <c:axId val="8931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144383"/>
        <c:crosses val="autoZero"/>
        <c:crossBetween val="midCat"/>
      </c:valAx>
      <c:valAx>
        <c:axId val="893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1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03137206274418"/>
          <c:y val="5.070422535211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'Risultati più esecuzioni analis'!$N$8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'Risultati più esecuzioni analis'!$L$9:$L$12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'Risultati più esecuzioni analis'!$N$9:$N$12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2-6841-BCF6-4D6B6B0A2C63}"/>
            </c:ext>
          </c:extLst>
        </c:ser>
        <c:ser>
          <c:idx val="1"/>
          <c:order val="1"/>
          <c:tx>
            <c:strRef>
              <c:f>'Risultati più esecuzioni analis'!$O$8</c:f>
              <c:strCache>
                <c:ptCount val="1"/>
                <c:pt idx="0">
                  <c:v>INFEASIBLE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'Risultati più esecuzioni analis'!$L$9:$L$12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'Risultati più esecuzioni analis'!$O$9:$O$12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2-6841-BCF6-4D6B6B0A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436559"/>
        <c:axId val="909438287"/>
      </c:barChart>
      <c:catAx>
        <c:axId val="9094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438287"/>
        <c:crosses val="autoZero"/>
        <c:auto val="1"/>
        <c:lblAlgn val="ctr"/>
        <c:lblOffset val="100"/>
        <c:noMultiLvlLbl val="0"/>
      </c:catAx>
      <c:valAx>
        <c:axId val="9094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4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'Tutti prima esecuzione analisi'!$L$13:$L$16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'Tutti prima esecuzione analisi'!$M$13:$M$16</c:f>
              <c:numCache>
                <c:formatCode>@</c:formatCode>
                <c:ptCount val="4"/>
                <c:pt idx="0">
                  <c:v>2728.6551154851886</c:v>
                </c:pt>
                <c:pt idx="1">
                  <c:v>6202.0599175929874</c:v>
                </c:pt>
                <c:pt idx="2">
                  <c:v>2897.3639932738388</c:v>
                </c:pt>
                <c:pt idx="3">
                  <c:v>2666.8611734443202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C-D840-B688-36DDBC07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01039"/>
        <c:axId val="693158591"/>
      </c:lineChart>
      <c:catAx>
        <c:axId val="6865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158591"/>
        <c:crosses val="autoZero"/>
        <c:auto val="1"/>
        <c:lblAlgn val="ctr"/>
        <c:lblOffset val="100"/>
        <c:noMultiLvlLbl val="0"/>
      </c:catAx>
      <c:valAx>
        <c:axId val="693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'Tutti prima esecuzione analisi'!$L$13:$L$16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'Tutti prima esecuzione analisi'!$N$13:$N$16</c:f>
              <c:numCache>
                <c:formatCode>General</c:formatCode>
                <c:ptCount val="4"/>
                <c:pt idx="0">
                  <c:v>2653.9610613120276</c:v>
                </c:pt>
                <c:pt idx="1">
                  <c:v>8776.2559410443519</c:v>
                </c:pt>
                <c:pt idx="2">
                  <c:v>3269.8455100198375</c:v>
                </c:pt>
                <c:pt idx="3">
                  <c:v>4121.0674085354167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8143-942E-128B3194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17215"/>
        <c:axId val="654081487"/>
      </c:lineChart>
      <c:catAx>
        <c:axId val="6285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081487"/>
        <c:crosses val="autoZero"/>
        <c:auto val="1"/>
        <c:lblAlgn val="ctr"/>
        <c:lblOffset val="100"/>
        <c:noMultiLvlLbl val="0"/>
      </c:catAx>
      <c:valAx>
        <c:axId val="6540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'Solo 5 casi per tipologia'!$O$15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08-D244-9CD5-7173B03E0A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8-D244-9CD5-7173B03E0A00}"/>
              </c:ext>
            </c:extLst>
          </c:dPt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tipologia'!$O$16:$O$17</c:f>
              <c:numCache>
                <c:formatCode>@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0-AE4C-8E49-3C417126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variare condizione finale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'Solo 5 casi per tipologia'!$M$15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tipologia'!$M$16:$M$17</c:f>
              <c:numCache>
                <c:formatCode>@</c:formatCode>
                <c:ptCount val="2"/>
                <c:pt idx="0">
                  <c:v>7221.3144081149658</c:v>
                </c:pt>
                <c:pt idx="1">
                  <c:v>4066.2654155294063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0-8146-A94C-114201D96D84}"/>
            </c:ext>
          </c:extLst>
        </c:ser>
        <c:ser>
          <c:idx val="1"/>
          <c:order val="1"/>
          <c:tx>
            <c:strRef>
              <c:f>'Solo 5 casi per tipologia'!$N$15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tipologia'!$N$16:$N$17</c:f>
              <c:numCache>
                <c:formatCode>@</c:formatCode>
                <c:ptCount val="2"/>
                <c:pt idx="0">
                  <c:v>6914.9463827280033</c:v>
                </c:pt>
                <c:pt idx="1">
                  <c:v>3489.7080566888681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0-8146-A94C-114201D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04207"/>
        <c:axId val="1234580959"/>
      </c:barChart>
      <c:catAx>
        <c:axId val="12347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580959"/>
        <c:crosses val="autoZero"/>
        <c:auto val="1"/>
        <c:lblAlgn val="ctr"/>
        <c:lblOffset val="100"/>
        <c:noMultiLvlLbl val="0"/>
      </c:catAx>
      <c:valAx>
        <c:axId val="12345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70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probabilità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'Solo 5 casi per tipologia'!$M$5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'Solo 5 casi per tipologia'!$M$6:$M$9</c:f>
              <c:numCache>
                <c:formatCode>@</c:formatCode>
                <c:ptCount val="4"/>
                <c:pt idx="0">
                  <c:v>4086.0984786748827</c:v>
                </c:pt>
                <c:pt idx="1">
                  <c:v>11284.916199326492</c:v>
                </c:pt>
                <c:pt idx="2">
                  <c:v>4990.2428039073902</c:v>
                </c:pt>
                <c:pt idx="3">
                  <c:v>4737.9413594484204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341-A6BC-8DF4D4452CEE}"/>
            </c:ext>
          </c:extLst>
        </c:ser>
        <c:ser>
          <c:idx val="1"/>
          <c:order val="1"/>
          <c:tx>
            <c:strRef>
              <c:f>'Solo 5 casi per tipologia'!$N$5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'Solo 5 casi per tipologia'!$N$6:$N$9</c:f>
              <c:numCache>
                <c:formatCode>General</c:formatCode>
                <c:ptCount val="4"/>
                <c:pt idx="0">
                  <c:v>2608.7470377537579</c:v>
                </c:pt>
                <c:pt idx="1">
                  <c:v>9775.1001886007289</c:v>
                </c:pt>
                <c:pt idx="2">
                  <c:v>2843.3932011809784</c:v>
                </c:pt>
                <c:pt idx="3">
                  <c:v>4417.0864628969412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A-4341-A6BC-8DF4D44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73519"/>
        <c:axId val="1234206239"/>
      </c:barChart>
      <c:catAx>
        <c:axId val="12344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206239"/>
        <c:crosses val="autoZero"/>
        <c:auto val="1"/>
        <c:lblAlgn val="ctr"/>
        <c:lblOffset val="100"/>
        <c:noMultiLvlLbl val="0"/>
      </c:catAx>
      <c:valAx>
        <c:axId val="12342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4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31</xdr:row>
      <xdr:rowOff>107950</xdr:rowOff>
    </xdr:from>
    <xdr:to>
      <xdr:col>16</xdr:col>
      <xdr:colOff>425450</xdr:colOff>
      <xdr:row>48</xdr:row>
      <xdr:rowOff>44450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1B264-1463-79BC-9234-C840D9F0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488950</xdr:colOff>
      <xdr:row>31</xdr:row>
      <xdr:rowOff>158750</xdr:rowOff>
    </xdr:from>
    <xdr:to>
      <xdr:col>22</xdr:col>
      <xdr:colOff>107950</xdr:colOff>
      <xdr:row>48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8E141A-A9F1-7010-AEFA-4A44B4177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0</xdr:row>
      <xdr:rowOff>0</xdr:rowOff>
    </xdr:from>
    <xdr:to>
      <xdr:col>20</xdr:col>
      <xdr:colOff>806450</xdr:colOff>
      <xdr:row>16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32C9D4-121B-B319-62AB-EABBE585C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273050</xdr:colOff>
      <xdr:row>12</xdr:row>
      <xdr:rowOff>69850</xdr:rowOff>
    </xdr:from>
    <xdr:to>
      <xdr:col>14</xdr:col>
      <xdr:colOff>12700</xdr:colOff>
      <xdr:row>26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35288D-33CE-E0D4-A7B4-5318F7BE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101600</xdr:rowOff>
    </xdr:from>
    <xdr:to>
      <xdr:col>25</xdr:col>
      <xdr:colOff>44450</xdr:colOff>
      <xdr:row>15</xdr:row>
      <xdr:rowOff>209550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193C39-76E1-AEB0-AEE4-648B94E9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16</xdr:row>
      <xdr:rowOff>44450</xdr:rowOff>
    </xdr:from>
    <xdr:to>
      <xdr:col>25</xdr:col>
      <xdr:colOff>12700</xdr:colOff>
      <xdr:row>27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7E65195-4041-4C4B-0E06-1529A16C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17</xdr:row>
      <xdr:rowOff>209550</xdr:rowOff>
    </xdr:from>
    <xdr:to>
      <xdr:col>15</xdr:col>
      <xdr:colOff>158750</xdr:colOff>
      <xdr:row>28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FF12D3-3219-9AD6-AB3C-D2D34391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349250</xdr:colOff>
      <xdr:row>18</xdr:row>
      <xdr:rowOff>44450</xdr:rowOff>
    </xdr:from>
    <xdr:to>
      <xdr:col>20</xdr:col>
      <xdr:colOff>793750</xdr:colOff>
      <xdr:row>28</xdr:row>
      <xdr:rowOff>247650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9A5D53-0E75-FF22-91F4-32765514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0</xdr:row>
      <xdr:rowOff>158750</xdr:rowOff>
    </xdr:from>
    <xdr:to>
      <xdr:col>20</xdr:col>
      <xdr:colOff>31750</xdr:colOff>
      <xdr:row>11</xdr:row>
      <xdr:rowOff>107950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A57AAD-87C0-B217-8734-4D995F2F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336550</xdr:colOff>
      <xdr:row>0</xdr:row>
      <xdr:rowOff>165100</xdr:rowOff>
    </xdr:from>
    <xdr:to>
      <xdr:col>25</xdr:col>
      <xdr:colOff>781050</xdr:colOff>
      <xdr:row>11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89E8490-203F-E8AD-8BAC-05BB4092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13</xdr:row>
      <xdr:rowOff>133350</xdr:rowOff>
    </xdr:from>
    <xdr:to>
      <xdr:col>30</xdr:col>
      <xdr:colOff>730250</xdr:colOff>
      <xdr:row>24</xdr:row>
      <xdr:rowOff>82550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67EC546-41EA-353F-9F33-36E440D6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opLeftCell="A22" workbookViewId="0">
      <selection activeCell="M16" sqref="M16"/>
    </sheetView>
  </sheetViews>
  <sheetFormatPr baseColWidth="10" defaultColWidth="8.33203125" defaultRowHeight="20" customHeight="1" x14ac:dyDescent="0.15"/>
  <cols>
    <col min="1" max="1" width="16.1640625" style="1" customWidth="1"/>
    <col min="2" max="2" width="17.6640625" style="1" customWidth="1"/>
    <col min="3" max="3" width="14.33203125" style="1" customWidth="1"/>
    <col min="4" max="4" width="13.83203125" style="1" customWidth="1"/>
    <col min="5" max="5" width="5" style="1" customWidth="1"/>
    <col min="6" max="6" width="23" style="1" customWidth="1"/>
    <col min="7" max="7" width="9.83203125" style="1" customWidth="1"/>
    <col min="8" max="8" width="8.33203125" style="1" customWidth="1"/>
    <col min="9" max="9" width="12" style="1" bestFit="1" customWidth="1"/>
    <col min="10" max="11" width="8.33203125" style="1"/>
    <col min="12" max="12" width="12" style="1" bestFit="1" customWidth="1"/>
    <col min="13" max="13" width="19" style="1" bestFit="1" customWidth="1"/>
    <col min="14" max="16384" width="8.33203125" style="1"/>
  </cols>
  <sheetData>
    <row r="1" spans="1:1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49</v>
      </c>
    </row>
    <row r="2" spans="1:14" ht="20" customHeight="1" x14ac:dyDescent="0.15">
      <c r="A2" s="3" t="s">
        <v>46</v>
      </c>
      <c r="B2" s="4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4" ht="20" customHeight="1" x14ac:dyDescent="0.15">
      <c r="A3" s="3" t="s">
        <v>44</v>
      </c>
      <c r="B3" s="4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4" ht="20" customHeight="1" x14ac:dyDescent="0.15">
      <c r="A4" s="3" t="s">
        <v>42</v>
      </c>
      <c r="B4" s="4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4" ht="20" customHeight="1" x14ac:dyDescent="0.15">
      <c r="A5" s="3" t="s">
        <v>39</v>
      </c>
      <c r="B5" s="4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  <c r="L5" s="24" t="s">
        <v>49</v>
      </c>
      <c r="M5" s="23" t="s">
        <v>50</v>
      </c>
    </row>
    <row r="6" spans="1:14" ht="20" customHeight="1" x14ac:dyDescent="0.15">
      <c r="A6" s="3" t="s">
        <v>36</v>
      </c>
      <c r="B6" s="4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  <c r="L6" s="17">
        <v>0.4</v>
      </c>
      <c r="M6" s="42" t="s">
        <v>52</v>
      </c>
    </row>
    <row r="7" spans="1:14" ht="20" customHeight="1" x14ac:dyDescent="0.15">
      <c r="A7" s="7" t="s">
        <v>41</v>
      </c>
      <c r="B7" s="8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  <c r="L7" s="22">
        <v>0.5</v>
      </c>
      <c r="M7" s="43" t="s">
        <v>53</v>
      </c>
    </row>
    <row r="8" spans="1:14" ht="20" customHeight="1" x14ac:dyDescent="0.15">
      <c r="A8" s="3" t="s">
        <v>37</v>
      </c>
      <c r="B8" s="4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  <c r="L8" s="17">
        <v>0.6</v>
      </c>
      <c r="M8" s="42">
        <f>AVERAGE(B12:B21)</f>
        <v>6202.0599175929874</v>
      </c>
      <c r="N8" s="41"/>
    </row>
    <row r="9" spans="1:14" ht="20" customHeight="1" x14ac:dyDescent="0.15">
      <c r="A9" s="3" t="s">
        <v>34</v>
      </c>
      <c r="B9" s="4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  <c r="L9" s="17">
        <v>0.9</v>
      </c>
      <c r="M9" s="42">
        <f>AVERAGE(B2:B11)</f>
        <v>2728.6551154851886</v>
      </c>
    </row>
    <row r="10" spans="1:14" ht="20" customHeight="1" x14ac:dyDescent="0.15">
      <c r="A10" s="7" t="s">
        <v>31</v>
      </c>
      <c r="B10" s="8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</row>
    <row r="11" spans="1:14" ht="20" customHeight="1" x14ac:dyDescent="0.15">
      <c r="A11" s="7" t="s">
        <v>32</v>
      </c>
      <c r="B11" s="8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</row>
    <row r="12" spans="1:14" ht="20" customHeight="1" x14ac:dyDescent="0.15">
      <c r="A12" s="3" t="s">
        <v>48</v>
      </c>
      <c r="B12" s="4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</row>
    <row r="13" spans="1:14" ht="20" customHeight="1" x14ac:dyDescent="0.15">
      <c r="A13" s="3" t="s">
        <v>47</v>
      </c>
      <c r="B13" s="4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</row>
    <row r="14" spans="1:14" ht="20" customHeight="1" x14ac:dyDescent="0.15">
      <c r="A14" s="3" t="s">
        <v>28</v>
      </c>
      <c r="B14" s="4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</row>
    <row r="15" spans="1:14" ht="20" customHeight="1" x14ac:dyDescent="0.15">
      <c r="A15" s="3" t="s">
        <v>26</v>
      </c>
      <c r="B15" s="4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</row>
    <row r="16" spans="1:14" ht="20" customHeight="1" x14ac:dyDescent="0.15">
      <c r="A16" s="7" t="s">
        <v>40</v>
      </c>
      <c r="B16" s="8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</row>
    <row r="17" spans="1:9" ht="20" customHeight="1" x14ac:dyDescent="0.15">
      <c r="A17" s="7" t="s">
        <v>24</v>
      </c>
      <c r="B17" s="8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9" ht="20" customHeight="1" x14ac:dyDescent="0.15">
      <c r="A18" s="7" t="s">
        <v>29</v>
      </c>
      <c r="B18" s="8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9" ht="20" customHeight="1" x14ac:dyDescent="0.15">
      <c r="A19" s="7" t="s">
        <v>25</v>
      </c>
      <c r="B19" s="8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9" ht="20" customHeight="1" x14ac:dyDescent="0.15">
      <c r="A20" s="7" t="s">
        <v>21</v>
      </c>
      <c r="B20" s="8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9" ht="20" customHeight="1" x14ac:dyDescent="0.15">
      <c r="A21" s="7" t="s">
        <v>20</v>
      </c>
      <c r="B21" s="8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9" ht="20" customHeight="1" x14ac:dyDescent="0.15">
      <c r="A22" s="3" t="s">
        <v>33</v>
      </c>
      <c r="B22" s="4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9" ht="20" customHeight="1" x14ac:dyDescent="0.15">
      <c r="A23" s="3" t="s">
        <v>35</v>
      </c>
      <c r="B23" s="4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9" ht="20" customHeight="1" x14ac:dyDescent="0.15">
      <c r="A24" s="7" t="s">
        <v>43</v>
      </c>
      <c r="B24" s="8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9" ht="20" customHeight="1" x14ac:dyDescent="0.15">
      <c r="A25" s="7" t="s">
        <v>30</v>
      </c>
      <c r="B25" s="8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9" ht="20" customHeight="1" x14ac:dyDescent="0.15">
      <c r="A26" s="3" t="s">
        <v>13</v>
      </c>
      <c r="B26" s="4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9" ht="20" customHeight="1" x14ac:dyDescent="0.15">
      <c r="A27" s="7" t="s">
        <v>22</v>
      </c>
      <c r="B27" s="8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9" ht="20" customHeight="1" x14ac:dyDescent="0.15">
      <c r="A28" s="7" t="s">
        <v>18</v>
      </c>
      <c r="B28" s="8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</row>
    <row r="29" spans="1:9" ht="20" customHeight="1" x14ac:dyDescent="0.15">
      <c r="A29" s="7" t="s">
        <v>19</v>
      </c>
      <c r="B29" s="8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</row>
    <row r="30" spans="1:9" ht="20" customHeight="1" x14ac:dyDescent="0.15">
      <c r="A30" s="7" t="s">
        <v>14</v>
      </c>
      <c r="B30" s="8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</row>
    <row r="31" spans="1:9" ht="20" customHeight="1" x14ac:dyDescent="0.15">
      <c r="A31" s="3" t="s">
        <v>45</v>
      </c>
      <c r="B31" s="4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9" ht="20" customHeight="1" x14ac:dyDescent="0.15">
      <c r="A32" s="3" t="s">
        <v>38</v>
      </c>
      <c r="B32" s="4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ht="20" customHeight="1" x14ac:dyDescent="0.15">
      <c r="A33" s="3" t="s">
        <v>27</v>
      </c>
      <c r="B33" s="4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ht="20" customHeight="1" x14ac:dyDescent="0.15">
      <c r="A34" s="3" t="s">
        <v>23</v>
      </c>
      <c r="B34" s="4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ht="20" customHeight="1" x14ac:dyDescent="0.15">
      <c r="A35" s="3" t="s">
        <v>12</v>
      </c>
      <c r="B35" s="4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ht="20" customHeight="1" x14ac:dyDescent="0.15">
      <c r="A36" s="3" t="s">
        <v>11</v>
      </c>
      <c r="B36" s="4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ht="20" customHeight="1" x14ac:dyDescent="0.15">
      <c r="A37" s="3" t="s">
        <v>10</v>
      </c>
      <c r="B37" s="4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ht="20" customHeight="1" x14ac:dyDescent="0.15">
      <c r="A38" s="3" t="s">
        <v>8</v>
      </c>
      <c r="B38" s="4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ht="20" customHeight="1" x14ac:dyDescent="0.15">
      <c r="A39" s="7" t="s">
        <v>17</v>
      </c>
      <c r="B39" s="8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</sheetData>
  <sortState xmlns:xlrd2="http://schemas.microsoft.com/office/spreadsheetml/2017/richdata2" ref="A2:I39">
    <sortCondition descending="1" ref="I2:I39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DA5D-10DA-0E4E-B167-B4E6A5991227}">
  <dimension ref="A1:P78"/>
  <sheetViews>
    <sheetView tabSelected="1" topLeftCell="F6" workbookViewId="0">
      <selection activeCell="P23" sqref="P23"/>
    </sheetView>
  </sheetViews>
  <sheetFormatPr baseColWidth="10" defaultRowHeight="13" x14ac:dyDescent="0.15"/>
  <cols>
    <col min="1" max="1" width="16.5" bestFit="1" customWidth="1"/>
    <col min="2" max="2" width="18.83203125" bestFit="1" customWidth="1"/>
    <col min="3" max="3" width="13.6640625" bestFit="1" customWidth="1"/>
    <col min="4" max="4" width="13.33203125" bestFit="1" customWidth="1"/>
    <col min="6" max="6" width="22.83203125" bestFit="1" customWidth="1"/>
    <col min="9" max="9" width="12.5" bestFit="1" customWidth="1"/>
    <col min="12" max="12" width="12" bestFit="1" customWidth="1"/>
    <col min="14" max="14" width="22.6640625" bestFit="1" customWidth="1"/>
    <col min="15" max="15" width="14.1640625" customWidth="1"/>
  </cols>
  <sheetData>
    <row r="1" spans="1:15" x14ac:dyDescent="0.1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49</v>
      </c>
    </row>
    <row r="2" spans="1:15" x14ac:dyDescent="0.15">
      <c r="A2" s="3" t="s">
        <v>46</v>
      </c>
      <c r="B2" s="39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5" x14ac:dyDescent="0.15">
      <c r="A3" s="3" t="s">
        <v>44</v>
      </c>
      <c r="B3" s="39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5" x14ac:dyDescent="0.15">
      <c r="A4" s="3" t="s">
        <v>42</v>
      </c>
      <c r="B4" s="39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5" x14ac:dyDescent="0.15">
      <c r="A5" s="3" t="s">
        <v>39</v>
      </c>
      <c r="B5" s="39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</row>
    <row r="6" spans="1:15" x14ac:dyDescent="0.15">
      <c r="A6" s="3" t="s">
        <v>36</v>
      </c>
      <c r="B6" s="39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</row>
    <row r="7" spans="1:15" x14ac:dyDescent="0.15">
      <c r="A7" s="7" t="s">
        <v>41</v>
      </c>
      <c r="B7" s="40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</row>
    <row r="8" spans="1:15" ht="14" x14ac:dyDescent="0.15">
      <c r="A8" s="3" t="s">
        <v>37</v>
      </c>
      <c r="B8" s="39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  <c r="L8" s="24" t="s">
        <v>49</v>
      </c>
      <c r="M8" s="44" t="s">
        <v>50</v>
      </c>
      <c r="N8" s="44" t="s">
        <v>54</v>
      </c>
      <c r="O8" s="44" t="s">
        <v>57</v>
      </c>
    </row>
    <row r="9" spans="1:15" x14ac:dyDescent="0.15">
      <c r="A9" s="3" t="s">
        <v>34</v>
      </c>
      <c r="B9" s="39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  <c r="L9" s="17">
        <v>0.4</v>
      </c>
      <c r="M9" s="45">
        <f>AVERAGE(B70:B78,B31:B39)</f>
        <v>2668.1955239110453</v>
      </c>
      <c r="N9" s="46">
        <f>COUNTIF(F2:F11,"optimal")</f>
        <v>7</v>
      </c>
      <c r="O9" s="46">
        <f>COUNTIF(F2:F11,"infeasible")</f>
        <v>3</v>
      </c>
    </row>
    <row r="10" spans="1:15" x14ac:dyDescent="0.15">
      <c r="A10" s="7" t="s">
        <v>31</v>
      </c>
      <c r="B10" s="40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  <c r="L10" s="22">
        <v>0.6</v>
      </c>
      <c r="M10" s="45">
        <f>AVERAGE(B12:B21,B51:B61)</f>
        <v>6359.84552311896</v>
      </c>
      <c r="N10" s="46">
        <f>COUNTIF(F12:F21,"optimal")</f>
        <v>4</v>
      </c>
      <c r="O10" s="46">
        <f>COUNTIF(F12:F21,"infeasible")</f>
        <v>6</v>
      </c>
    </row>
    <row r="11" spans="1:15" x14ac:dyDescent="0.15">
      <c r="A11" s="7" t="s">
        <v>32</v>
      </c>
      <c r="B11" s="40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  <c r="L11" s="17">
        <v>0.5</v>
      </c>
      <c r="M11" s="45">
        <f>AVERAGE(B22:B30,B61:B69)</f>
        <v>2898.0877731641108</v>
      </c>
      <c r="N11" s="46">
        <f>COUNTIF(F22:F30,"optimal")</f>
        <v>3</v>
      </c>
      <c r="O11" s="46">
        <f>COUNTIF(F22:F30,"infeasible")</f>
        <v>6</v>
      </c>
    </row>
    <row r="12" spans="1:15" x14ac:dyDescent="0.15">
      <c r="A12" s="3" t="s">
        <v>48</v>
      </c>
      <c r="B12" s="39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  <c r="L12" s="17">
        <v>0.9</v>
      </c>
      <c r="M12" s="45">
        <f>AVERAGE(B2:B11,B41:B50)</f>
        <v>2728.5518547773327</v>
      </c>
      <c r="N12" s="46">
        <f>COUNTIF(F31:F39,"optimal")</f>
        <v>8</v>
      </c>
      <c r="O12" s="46">
        <f>COUNTIF(F31:F39,"infeasible")</f>
        <v>1</v>
      </c>
    </row>
    <row r="13" spans="1:15" x14ac:dyDescent="0.15">
      <c r="A13" s="3" t="s">
        <v>47</v>
      </c>
      <c r="B13" s="39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</row>
    <row r="14" spans="1:15" x14ac:dyDescent="0.15">
      <c r="A14" s="3" t="s">
        <v>28</v>
      </c>
      <c r="B14" s="39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</row>
    <row r="15" spans="1:15" x14ac:dyDescent="0.15">
      <c r="A15" s="3" t="s">
        <v>26</v>
      </c>
      <c r="B15" s="39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</row>
    <row r="16" spans="1:15" x14ac:dyDescent="0.15">
      <c r="A16" s="7" t="s">
        <v>40</v>
      </c>
      <c r="B16" s="40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</row>
    <row r="17" spans="1:16" x14ac:dyDescent="0.15">
      <c r="A17" s="7" t="s">
        <v>24</v>
      </c>
      <c r="B17" s="40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16" x14ac:dyDescent="0.15">
      <c r="A18" s="7" t="s">
        <v>29</v>
      </c>
      <c r="B18" s="40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16" x14ac:dyDescent="0.15">
      <c r="A19" s="7" t="s">
        <v>25</v>
      </c>
      <c r="B19" s="40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16" x14ac:dyDescent="0.15">
      <c r="A20" s="7" t="s">
        <v>21</v>
      </c>
      <c r="B20" s="40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16" x14ac:dyDescent="0.15">
      <c r="A21" s="7" t="s">
        <v>20</v>
      </c>
      <c r="B21" s="40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16" x14ac:dyDescent="0.15">
      <c r="A22" s="3" t="s">
        <v>33</v>
      </c>
      <c r="B22" s="39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16" x14ac:dyDescent="0.15">
      <c r="A23" s="3" t="s">
        <v>35</v>
      </c>
      <c r="B23" s="39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16" x14ac:dyDescent="0.15">
      <c r="A24" s="7" t="s">
        <v>43</v>
      </c>
      <c r="B24" s="40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16" x14ac:dyDescent="0.15">
      <c r="A25" s="7" t="s">
        <v>30</v>
      </c>
      <c r="B25" s="40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16" x14ac:dyDescent="0.15">
      <c r="A26" s="3" t="s">
        <v>13</v>
      </c>
      <c r="B26" s="39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16" x14ac:dyDescent="0.15">
      <c r="A27" s="7" t="s">
        <v>22</v>
      </c>
      <c r="B27" s="40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16" ht="14" x14ac:dyDescent="0.15">
      <c r="A28" s="7" t="s">
        <v>18</v>
      </c>
      <c r="B28" s="40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  <c r="N28" s="24" t="s">
        <v>5</v>
      </c>
      <c r="O28" s="44" t="s">
        <v>50</v>
      </c>
      <c r="P28" s="44" t="s">
        <v>56</v>
      </c>
    </row>
    <row r="29" spans="1:16" x14ac:dyDescent="0.15">
      <c r="A29" s="7" t="s">
        <v>19</v>
      </c>
      <c r="B29" s="40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  <c r="N29" s="22" t="s">
        <v>54</v>
      </c>
      <c r="O29" s="45">
        <f>AVERAGE(B2,B3,B4,B5,B6,B8,B9,B12,B13,B14,B15,B22,B23,B26,B31:B37,B38,B41:B42,B44:B48,B51,B52,B54,B55,B62,B63,B69:B73,B75:B78)</f>
        <v>4825.815267844624</v>
      </c>
      <c r="P29" s="46">
        <f>COUNTIF(F$2:F$78,"optimal")</f>
        <v>44</v>
      </c>
    </row>
    <row r="30" spans="1:16" x14ac:dyDescent="0.15">
      <c r="A30" s="7" t="s">
        <v>14</v>
      </c>
      <c r="B30" s="40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  <c r="N30" s="22" t="s">
        <v>55</v>
      </c>
      <c r="O30" s="45">
        <f>AVERAGE(B7,B10:B11,B16:B21,B24:B25,B27:B30,B39,B43,B49:B50,B53,B56:B61,B64:B68,B74)</f>
        <v>2079.0621486604186</v>
      </c>
      <c r="P30" s="46">
        <f>COUNTIF(F$2:F$78,"infeasible")</f>
        <v>32</v>
      </c>
    </row>
    <row r="31" spans="1:16" x14ac:dyDescent="0.15">
      <c r="A31" s="3" t="s">
        <v>45</v>
      </c>
      <c r="B31" s="39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16" x14ac:dyDescent="0.15">
      <c r="A32" s="3" t="s">
        <v>38</v>
      </c>
      <c r="B32" s="39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x14ac:dyDescent="0.15">
      <c r="A33" s="3" t="s">
        <v>27</v>
      </c>
      <c r="B33" s="39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x14ac:dyDescent="0.15">
      <c r="A34" s="3" t="s">
        <v>23</v>
      </c>
      <c r="B34" s="39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x14ac:dyDescent="0.15">
      <c r="A35" s="3" t="s">
        <v>12</v>
      </c>
      <c r="B35" s="39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x14ac:dyDescent="0.15">
      <c r="A36" s="3" t="s">
        <v>11</v>
      </c>
      <c r="B36" s="39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x14ac:dyDescent="0.15">
      <c r="A37" s="3" t="s">
        <v>10</v>
      </c>
      <c r="B37" s="39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x14ac:dyDescent="0.15">
      <c r="A38" s="3" t="s">
        <v>8</v>
      </c>
      <c r="B38" s="39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x14ac:dyDescent="0.15">
      <c r="A39" s="7" t="s">
        <v>17</v>
      </c>
      <c r="B39" s="40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  <row r="40" spans="1:9" x14ac:dyDescent="0.15">
      <c r="A40" s="28"/>
      <c r="B40" s="29"/>
      <c r="C40" s="29"/>
      <c r="D40" s="29"/>
      <c r="E40" s="29"/>
      <c r="F40" s="29"/>
      <c r="G40" s="29"/>
      <c r="H40" s="29"/>
      <c r="I40" s="25"/>
    </row>
    <row r="41" spans="1:9" x14ac:dyDescent="0.15">
      <c r="A41" s="30" t="s">
        <v>46</v>
      </c>
      <c r="B41" s="37">
        <v>7255.3756871223404</v>
      </c>
      <c r="C41" s="31">
        <v>5</v>
      </c>
      <c r="D41" s="31">
        <v>5</v>
      </c>
      <c r="E41" s="31">
        <v>0</v>
      </c>
      <c r="F41" s="35" t="s">
        <v>9</v>
      </c>
      <c r="G41" s="29">
        <v>96</v>
      </c>
      <c r="H41" s="29">
        <v>100</v>
      </c>
      <c r="I41" s="36">
        <f t="shared" ref="I41:I78" si="1">MID(A41,11,2)/100</f>
        <v>0.9</v>
      </c>
    </row>
    <row r="42" spans="1:9" x14ac:dyDescent="0.15">
      <c r="A42" s="30" t="s">
        <v>44</v>
      </c>
      <c r="B42" s="37">
        <v>6485.8691194057401</v>
      </c>
      <c r="C42" s="31">
        <v>3</v>
      </c>
      <c r="D42" s="31">
        <v>3</v>
      </c>
      <c r="E42" s="31">
        <v>0</v>
      </c>
      <c r="F42" s="35" t="s">
        <v>9</v>
      </c>
      <c r="G42" s="29">
        <v>96</v>
      </c>
      <c r="H42" s="29">
        <v>100</v>
      </c>
      <c r="I42" s="36">
        <f t="shared" si="1"/>
        <v>0.9</v>
      </c>
    </row>
    <row r="43" spans="1:9" x14ac:dyDescent="0.15">
      <c r="A43" s="32" t="s">
        <v>41</v>
      </c>
      <c r="B43" s="38">
        <v>4746.2333467006601</v>
      </c>
      <c r="C43" s="33" t="s">
        <v>15</v>
      </c>
      <c r="D43" s="33" t="s">
        <v>15</v>
      </c>
      <c r="E43" s="34">
        <v>0</v>
      </c>
      <c r="F43" s="33" t="s">
        <v>16</v>
      </c>
      <c r="G43" s="34">
        <v>95</v>
      </c>
      <c r="H43" s="34">
        <v>100</v>
      </c>
      <c r="I43" s="25">
        <f t="shared" si="1"/>
        <v>0.9</v>
      </c>
    </row>
    <row r="44" spans="1:9" x14ac:dyDescent="0.15">
      <c r="A44" s="30" t="s">
        <v>42</v>
      </c>
      <c r="B44" s="37">
        <v>3911.24010205268</v>
      </c>
      <c r="C44" s="31">
        <v>3</v>
      </c>
      <c r="D44" s="31">
        <v>3</v>
      </c>
      <c r="E44" s="31">
        <v>0</v>
      </c>
      <c r="F44" s="35" t="s">
        <v>9</v>
      </c>
      <c r="G44" s="29">
        <v>96</v>
      </c>
      <c r="H44" s="29">
        <v>100</v>
      </c>
      <c r="I44" s="36">
        <f t="shared" si="1"/>
        <v>0.9</v>
      </c>
    </row>
    <row r="45" spans="1:9" x14ac:dyDescent="0.15">
      <c r="A45" s="30" t="s">
        <v>39</v>
      </c>
      <c r="B45" s="37">
        <v>1656.0011281967099</v>
      </c>
      <c r="C45" s="31">
        <v>3</v>
      </c>
      <c r="D45" s="31">
        <v>3</v>
      </c>
      <c r="E45" s="31">
        <v>0</v>
      </c>
      <c r="F45" s="35" t="s">
        <v>9</v>
      </c>
      <c r="G45" s="29">
        <v>96</v>
      </c>
      <c r="H45" s="29">
        <v>100</v>
      </c>
      <c r="I45" s="36">
        <f t="shared" si="1"/>
        <v>0.9</v>
      </c>
    </row>
    <row r="46" spans="1:9" x14ac:dyDescent="0.15">
      <c r="A46" s="30" t="s">
        <v>36</v>
      </c>
      <c r="B46" s="37">
        <v>1112.2110157012901</v>
      </c>
      <c r="C46" s="31">
        <v>3</v>
      </c>
      <c r="D46" s="31">
        <v>3</v>
      </c>
      <c r="E46" s="31">
        <v>0</v>
      </c>
      <c r="F46" s="35" t="s">
        <v>9</v>
      </c>
      <c r="G46" s="29">
        <v>96</v>
      </c>
      <c r="H46" s="29">
        <v>100</v>
      </c>
      <c r="I46" s="36">
        <f t="shared" si="1"/>
        <v>0.9</v>
      </c>
    </row>
    <row r="47" spans="1:9" x14ac:dyDescent="0.15">
      <c r="A47" s="30" t="s">
        <v>37</v>
      </c>
      <c r="B47" s="37">
        <v>730.500732421875</v>
      </c>
      <c r="C47" s="31">
        <v>3</v>
      </c>
      <c r="D47" s="31">
        <v>3</v>
      </c>
      <c r="E47" s="31">
        <v>0</v>
      </c>
      <c r="F47" s="35" t="s">
        <v>9</v>
      </c>
      <c r="G47" s="29">
        <v>96</v>
      </c>
      <c r="H47" s="29">
        <v>100</v>
      </c>
      <c r="I47" s="36">
        <f t="shared" si="1"/>
        <v>0.9</v>
      </c>
    </row>
    <row r="48" spans="1:9" x14ac:dyDescent="0.15">
      <c r="A48" s="30" t="s">
        <v>34</v>
      </c>
      <c r="B48" s="37">
        <v>688.78518271446205</v>
      </c>
      <c r="C48" s="31">
        <v>3</v>
      </c>
      <c r="D48" s="31">
        <v>3</v>
      </c>
      <c r="E48" s="31">
        <v>0</v>
      </c>
      <c r="F48" s="35" t="s">
        <v>9</v>
      </c>
      <c r="G48" s="29">
        <v>96</v>
      </c>
      <c r="H48" s="29">
        <v>100</v>
      </c>
      <c r="I48" s="36">
        <f t="shared" si="1"/>
        <v>0.9</v>
      </c>
    </row>
    <row r="49" spans="1:9" x14ac:dyDescent="0.15">
      <c r="A49" s="32" t="s">
        <v>31</v>
      </c>
      <c r="B49" s="38">
        <v>355.76498818397499</v>
      </c>
      <c r="C49" s="33" t="s">
        <v>15</v>
      </c>
      <c r="D49" s="33" t="s">
        <v>15</v>
      </c>
      <c r="E49" s="34">
        <v>0</v>
      </c>
      <c r="F49" s="33" t="s">
        <v>16</v>
      </c>
      <c r="G49" s="34">
        <v>95</v>
      </c>
      <c r="H49" s="34">
        <v>100</v>
      </c>
      <c r="I49" s="25">
        <f t="shared" si="1"/>
        <v>0.9</v>
      </c>
    </row>
    <row r="50" spans="1:9" x14ac:dyDescent="0.15">
      <c r="A50" s="32" t="s">
        <v>32</v>
      </c>
      <c r="B50" s="38">
        <v>342.50463819503699</v>
      </c>
      <c r="C50" s="33" t="s">
        <v>15</v>
      </c>
      <c r="D50" s="33" t="s">
        <v>15</v>
      </c>
      <c r="E50" s="34">
        <v>0</v>
      </c>
      <c r="F50" s="33" t="s">
        <v>16</v>
      </c>
      <c r="G50" s="34">
        <v>95</v>
      </c>
      <c r="H50" s="34">
        <v>100</v>
      </c>
      <c r="I50" s="25">
        <f t="shared" si="1"/>
        <v>0.9</v>
      </c>
    </row>
    <row r="51" spans="1:9" x14ac:dyDescent="0.15">
      <c r="A51" s="30" t="s">
        <v>48</v>
      </c>
      <c r="B51" s="37">
        <v>24298.8168396949</v>
      </c>
      <c r="C51" s="31">
        <v>5</v>
      </c>
      <c r="D51" s="31">
        <v>5</v>
      </c>
      <c r="E51" s="31">
        <v>0</v>
      </c>
      <c r="F51" s="35" t="s">
        <v>9</v>
      </c>
      <c r="G51" s="29">
        <v>92</v>
      </c>
      <c r="H51" s="29">
        <v>100</v>
      </c>
      <c r="I51" s="36">
        <f t="shared" si="1"/>
        <v>0.6</v>
      </c>
    </row>
    <row r="52" spans="1:9" x14ac:dyDescent="0.15">
      <c r="A52" s="30" t="s">
        <v>47</v>
      </c>
      <c r="B52" s="37">
        <v>20344.445094585401</v>
      </c>
      <c r="C52" s="31">
        <v>5</v>
      </c>
      <c r="D52" s="31">
        <v>5</v>
      </c>
      <c r="E52" s="31">
        <v>0</v>
      </c>
      <c r="F52" s="35" t="s">
        <v>9</v>
      </c>
      <c r="G52" s="29">
        <v>92</v>
      </c>
      <c r="H52" s="29">
        <v>100</v>
      </c>
      <c r="I52" s="36">
        <f t="shared" si="1"/>
        <v>0.6</v>
      </c>
    </row>
    <row r="53" spans="1:9" x14ac:dyDescent="0.15">
      <c r="A53" s="32" t="s">
        <v>40</v>
      </c>
      <c r="B53" s="38">
        <v>7306.7956964969599</v>
      </c>
      <c r="C53" s="33" t="s">
        <v>15</v>
      </c>
      <c r="D53" s="33" t="s">
        <v>15</v>
      </c>
      <c r="E53" s="34">
        <v>0</v>
      </c>
      <c r="F53" s="33" t="s">
        <v>16</v>
      </c>
      <c r="G53" s="34">
        <v>92</v>
      </c>
      <c r="H53" s="34">
        <v>100</v>
      </c>
      <c r="I53" s="25">
        <f t="shared" si="1"/>
        <v>0.6</v>
      </c>
    </row>
    <row r="54" spans="1:9" x14ac:dyDescent="0.15">
      <c r="A54" s="30" t="s">
        <v>28</v>
      </c>
      <c r="B54" s="37">
        <v>3129.7853829860601</v>
      </c>
      <c r="C54" s="31">
        <v>5</v>
      </c>
      <c r="D54" s="31">
        <v>5</v>
      </c>
      <c r="E54" s="31">
        <v>0</v>
      </c>
      <c r="F54" s="35" t="s">
        <v>9</v>
      </c>
      <c r="G54" s="29">
        <v>92</v>
      </c>
      <c r="H54" s="29">
        <v>100</v>
      </c>
      <c r="I54" s="36">
        <f t="shared" si="1"/>
        <v>0.6</v>
      </c>
    </row>
    <row r="55" spans="1:9" x14ac:dyDescent="0.15">
      <c r="A55" s="30" t="s">
        <v>26</v>
      </c>
      <c r="B55" s="37">
        <v>2542.73482537269</v>
      </c>
      <c r="C55" s="31">
        <v>3</v>
      </c>
      <c r="D55" s="31">
        <v>3</v>
      </c>
      <c r="E55" s="31">
        <v>0</v>
      </c>
      <c r="F55" s="35" t="s">
        <v>9</v>
      </c>
      <c r="G55" s="29">
        <v>92</v>
      </c>
      <c r="H55" s="29">
        <v>100</v>
      </c>
      <c r="I55" s="36">
        <f t="shared" si="1"/>
        <v>0.6</v>
      </c>
    </row>
    <row r="56" spans="1:9" x14ac:dyDescent="0.15">
      <c r="A56" s="32" t="s">
        <v>24</v>
      </c>
      <c r="B56" s="38">
        <v>1966.6654577255199</v>
      </c>
      <c r="C56" s="33" t="s">
        <v>15</v>
      </c>
      <c r="D56" s="33" t="s">
        <v>15</v>
      </c>
      <c r="E56" s="34">
        <v>0</v>
      </c>
      <c r="F56" s="33" t="s">
        <v>16</v>
      </c>
      <c r="G56" s="34">
        <v>91</v>
      </c>
      <c r="H56" s="34">
        <v>100</v>
      </c>
      <c r="I56" s="25">
        <f t="shared" si="1"/>
        <v>0.6</v>
      </c>
    </row>
    <row r="57" spans="1:9" x14ac:dyDescent="0.15">
      <c r="A57" s="32" t="s">
        <v>29</v>
      </c>
      <c r="B57" s="38">
        <v>1529.4395813941901</v>
      </c>
      <c r="C57" s="33" t="s">
        <v>15</v>
      </c>
      <c r="D57" s="33" t="s">
        <v>15</v>
      </c>
      <c r="E57" s="34">
        <v>0</v>
      </c>
      <c r="F57" s="33" t="s">
        <v>16</v>
      </c>
      <c r="G57" s="34">
        <v>92</v>
      </c>
      <c r="H57" s="34">
        <v>100</v>
      </c>
      <c r="I57" s="25">
        <f t="shared" si="1"/>
        <v>0.6</v>
      </c>
    </row>
    <row r="58" spans="1:9" x14ac:dyDescent="0.15">
      <c r="A58" s="32" t="s">
        <v>25</v>
      </c>
      <c r="B58" s="38">
        <v>326.81364512443503</v>
      </c>
      <c r="C58" s="33" t="s">
        <v>15</v>
      </c>
      <c r="D58" s="33" t="s">
        <v>15</v>
      </c>
      <c r="E58" s="34">
        <v>0</v>
      </c>
      <c r="F58" s="33" t="s">
        <v>16</v>
      </c>
      <c r="G58" s="34">
        <v>92</v>
      </c>
      <c r="H58" s="34">
        <v>100</v>
      </c>
      <c r="I58" s="25">
        <f t="shared" si="1"/>
        <v>0.6</v>
      </c>
    </row>
    <row r="59" spans="1:9" x14ac:dyDescent="0.15">
      <c r="A59" s="32" t="s">
        <v>21</v>
      </c>
      <c r="B59" s="38">
        <v>322.08275318145701</v>
      </c>
      <c r="C59" s="33" t="s">
        <v>15</v>
      </c>
      <c r="D59" s="33" t="s">
        <v>15</v>
      </c>
      <c r="E59" s="34">
        <v>0</v>
      </c>
      <c r="F59" s="33" t="s">
        <v>16</v>
      </c>
      <c r="G59" s="34">
        <v>92</v>
      </c>
      <c r="H59" s="34">
        <v>100</v>
      </c>
      <c r="I59" s="25">
        <f t="shared" si="1"/>
        <v>0.6</v>
      </c>
    </row>
    <row r="60" spans="1:9" x14ac:dyDescent="0.15">
      <c r="A60" s="32" t="s">
        <v>20</v>
      </c>
      <c r="B60" s="38">
        <v>313.54564690589899</v>
      </c>
      <c r="C60" s="33" t="s">
        <v>15</v>
      </c>
      <c r="D60" s="33" t="s">
        <v>15</v>
      </c>
      <c r="E60" s="34">
        <v>0</v>
      </c>
      <c r="F60" s="33" t="s">
        <v>16</v>
      </c>
      <c r="G60" s="34">
        <v>91</v>
      </c>
      <c r="H60" s="34">
        <v>100</v>
      </c>
      <c r="I60" s="25">
        <f t="shared" si="1"/>
        <v>0.6</v>
      </c>
    </row>
    <row r="61" spans="1:9" x14ac:dyDescent="0.15">
      <c r="A61" s="32" t="s">
        <v>43</v>
      </c>
      <c r="B61" s="38">
        <v>9455.0318861007599</v>
      </c>
      <c r="C61" s="33" t="s">
        <v>15</v>
      </c>
      <c r="D61" s="33" t="s">
        <v>15</v>
      </c>
      <c r="E61" s="34">
        <v>0</v>
      </c>
      <c r="F61" s="33" t="s">
        <v>16</v>
      </c>
      <c r="G61" s="34">
        <v>89</v>
      </c>
      <c r="H61" s="34">
        <v>100</v>
      </c>
      <c r="I61" s="25">
        <f t="shared" si="1"/>
        <v>0.5</v>
      </c>
    </row>
    <row r="62" spans="1:9" x14ac:dyDescent="0.15">
      <c r="A62" s="30" t="s">
        <v>33</v>
      </c>
      <c r="B62" s="37">
        <v>5192.22054219245</v>
      </c>
      <c r="C62" s="31">
        <v>3</v>
      </c>
      <c r="D62" s="31">
        <v>3</v>
      </c>
      <c r="E62" s="31">
        <v>0</v>
      </c>
      <c r="F62" s="35" t="s">
        <v>9</v>
      </c>
      <c r="G62" s="29">
        <v>91</v>
      </c>
      <c r="H62" s="29">
        <v>100</v>
      </c>
      <c r="I62" s="36">
        <f t="shared" si="1"/>
        <v>0.5</v>
      </c>
    </row>
    <row r="63" spans="1:9" x14ac:dyDescent="0.15">
      <c r="A63" s="30" t="s">
        <v>35</v>
      </c>
      <c r="B63" s="37">
        <v>4989.9848439693396</v>
      </c>
      <c r="C63" s="31">
        <v>3</v>
      </c>
      <c r="D63" s="31">
        <v>3</v>
      </c>
      <c r="E63" s="31">
        <v>0</v>
      </c>
      <c r="F63" s="35" t="s">
        <v>9</v>
      </c>
      <c r="G63" s="29">
        <v>91</v>
      </c>
      <c r="H63" s="29">
        <v>100</v>
      </c>
      <c r="I63" s="36">
        <f t="shared" si="1"/>
        <v>0.5</v>
      </c>
    </row>
    <row r="64" spans="1:9" x14ac:dyDescent="0.15">
      <c r="A64" s="32" t="s">
        <v>30</v>
      </c>
      <c r="B64" s="38">
        <v>4336.4837288856497</v>
      </c>
      <c r="C64" s="33" t="s">
        <v>15</v>
      </c>
      <c r="D64" s="33" t="s">
        <v>15</v>
      </c>
      <c r="E64" s="34">
        <v>0</v>
      </c>
      <c r="F64" s="33" t="s">
        <v>16</v>
      </c>
      <c r="G64" s="34">
        <v>90</v>
      </c>
      <c r="H64" s="34">
        <v>100</v>
      </c>
      <c r="I64" s="25">
        <f t="shared" si="1"/>
        <v>0.5</v>
      </c>
    </row>
    <row r="65" spans="1:9" x14ac:dyDescent="0.15">
      <c r="A65" s="32" t="s">
        <v>22</v>
      </c>
      <c r="B65" s="38">
        <v>985.29411721229496</v>
      </c>
      <c r="C65" s="33" t="s">
        <v>15</v>
      </c>
      <c r="D65" s="33" t="s">
        <v>15</v>
      </c>
      <c r="E65" s="34">
        <v>0</v>
      </c>
      <c r="F65" s="33" t="s">
        <v>16</v>
      </c>
      <c r="G65" s="34">
        <v>90</v>
      </c>
      <c r="H65" s="34">
        <v>100</v>
      </c>
      <c r="I65" s="25">
        <f t="shared" si="1"/>
        <v>0.5</v>
      </c>
    </row>
    <row r="66" spans="1:9" x14ac:dyDescent="0.15">
      <c r="A66" s="32" t="s">
        <v>18</v>
      </c>
      <c r="B66" s="38">
        <v>329.35183978080698</v>
      </c>
      <c r="C66" s="33" t="s">
        <v>15</v>
      </c>
      <c r="D66" s="33" t="s">
        <v>15</v>
      </c>
      <c r="E66" s="34">
        <v>0</v>
      </c>
      <c r="F66" s="33" t="s">
        <v>16</v>
      </c>
      <c r="G66" s="34">
        <v>90</v>
      </c>
      <c r="H66" s="34">
        <v>100</v>
      </c>
      <c r="I66" s="25">
        <f t="shared" si="1"/>
        <v>0.5</v>
      </c>
    </row>
    <row r="67" spans="1:9" x14ac:dyDescent="0.15">
      <c r="A67" s="32" t="s">
        <v>19</v>
      </c>
      <c r="B67" s="38">
        <v>316.25198364257801</v>
      </c>
      <c r="C67" s="33" t="s">
        <v>15</v>
      </c>
      <c r="D67" s="33" t="s">
        <v>15</v>
      </c>
      <c r="E67" s="34">
        <v>0</v>
      </c>
      <c r="F67" s="33" t="s">
        <v>16</v>
      </c>
      <c r="G67" s="34">
        <v>90</v>
      </c>
      <c r="H67" s="34">
        <v>100</v>
      </c>
      <c r="I67" s="25">
        <f t="shared" si="1"/>
        <v>0.5</v>
      </c>
    </row>
    <row r="68" spans="1:9" x14ac:dyDescent="0.15">
      <c r="A68" s="32" t="s">
        <v>14</v>
      </c>
      <c r="B68" s="38">
        <v>287.86981463432301</v>
      </c>
      <c r="C68" s="33" t="s">
        <v>15</v>
      </c>
      <c r="D68" s="33" t="s">
        <v>15</v>
      </c>
      <c r="E68" s="34">
        <v>0</v>
      </c>
      <c r="F68" s="33" t="s">
        <v>16</v>
      </c>
      <c r="G68" s="34">
        <v>90</v>
      </c>
      <c r="H68" s="34">
        <v>100</v>
      </c>
      <c r="I68" s="25">
        <f t="shared" si="1"/>
        <v>0.5</v>
      </c>
    </row>
    <row r="69" spans="1:9" x14ac:dyDescent="0.15">
      <c r="A69" s="30" t="s">
        <v>13</v>
      </c>
      <c r="B69" s="37">
        <v>196.815221071243</v>
      </c>
      <c r="C69" s="31">
        <v>3</v>
      </c>
      <c r="D69" s="31">
        <v>3</v>
      </c>
      <c r="E69" s="31">
        <v>0</v>
      </c>
      <c r="F69" s="35" t="s">
        <v>9</v>
      </c>
      <c r="G69" s="29">
        <v>91</v>
      </c>
      <c r="H69" s="29">
        <v>100</v>
      </c>
      <c r="I69" s="36">
        <f t="shared" si="1"/>
        <v>0.5</v>
      </c>
    </row>
    <row r="70" spans="1:9" x14ac:dyDescent="0.15">
      <c r="A70" s="30" t="s">
        <v>45</v>
      </c>
      <c r="B70" s="37">
        <v>12090.7532887458</v>
      </c>
      <c r="C70" s="31">
        <v>5</v>
      </c>
      <c r="D70" s="31">
        <v>5</v>
      </c>
      <c r="E70" s="31">
        <v>0</v>
      </c>
      <c r="F70" s="35" t="s">
        <v>9</v>
      </c>
      <c r="G70" s="29">
        <v>89</v>
      </c>
      <c r="H70" s="29">
        <v>100</v>
      </c>
      <c r="I70" s="36">
        <f t="shared" si="1"/>
        <v>0.4</v>
      </c>
    </row>
    <row r="71" spans="1:9" x14ac:dyDescent="0.15">
      <c r="A71" s="30" t="s">
        <v>38</v>
      </c>
      <c r="B71" s="37">
        <v>6270.9645264148703</v>
      </c>
      <c r="C71" s="31">
        <v>5</v>
      </c>
      <c r="D71" s="31">
        <v>5</v>
      </c>
      <c r="E71" s="31">
        <v>0</v>
      </c>
      <c r="F71" s="35" t="s">
        <v>9</v>
      </c>
      <c r="G71" s="29">
        <v>88</v>
      </c>
      <c r="H71" s="29">
        <v>100</v>
      </c>
      <c r="I71" s="36">
        <f t="shared" si="1"/>
        <v>0.4</v>
      </c>
    </row>
    <row r="72" spans="1:9" x14ac:dyDescent="0.15">
      <c r="A72" s="30" t="s">
        <v>27</v>
      </c>
      <c r="B72" s="37">
        <v>3545.0982115268698</v>
      </c>
      <c r="C72" s="31">
        <v>3</v>
      </c>
      <c r="D72" s="31">
        <v>3</v>
      </c>
      <c r="E72" s="31">
        <v>0</v>
      </c>
      <c r="F72" s="35" t="s">
        <v>9</v>
      </c>
      <c r="G72" s="29">
        <v>89</v>
      </c>
      <c r="H72" s="29">
        <v>100</v>
      </c>
      <c r="I72" s="36">
        <f t="shared" si="1"/>
        <v>0.4</v>
      </c>
    </row>
    <row r="73" spans="1:9" x14ac:dyDescent="0.15">
      <c r="A73" s="30" t="s">
        <v>23</v>
      </c>
      <c r="B73" s="37">
        <v>1421.0065071582701</v>
      </c>
      <c r="C73" s="31">
        <v>3</v>
      </c>
      <c r="D73" s="31">
        <v>3</v>
      </c>
      <c r="E73" s="31">
        <v>0</v>
      </c>
      <c r="F73" s="35" t="s">
        <v>9</v>
      </c>
      <c r="G73" s="29">
        <v>89</v>
      </c>
      <c r="H73" s="29">
        <v>100</v>
      </c>
      <c r="I73" s="36">
        <f t="shared" si="1"/>
        <v>0.4</v>
      </c>
    </row>
    <row r="74" spans="1:9" x14ac:dyDescent="0.15">
      <c r="A74" s="32" t="s">
        <v>17</v>
      </c>
      <c r="B74" s="38">
        <v>373.82260107994</v>
      </c>
      <c r="C74" s="33" t="s">
        <v>15</v>
      </c>
      <c r="D74" s="33" t="s">
        <v>15</v>
      </c>
      <c r="E74" s="34">
        <v>0</v>
      </c>
      <c r="F74" s="33" t="s">
        <v>16</v>
      </c>
      <c r="G74" s="34">
        <v>88</v>
      </c>
      <c r="H74" s="34">
        <v>100</v>
      </c>
      <c r="I74" s="25">
        <f t="shared" si="1"/>
        <v>0.4</v>
      </c>
    </row>
    <row r="75" spans="1:9" x14ac:dyDescent="0.15">
      <c r="A75" s="30" t="s">
        <v>12</v>
      </c>
      <c r="B75" s="37">
        <v>166.65922904014499</v>
      </c>
      <c r="C75" s="31">
        <v>3</v>
      </c>
      <c r="D75" s="31">
        <v>3</v>
      </c>
      <c r="E75" s="31">
        <v>0</v>
      </c>
      <c r="F75" s="35" t="s">
        <v>9</v>
      </c>
      <c r="G75" s="29">
        <v>89</v>
      </c>
      <c r="H75" s="29">
        <v>100</v>
      </c>
      <c r="I75" s="36">
        <f t="shared" si="1"/>
        <v>0.4</v>
      </c>
    </row>
    <row r="76" spans="1:9" x14ac:dyDescent="0.15">
      <c r="A76" s="30" t="s">
        <v>11</v>
      </c>
      <c r="B76" s="37">
        <v>63.036418199539099</v>
      </c>
      <c r="C76" s="31">
        <v>3</v>
      </c>
      <c r="D76" s="31">
        <v>3</v>
      </c>
      <c r="E76" s="31">
        <v>0</v>
      </c>
      <c r="F76" s="35" t="s">
        <v>9</v>
      </c>
      <c r="G76" s="29">
        <v>90</v>
      </c>
      <c r="H76" s="29">
        <v>100</v>
      </c>
      <c r="I76" s="36">
        <f t="shared" si="1"/>
        <v>0.4</v>
      </c>
    </row>
    <row r="77" spans="1:9" x14ac:dyDescent="0.15">
      <c r="A77" s="30" t="s">
        <v>10</v>
      </c>
      <c r="B77" s="37">
        <v>53.020429372787397</v>
      </c>
      <c r="C77" s="31">
        <v>3</v>
      </c>
      <c r="D77" s="31">
        <v>3</v>
      </c>
      <c r="E77" s="31">
        <v>0</v>
      </c>
      <c r="F77" s="35" t="s">
        <v>9</v>
      </c>
      <c r="G77" s="29">
        <v>90</v>
      </c>
      <c r="H77" s="29">
        <v>100</v>
      </c>
      <c r="I77" s="36">
        <f t="shared" si="1"/>
        <v>0.4</v>
      </c>
    </row>
    <row r="78" spans="1:9" x14ac:dyDescent="0.15">
      <c r="A78" s="30" t="s">
        <v>8</v>
      </c>
      <c r="B78" s="37">
        <v>41.407657861709502</v>
      </c>
      <c r="C78" s="31">
        <v>3</v>
      </c>
      <c r="D78" s="31">
        <v>3</v>
      </c>
      <c r="E78" s="31">
        <v>0</v>
      </c>
      <c r="F78" s="35" t="s">
        <v>9</v>
      </c>
      <c r="G78" s="29">
        <v>89</v>
      </c>
      <c r="H78" s="29">
        <v>100</v>
      </c>
      <c r="I78" s="36">
        <f t="shared" si="1"/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EE41-19DC-FB47-9A5F-FFE0944371BE}">
  <dimension ref="A1:N39"/>
  <sheetViews>
    <sheetView topLeftCell="E6" workbookViewId="0">
      <selection activeCell="N13" sqref="N13"/>
    </sheetView>
  </sheetViews>
  <sheetFormatPr baseColWidth="10" defaultColWidth="8.33203125" defaultRowHeight="13" x14ac:dyDescent="0.15"/>
  <cols>
    <col min="1" max="1" width="16.1640625" style="1" customWidth="1"/>
    <col min="2" max="2" width="17.6640625" style="1" customWidth="1"/>
    <col min="3" max="3" width="14.33203125" style="1" customWidth="1"/>
    <col min="4" max="4" width="13.83203125" style="1" customWidth="1"/>
    <col min="5" max="5" width="5" style="1" customWidth="1"/>
    <col min="6" max="6" width="23" style="1" customWidth="1"/>
    <col min="7" max="7" width="9.83203125" style="1" customWidth="1"/>
    <col min="8" max="8" width="8.33203125" style="1"/>
    <col min="9" max="9" width="12" style="1" bestFit="1" customWidth="1"/>
    <col min="10" max="11" width="8.33203125" style="1"/>
    <col min="12" max="12" width="12" style="1" bestFit="1" customWidth="1"/>
    <col min="13" max="13" width="11.6640625" style="1" bestFit="1" customWidth="1"/>
    <col min="14" max="16384" width="8.33203125" style="1"/>
  </cols>
  <sheetData>
    <row r="1" spans="1:1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49</v>
      </c>
    </row>
    <row r="2" spans="1:14" ht="20" customHeight="1" x14ac:dyDescent="0.15">
      <c r="A2" s="3" t="s">
        <v>46</v>
      </c>
      <c r="B2" s="4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4" ht="20" customHeight="1" x14ac:dyDescent="0.15">
      <c r="A3" s="3" t="s">
        <v>44</v>
      </c>
      <c r="B3" s="4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4" ht="20" customHeight="1" x14ac:dyDescent="0.15">
      <c r="A4" s="3" t="s">
        <v>42</v>
      </c>
      <c r="B4" s="4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4" ht="20" customHeight="1" x14ac:dyDescent="0.15">
      <c r="A5" s="3" t="s">
        <v>39</v>
      </c>
      <c r="B5" s="4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</row>
    <row r="6" spans="1:14" ht="20" customHeight="1" x14ac:dyDescent="0.15">
      <c r="A6" s="3" t="s">
        <v>36</v>
      </c>
      <c r="B6" s="4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</row>
    <row r="7" spans="1:14" ht="20" customHeight="1" x14ac:dyDescent="0.15">
      <c r="A7" s="3" t="s">
        <v>41</v>
      </c>
      <c r="B7" s="8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</row>
    <row r="8" spans="1:14" ht="20" customHeight="1" x14ac:dyDescent="0.15">
      <c r="A8" s="3" t="s">
        <v>37</v>
      </c>
      <c r="B8" s="4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</row>
    <row r="9" spans="1:14" ht="20" customHeight="1" x14ac:dyDescent="0.15">
      <c r="A9" s="3" t="s">
        <v>34</v>
      </c>
      <c r="B9" s="4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</row>
    <row r="10" spans="1:14" ht="20" customHeight="1" x14ac:dyDescent="0.15">
      <c r="A10" s="3" t="s">
        <v>31</v>
      </c>
      <c r="B10" s="8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</row>
    <row r="11" spans="1:14" ht="20" customHeight="1" x14ac:dyDescent="0.15">
      <c r="A11" s="3" t="s">
        <v>32</v>
      </c>
      <c r="B11" s="8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</row>
    <row r="12" spans="1:14" ht="20" customHeight="1" x14ac:dyDescent="0.15">
      <c r="A12" s="3" t="s">
        <v>48</v>
      </c>
      <c r="B12" s="4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  <c r="L12" s="24" t="s">
        <v>49</v>
      </c>
      <c r="M12" s="24" t="s">
        <v>50</v>
      </c>
      <c r="N12" s="24" t="s">
        <v>51</v>
      </c>
    </row>
    <row r="13" spans="1:14" ht="20" customHeight="1" x14ac:dyDescent="0.15">
      <c r="A13" s="3" t="s">
        <v>47</v>
      </c>
      <c r="B13" s="4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  <c r="L13" s="17">
        <v>0.9</v>
      </c>
      <c r="M13" s="15">
        <f>AVERAGE(B2:B11)</f>
        <v>2728.6551154851886</v>
      </c>
      <c r="N13" s="17">
        <f>STDEV(B2:B11)</f>
        <v>2653.9610613120276</v>
      </c>
    </row>
    <row r="14" spans="1:14" ht="20" customHeight="1" x14ac:dyDescent="0.15">
      <c r="A14" s="3" t="s">
        <v>28</v>
      </c>
      <c r="B14" s="4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  <c r="L14" s="17">
        <v>0.6</v>
      </c>
      <c r="M14" s="15">
        <f>AVERAGE(B12:B21)</f>
        <v>6202.0599175929874</v>
      </c>
      <c r="N14" s="17">
        <f>STDEV(B12:B21)</f>
        <v>8776.2559410443519</v>
      </c>
    </row>
    <row r="15" spans="1:14" ht="20" customHeight="1" x14ac:dyDescent="0.15">
      <c r="A15" s="3" t="s">
        <v>26</v>
      </c>
      <c r="B15" s="4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  <c r="L15" s="17">
        <v>0.5</v>
      </c>
      <c r="M15" s="15">
        <f>AVERAGE(B22:B30)</f>
        <v>2897.3639932738388</v>
      </c>
      <c r="N15" s="17">
        <f>STDEV(B22:B30)</f>
        <v>3269.8455100198375</v>
      </c>
    </row>
    <row r="16" spans="1:14" ht="20" customHeight="1" x14ac:dyDescent="0.15">
      <c r="A16" s="3" t="s">
        <v>40</v>
      </c>
      <c r="B16" s="8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  <c r="L16" s="17">
        <v>0.4</v>
      </c>
      <c r="M16" s="15">
        <f>AVERAGE(B31:B39)</f>
        <v>2666.8611734443202</v>
      </c>
      <c r="N16" s="17">
        <f>STDEV(B31:B39)</f>
        <v>4121.0674085354167</v>
      </c>
    </row>
    <row r="17" spans="1:9" ht="20" customHeight="1" x14ac:dyDescent="0.15">
      <c r="A17" s="3" t="s">
        <v>24</v>
      </c>
      <c r="B17" s="8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9" ht="20" customHeight="1" x14ac:dyDescent="0.15">
      <c r="A18" s="3" t="s">
        <v>29</v>
      </c>
      <c r="B18" s="8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9" ht="20" customHeight="1" x14ac:dyDescent="0.15">
      <c r="A19" s="3" t="s">
        <v>25</v>
      </c>
      <c r="B19" s="8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9" ht="20" customHeight="1" x14ac:dyDescent="0.15">
      <c r="A20" s="3" t="s">
        <v>21</v>
      </c>
      <c r="B20" s="8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9" ht="20" customHeight="1" x14ac:dyDescent="0.15">
      <c r="A21" s="3" t="s">
        <v>20</v>
      </c>
      <c r="B21" s="8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9" ht="20" customHeight="1" x14ac:dyDescent="0.15">
      <c r="A22" s="3" t="s">
        <v>33</v>
      </c>
      <c r="B22" s="4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9" ht="20" customHeight="1" x14ac:dyDescent="0.15">
      <c r="A23" s="3" t="s">
        <v>35</v>
      </c>
      <c r="B23" s="4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9" ht="20" customHeight="1" x14ac:dyDescent="0.15">
      <c r="A24" s="3" t="s">
        <v>43</v>
      </c>
      <c r="B24" s="8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9" ht="20" customHeight="1" x14ac:dyDescent="0.15">
      <c r="A25" s="3" t="s">
        <v>30</v>
      </c>
      <c r="B25" s="8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9" ht="20" customHeight="1" x14ac:dyDescent="0.15">
      <c r="A26" s="3" t="s">
        <v>13</v>
      </c>
      <c r="B26" s="4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9" ht="20" customHeight="1" x14ac:dyDescent="0.15">
      <c r="A27" s="3" t="s">
        <v>22</v>
      </c>
      <c r="B27" s="8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9" ht="20" customHeight="1" x14ac:dyDescent="0.15">
      <c r="A28" s="3" t="s">
        <v>18</v>
      </c>
      <c r="B28" s="8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</row>
    <row r="29" spans="1:9" ht="20" customHeight="1" x14ac:dyDescent="0.15">
      <c r="A29" s="3" t="s">
        <v>19</v>
      </c>
      <c r="B29" s="8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</row>
    <row r="30" spans="1:9" ht="20" customHeight="1" x14ac:dyDescent="0.15">
      <c r="A30" s="3" t="s">
        <v>14</v>
      </c>
      <c r="B30" s="8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</row>
    <row r="31" spans="1:9" ht="20" customHeight="1" x14ac:dyDescent="0.15">
      <c r="A31" s="3" t="s">
        <v>45</v>
      </c>
      <c r="B31" s="4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9" ht="20" customHeight="1" x14ac:dyDescent="0.15">
      <c r="A32" s="3" t="s">
        <v>38</v>
      </c>
      <c r="B32" s="4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ht="20" customHeight="1" x14ac:dyDescent="0.15">
      <c r="A33" s="3" t="s">
        <v>27</v>
      </c>
      <c r="B33" s="4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ht="20" customHeight="1" x14ac:dyDescent="0.15">
      <c r="A34" s="3" t="s">
        <v>23</v>
      </c>
      <c r="B34" s="4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ht="20" customHeight="1" x14ac:dyDescent="0.15">
      <c r="A35" s="3" t="s">
        <v>12</v>
      </c>
      <c r="B35" s="4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ht="20" customHeight="1" x14ac:dyDescent="0.15">
      <c r="A36" s="3" t="s">
        <v>11</v>
      </c>
      <c r="B36" s="4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ht="20" customHeight="1" x14ac:dyDescent="0.15">
      <c r="A37" s="3" t="s">
        <v>10</v>
      </c>
      <c r="B37" s="4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ht="20" customHeight="1" x14ac:dyDescent="0.15">
      <c r="A38" s="3" t="s">
        <v>8</v>
      </c>
      <c r="B38" s="4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ht="20" customHeight="1" x14ac:dyDescent="0.15">
      <c r="A39" s="3" t="s">
        <v>17</v>
      </c>
      <c r="B39" s="8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</sheetData>
  <pageMargins left="0.7" right="0.7" top="0.75" bottom="0.75" header="0.3" footer="0.3"/>
  <pageSetup paperSize="9" orientation="portrait" horizontalDpi="0" verticalDpi="0"/>
  <ignoredErrors>
    <ignoredError sqref="M13:N1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77F6-B23F-884F-8015-263B0EB7258B}">
  <dimension ref="A1:Y41"/>
  <sheetViews>
    <sheetView topLeftCell="F7" workbookViewId="0">
      <selection activeCell="Y16" sqref="Y16"/>
    </sheetView>
  </sheetViews>
  <sheetFormatPr baseColWidth="10" defaultRowHeight="13" x14ac:dyDescent="0.15"/>
  <cols>
    <col min="1" max="1" width="16.5" bestFit="1" customWidth="1"/>
    <col min="3" max="3" width="13.6640625" bestFit="1" customWidth="1"/>
    <col min="4" max="4" width="13.33203125" bestFit="1" customWidth="1"/>
    <col min="6" max="6" width="22.83203125" bestFit="1" customWidth="1"/>
    <col min="9" max="9" width="12" bestFit="1" customWidth="1"/>
    <col min="11" max="11" width="12" bestFit="1" customWidth="1"/>
    <col min="12" max="12" width="22.6640625" bestFit="1" customWidth="1"/>
    <col min="24" max="24" width="12" bestFit="1" customWidth="1"/>
    <col min="25" max="25" width="12.33203125" bestFit="1" customWidth="1"/>
  </cols>
  <sheetData>
    <row r="1" spans="1:25" s="1" customFormat="1" ht="20.25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49</v>
      </c>
    </row>
    <row r="2" spans="1:25" s="1" customFormat="1" ht="20" customHeight="1" x14ac:dyDescent="0.15">
      <c r="A2" s="20" t="s">
        <v>46</v>
      </c>
      <c r="B2" s="15">
        <v>7261.1640222072601</v>
      </c>
      <c r="C2" s="15">
        <v>5</v>
      </c>
      <c r="D2" s="15">
        <v>5</v>
      </c>
      <c r="E2" s="15">
        <v>0</v>
      </c>
      <c r="F2" s="16" t="s">
        <v>9</v>
      </c>
      <c r="G2" s="17">
        <v>96</v>
      </c>
      <c r="H2" s="17">
        <v>100</v>
      </c>
      <c r="I2" s="17">
        <f>MID(A2,11,2)/100</f>
        <v>0.9</v>
      </c>
    </row>
    <row r="3" spans="1:25" s="1" customFormat="1" ht="20" customHeight="1" x14ac:dyDescent="0.15">
      <c r="A3" s="20" t="s">
        <v>44</v>
      </c>
      <c r="B3" s="15">
        <v>6498.5790827274304</v>
      </c>
      <c r="C3" s="15">
        <v>3</v>
      </c>
      <c r="D3" s="15">
        <v>3</v>
      </c>
      <c r="E3" s="15">
        <v>0</v>
      </c>
      <c r="F3" s="16" t="s">
        <v>9</v>
      </c>
      <c r="G3" s="17">
        <v>96</v>
      </c>
      <c r="H3" s="17">
        <v>100</v>
      </c>
      <c r="I3" s="17">
        <f>MID(A3,11,2)/100</f>
        <v>0.9</v>
      </c>
    </row>
    <row r="4" spans="1:25" s="1" customFormat="1" ht="20" customHeight="1" x14ac:dyDescent="0.15">
      <c r="A4" s="20" t="s">
        <v>42</v>
      </c>
      <c r="B4" s="15">
        <v>3910.7361335754299</v>
      </c>
      <c r="C4" s="15">
        <v>3</v>
      </c>
      <c r="D4" s="15">
        <v>3</v>
      </c>
      <c r="E4" s="15">
        <v>0</v>
      </c>
      <c r="F4" s="16" t="s">
        <v>9</v>
      </c>
      <c r="G4" s="17">
        <v>96</v>
      </c>
      <c r="H4" s="17">
        <v>100</v>
      </c>
      <c r="I4" s="17">
        <f>MID(A4,11,2)/100</f>
        <v>0.9</v>
      </c>
    </row>
    <row r="5" spans="1:25" s="1" customFormat="1" ht="20" customHeight="1" x14ac:dyDescent="0.15">
      <c r="A5" s="20" t="s">
        <v>39</v>
      </c>
      <c r="B5" s="15">
        <v>1651.4762043952901</v>
      </c>
      <c r="C5" s="15">
        <v>3</v>
      </c>
      <c r="D5" s="15">
        <v>3</v>
      </c>
      <c r="E5" s="15">
        <v>0</v>
      </c>
      <c r="F5" s="16" t="s">
        <v>9</v>
      </c>
      <c r="G5" s="17">
        <v>96</v>
      </c>
      <c r="H5" s="17">
        <v>100</v>
      </c>
      <c r="I5" s="17">
        <f>MID(A5,11,2)/100</f>
        <v>0.9</v>
      </c>
      <c r="L5" s="24" t="s">
        <v>49</v>
      </c>
      <c r="M5" s="24" t="s">
        <v>50</v>
      </c>
      <c r="N5" s="47" t="s">
        <v>51</v>
      </c>
    </row>
    <row r="6" spans="1:25" s="1" customFormat="1" ht="20" customHeight="1" x14ac:dyDescent="0.15">
      <c r="A6" s="20" t="s">
        <v>36</v>
      </c>
      <c r="B6" s="15">
        <v>1118.33229136466</v>
      </c>
      <c r="C6" s="15">
        <v>3</v>
      </c>
      <c r="D6" s="15">
        <v>3</v>
      </c>
      <c r="E6" s="15">
        <v>0</v>
      </c>
      <c r="F6" s="16" t="s">
        <v>9</v>
      </c>
      <c r="G6" s="17">
        <v>96</v>
      </c>
      <c r="H6" s="17">
        <v>100</v>
      </c>
      <c r="I6" s="17">
        <f>MID(A6,11,2)/100</f>
        <v>0.9</v>
      </c>
      <c r="L6" s="49">
        <v>0.9</v>
      </c>
      <c r="M6" s="15">
        <f>AVERAGE(B2:B11)</f>
        <v>4086.0984786748827</v>
      </c>
      <c r="N6" s="17">
        <f>STDEVA(B2:B11)</f>
        <v>2608.7470377537579</v>
      </c>
    </row>
    <row r="7" spans="1:25" s="1" customFormat="1" ht="20" customHeight="1" x14ac:dyDescent="0.15">
      <c r="A7" s="20" t="s">
        <v>46</v>
      </c>
      <c r="B7" s="15">
        <v>7255.3756871223404</v>
      </c>
      <c r="C7" s="15">
        <v>5</v>
      </c>
      <c r="D7" s="15">
        <v>5</v>
      </c>
      <c r="E7" s="15">
        <v>0</v>
      </c>
      <c r="F7" s="16" t="s">
        <v>9</v>
      </c>
      <c r="G7" s="17">
        <v>96</v>
      </c>
      <c r="H7" s="17">
        <v>100</v>
      </c>
      <c r="I7" s="17">
        <v>0.9</v>
      </c>
      <c r="L7" s="49">
        <v>0.6</v>
      </c>
      <c r="M7" s="15">
        <f>AVERAGE(B12:B21)</f>
        <v>11284.916199326492</v>
      </c>
      <c r="N7" s="17">
        <f>STDEVA(B12:B21)</f>
        <v>9775.1001886007289</v>
      </c>
    </row>
    <row r="8" spans="1:25" s="1" customFormat="1" ht="20" customHeight="1" x14ac:dyDescent="0.15">
      <c r="A8" s="20" t="s">
        <v>44</v>
      </c>
      <c r="B8" s="15">
        <v>6485.8691194057401</v>
      </c>
      <c r="C8" s="15">
        <v>3</v>
      </c>
      <c r="D8" s="15">
        <v>3</v>
      </c>
      <c r="E8" s="15">
        <v>0</v>
      </c>
      <c r="F8" s="16" t="s">
        <v>9</v>
      </c>
      <c r="G8" s="17">
        <v>96</v>
      </c>
      <c r="H8" s="17">
        <v>100</v>
      </c>
      <c r="I8" s="17">
        <v>0.9</v>
      </c>
      <c r="L8" s="49">
        <v>0.5</v>
      </c>
      <c r="M8" s="15">
        <f>AVERAGE(B22:B31)</f>
        <v>4990.2428039073902</v>
      </c>
      <c r="N8" s="17">
        <f>STDEVA(B22:B31)</f>
        <v>2843.3932011809784</v>
      </c>
    </row>
    <row r="9" spans="1:25" s="1" customFormat="1" ht="20" customHeight="1" x14ac:dyDescent="0.15">
      <c r="A9" s="20" t="s">
        <v>42</v>
      </c>
      <c r="B9" s="15">
        <v>3911.24010205268</v>
      </c>
      <c r="C9" s="15">
        <v>3</v>
      </c>
      <c r="D9" s="15">
        <v>3</v>
      </c>
      <c r="E9" s="15">
        <v>0</v>
      </c>
      <c r="F9" s="16" t="s">
        <v>9</v>
      </c>
      <c r="G9" s="17">
        <v>96</v>
      </c>
      <c r="H9" s="17">
        <v>100</v>
      </c>
      <c r="I9" s="17">
        <v>0.9</v>
      </c>
      <c r="L9" s="49">
        <v>0.4</v>
      </c>
      <c r="M9" s="15">
        <f>AVERAGE(B32:B41)</f>
        <v>4737.9413594484204</v>
      </c>
      <c r="N9" s="17">
        <f>STDEVA(B32:B41)</f>
        <v>4417.0864628969412</v>
      </c>
    </row>
    <row r="10" spans="1:25" s="1" customFormat="1" ht="20" customHeight="1" x14ac:dyDescent="0.15">
      <c r="A10" s="20" t="s">
        <v>39</v>
      </c>
      <c r="B10" s="15">
        <v>1656.0011281967099</v>
      </c>
      <c r="C10" s="15">
        <v>3</v>
      </c>
      <c r="D10" s="15">
        <v>3</v>
      </c>
      <c r="E10" s="15">
        <v>0</v>
      </c>
      <c r="F10" s="16" t="s">
        <v>9</v>
      </c>
      <c r="G10" s="17">
        <v>96</v>
      </c>
      <c r="H10" s="17">
        <v>100</v>
      </c>
      <c r="I10" s="17">
        <v>0.9</v>
      </c>
    </row>
    <row r="11" spans="1:25" s="1" customFormat="1" ht="20" customHeight="1" x14ac:dyDescent="0.15">
      <c r="A11" s="20" t="s">
        <v>36</v>
      </c>
      <c r="B11" s="15">
        <v>1112.2110157012901</v>
      </c>
      <c r="C11" s="15">
        <v>3</v>
      </c>
      <c r="D11" s="15">
        <v>3</v>
      </c>
      <c r="E11" s="15">
        <v>0</v>
      </c>
      <c r="F11" s="16" t="s">
        <v>9</v>
      </c>
      <c r="G11" s="17">
        <v>96</v>
      </c>
      <c r="H11" s="17">
        <v>100</v>
      </c>
      <c r="I11" s="17">
        <v>0.9</v>
      </c>
    </row>
    <row r="12" spans="1:25" s="1" customFormat="1" ht="20" customHeight="1" x14ac:dyDescent="0.15">
      <c r="A12" s="18" t="s">
        <v>48</v>
      </c>
      <c r="B12" s="15">
        <v>24285.1037707328</v>
      </c>
      <c r="C12" s="15">
        <v>5</v>
      </c>
      <c r="D12" s="15">
        <v>5</v>
      </c>
      <c r="E12" s="15">
        <v>0</v>
      </c>
      <c r="F12" s="16" t="s">
        <v>9</v>
      </c>
      <c r="G12" s="17">
        <v>92</v>
      </c>
      <c r="H12" s="17">
        <v>100</v>
      </c>
      <c r="I12" s="17">
        <f>MID(A12,11,2)/100</f>
        <v>0.6</v>
      </c>
    </row>
    <row r="13" spans="1:25" s="1" customFormat="1" ht="20" customHeight="1" x14ac:dyDescent="0.15">
      <c r="A13" s="18" t="s">
        <v>47</v>
      </c>
      <c r="B13" s="15">
        <v>20303.573081016501</v>
      </c>
      <c r="C13" s="15">
        <v>5</v>
      </c>
      <c r="D13" s="15">
        <v>5</v>
      </c>
      <c r="E13" s="15">
        <v>0</v>
      </c>
      <c r="F13" s="16" t="s">
        <v>9</v>
      </c>
      <c r="G13" s="17">
        <v>92</v>
      </c>
      <c r="H13" s="17">
        <v>100</v>
      </c>
      <c r="I13" s="17">
        <f>MID(A13,11,2)/100</f>
        <v>0.6</v>
      </c>
    </row>
    <row r="14" spans="1:25" s="1" customFormat="1" ht="20" customHeight="1" x14ac:dyDescent="0.15">
      <c r="A14" s="18" t="s">
        <v>40</v>
      </c>
      <c r="B14" s="12">
        <v>7282.6782884597696</v>
      </c>
      <c r="C14" s="12" t="s">
        <v>15</v>
      </c>
      <c r="D14" s="12" t="s">
        <v>15</v>
      </c>
      <c r="E14" s="13">
        <v>0</v>
      </c>
      <c r="F14" s="12" t="s">
        <v>16</v>
      </c>
      <c r="G14" s="13">
        <v>92</v>
      </c>
      <c r="H14" s="13">
        <v>100</v>
      </c>
      <c r="I14" s="17">
        <f>MID(A14,11,2)/100</f>
        <v>0.6</v>
      </c>
    </row>
    <row r="15" spans="1:25" s="1" customFormat="1" ht="20" customHeight="1" x14ac:dyDescent="0.15">
      <c r="A15" s="18" t="s">
        <v>26</v>
      </c>
      <c r="B15" s="15">
        <v>2549.5364155769298</v>
      </c>
      <c r="C15" s="15">
        <v>3</v>
      </c>
      <c r="D15" s="15">
        <v>3</v>
      </c>
      <c r="E15" s="15">
        <v>0</v>
      </c>
      <c r="F15" s="16" t="s">
        <v>9</v>
      </c>
      <c r="G15" s="17">
        <v>92</v>
      </c>
      <c r="H15" s="17">
        <v>100</v>
      </c>
      <c r="I15" s="17">
        <f>MID(A15,11,2)/100</f>
        <v>0.6</v>
      </c>
      <c r="L15" s="24" t="s">
        <v>5</v>
      </c>
      <c r="M15" s="24" t="s">
        <v>50</v>
      </c>
      <c r="N15" s="24" t="s">
        <v>51</v>
      </c>
      <c r="O15" s="24" t="s">
        <v>56</v>
      </c>
      <c r="X15" s="24" t="s">
        <v>49</v>
      </c>
      <c r="Y15" s="24" t="s">
        <v>58</v>
      </c>
    </row>
    <row r="16" spans="1:25" s="1" customFormat="1" ht="20" customHeight="1" x14ac:dyDescent="0.15">
      <c r="A16" s="18" t="s">
        <v>24</v>
      </c>
      <c r="B16" s="12">
        <v>1968.81252360343</v>
      </c>
      <c r="C16" s="12" t="s">
        <v>15</v>
      </c>
      <c r="D16" s="12" t="s">
        <v>15</v>
      </c>
      <c r="E16" s="13">
        <v>0</v>
      </c>
      <c r="F16" s="12" t="s">
        <v>16</v>
      </c>
      <c r="G16" s="13">
        <v>91</v>
      </c>
      <c r="H16" s="13">
        <v>100</v>
      </c>
      <c r="I16" s="17">
        <f>MID(A16,11,2)/100</f>
        <v>0.6</v>
      </c>
      <c r="L16" s="48" t="s">
        <v>54</v>
      </c>
      <c r="M16" s="15">
        <f>AVERAGE(B2:B13,B15,B17,B18,B20,B23:B24,B28:B29,B32:B35,B37:B40)</f>
        <v>7221.3144081149658</v>
      </c>
      <c r="N16" s="15">
        <f>STDEVA(B2:B13,B15,B17:B18,B20,B23:B24,B28,B29,B32,B34,B33,B35,B37,B38,B39,B40)</f>
        <v>6914.9463827280033</v>
      </c>
      <c r="O16" s="15">
        <f>COUNTIF(F$2:F$41,"optimal")</f>
        <v>28</v>
      </c>
      <c r="X16" s="22">
        <v>0.9</v>
      </c>
      <c r="Y16" s="15">
        <f>AVERAGE(B2:B11)</f>
        <v>4086.0984786748827</v>
      </c>
    </row>
    <row r="17" spans="1:25" s="1" customFormat="1" ht="20" customHeight="1" x14ac:dyDescent="0.15">
      <c r="A17" s="18" t="s">
        <v>48</v>
      </c>
      <c r="B17" s="15">
        <v>24298.8168396949</v>
      </c>
      <c r="C17" s="15">
        <v>5</v>
      </c>
      <c r="D17" s="15">
        <v>5</v>
      </c>
      <c r="E17" s="15">
        <v>0</v>
      </c>
      <c r="F17" s="16" t="s">
        <v>9</v>
      </c>
      <c r="G17" s="17">
        <v>92</v>
      </c>
      <c r="H17" s="17">
        <v>100</v>
      </c>
      <c r="I17" s="17">
        <v>0.6</v>
      </c>
      <c r="L17" s="48" t="s">
        <v>55</v>
      </c>
      <c r="M17" s="15">
        <f>AVERAGE(B14,B16,B19,B21,B22,B25,B26,B27,B30,B31,B36,B41)</f>
        <v>4066.2654155294063</v>
      </c>
      <c r="N17" s="15">
        <f>STDEVA(B14,B16,B19,B21,B22,B25,B26,B27,B30,B31,B36,B41)</f>
        <v>3489.7080566888681</v>
      </c>
      <c r="O17" s="15">
        <f>COUNTIF(F$2:F$41,"infeasible")</f>
        <v>12</v>
      </c>
      <c r="X17" s="17">
        <v>0.6</v>
      </c>
      <c r="Y17" s="15">
        <f>AVERAGE(B12,B13,B15,B17,B18,B20)</f>
        <v>15720.701671163204</v>
      </c>
    </row>
    <row r="18" spans="1:25" s="1" customFormat="1" ht="20" customHeight="1" x14ac:dyDescent="0.15">
      <c r="A18" s="18" t="s">
        <v>47</v>
      </c>
      <c r="B18" s="15">
        <v>20344.445094585401</v>
      </c>
      <c r="C18" s="15">
        <v>5</v>
      </c>
      <c r="D18" s="15">
        <v>5</v>
      </c>
      <c r="E18" s="15">
        <v>0</v>
      </c>
      <c r="F18" s="16" t="s">
        <v>9</v>
      </c>
      <c r="G18" s="17">
        <v>92</v>
      </c>
      <c r="H18" s="17">
        <v>100</v>
      </c>
      <c r="I18" s="17">
        <v>0.6</v>
      </c>
      <c r="X18" s="17">
        <v>0.5</v>
      </c>
      <c r="Y18" s="15">
        <f>AVERAGE(B23,B24,B28,B29)</f>
        <v>5094.7435308694776</v>
      </c>
    </row>
    <row r="19" spans="1:25" s="1" customFormat="1" ht="20" customHeight="1" x14ac:dyDescent="0.15">
      <c r="A19" s="18" t="s">
        <v>40</v>
      </c>
      <c r="B19" s="12">
        <v>7306.7956964969599</v>
      </c>
      <c r="C19" s="12" t="s">
        <v>15</v>
      </c>
      <c r="D19" s="12" t="s">
        <v>15</v>
      </c>
      <c r="E19" s="13">
        <v>0</v>
      </c>
      <c r="F19" s="12" t="s">
        <v>16</v>
      </c>
      <c r="G19" s="13">
        <v>92</v>
      </c>
      <c r="H19" s="13">
        <v>100</v>
      </c>
      <c r="I19" s="17">
        <v>0.6</v>
      </c>
      <c r="X19" s="17">
        <v>0.4</v>
      </c>
      <c r="Y19" s="15">
        <f>AVERAGE(B32,B34,B33,B35,B37,B38,B39,B40)</f>
        <v>5829.0793112516249</v>
      </c>
    </row>
    <row r="20" spans="1:25" s="1" customFormat="1" ht="20" customHeight="1" x14ac:dyDescent="0.15">
      <c r="A20" s="18" t="s">
        <v>26</v>
      </c>
      <c r="B20" s="15">
        <v>2542.73482537269</v>
      </c>
      <c r="C20" s="15">
        <v>3</v>
      </c>
      <c r="D20" s="15">
        <v>3</v>
      </c>
      <c r="E20" s="15">
        <v>0</v>
      </c>
      <c r="F20" s="16" t="s">
        <v>9</v>
      </c>
      <c r="G20" s="17">
        <v>92</v>
      </c>
      <c r="H20" s="17">
        <v>100</v>
      </c>
      <c r="I20" s="17">
        <v>0.6</v>
      </c>
    </row>
    <row r="21" spans="1:25" s="1" customFormat="1" ht="20" customHeight="1" x14ac:dyDescent="0.15">
      <c r="A21" s="18" t="s">
        <v>24</v>
      </c>
      <c r="B21" s="12">
        <v>1966.6654577255199</v>
      </c>
      <c r="C21" s="12" t="s">
        <v>15</v>
      </c>
      <c r="D21" s="12" t="s">
        <v>15</v>
      </c>
      <c r="E21" s="13">
        <v>0</v>
      </c>
      <c r="F21" s="12" t="s">
        <v>16</v>
      </c>
      <c r="G21" s="13">
        <v>91</v>
      </c>
      <c r="H21" s="13">
        <v>100</v>
      </c>
      <c r="I21" s="17">
        <v>0.6</v>
      </c>
    </row>
    <row r="22" spans="1:25" ht="20" customHeight="1" x14ac:dyDescent="0.15">
      <c r="A22" s="19" t="s">
        <v>43</v>
      </c>
      <c r="B22" s="12">
        <v>9439.7466042041706</v>
      </c>
      <c r="C22" s="12" t="s">
        <v>15</v>
      </c>
      <c r="D22" s="12" t="s">
        <v>15</v>
      </c>
      <c r="E22" s="13">
        <v>0</v>
      </c>
      <c r="F22" s="12" t="s">
        <v>16</v>
      </c>
      <c r="G22" s="13">
        <v>89</v>
      </c>
      <c r="H22" s="13">
        <v>100</v>
      </c>
      <c r="I22" s="17">
        <f>MID(A22,11,2)/100</f>
        <v>0.5</v>
      </c>
    </row>
    <row r="23" spans="1:25" ht="20" customHeight="1" x14ac:dyDescent="0.15">
      <c r="A23" s="19" t="s">
        <v>33</v>
      </c>
      <c r="B23" s="15">
        <v>5197.6079306602396</v>
      </c>
      <c r="C23" s="15">
        <v>3</v>
      </c>
      <c r="D23" s="15">
        <v>3</v>
      </c>
      <c r="E23" s="15">
        <v>0</v>
      </c>
      <c r="F23" s="16" t="s">
        <v>9</v>
      </c>
      <c r="G23" s="17">
        <v>91</v>
      </c>
      <c r="H23" s="17">
        <v>100</v>
      </c>
      <c r="I23" s="17">
        <f>MID(A23,11,2)/100</f>
        <v>0.5</v>
      </c>
    </row>
    <row r="24" spans="1:25" ht="20" customHeight="1" x14ac:dyDescent="0.15">
      <c r="A24" s="19" t="s">
        <v>35</v>
      </c>
      <c r="B24" s="15">
        <v>4999.1608066558802</v>
      </c>
      <c r="C24" s="15">
        <v>3</v>
      </c>
      <c r="D24" s="15">
        <v>3</v>
      </c>
      <c r="E24" s="15">
        <v>0</v>
      </c>
      <c r="F24" s="16" t="s">
        <v>9</v>
      </c>
      <c r="G24" s="17">
        <v>91</v>
      </c>
      <c r="H24" s="17">
        <v>100</v>
      </c>
      <c r="I24" s="17">
        <f>MID(A24,11,2)/100</f>
        <v>0.5</v>
      </c>
    </row>
    <row r="25" spans="1:25" ht="20" customHeight="1" x14ac:dyDescent="0.15">
      <c r="A25" s="19" t="s">
        <v>30</v>
      </c>
      <c r="B25" s="12">
        <v>4320.6974377632096</v>
      </c>
      <c r="C25" s="12" t="s">
        <v>15</v>
      </c>
      <c r="D25" s="12" t="s">
        <v>15</v>
      </c>
      <c r="E25" s="13">
        <v>0</v>
      </c>
      <c r="F25" s="12" t="s">
        <v>16</v>
      </c>
      <c r="G25" s="13">
        <v>90</v>
      </c>
      <c r="H25" s="13">
        <v>100</v>
      </c>
      <c r="I25" s="17">
        <f>MID(A25,11,2)/100</f>
        <v>0.5</v>
      </c>
    </row>
    <row r="26" spans="1:25" ht="20" customHeight="1" x14ac:dyDescent="0.15">
      <c r="A26" s="19" t="s">
        <v>22</v>
      </c>
      <c r="B26" s="12">
        <v>986.20014142990101</v>
      </c>
      <c r="C26" s="12" t="s">
        <v>15</v>
      </c>
      <c r="D26" s="12" t="s">
        <v>15</v>
      </c>
      <c r="E26" s="13">
        <v>0</v>
      </c>
      <c r="F26" s="12" t="s">
        <v>16</v>
      </c>
      <c r="G26" s="13">
        <v>90</v>
      </c>
      <c r="H26" s="13">
        <v>100</v>
      </c>
      <c r="I26" s="17">
        <f>MID(A26,11,2)/100</f>
        <v>0.5</v>
      </c>
    </row>
    <row r="27" spans="1:25" ht="20" customHeight="1" x14ac:dyDescent="0.15">
      <c r="A27" s="19" t="s">
        <v>43</v>
      </c>
      <c r="B27" s="12">
        <v>9455.0318861007599</v>
      </c>
      <c r="C27" s="12" t="s">
        <v>15</v>
      </c>
      <c r="D27" s="12" t="s">
        <v>15</v>
      </c>
      <c r="E27" s="13">
        <v>0</v>
      </c>
      <c r="F27" s="12" t="s">
        <v>16</v>
      </c>
      <c r="G27" s="13">
        <v>89</v>
      </c>
      <c r="H27" s="13">
        <v>100</v>
      </c>
      <c r="I27" s="17">
        <v>0.5</v>
      </c>
    </row>
    <row r="28" spans="1:25" ht="20" customHeight="1" x14ac:dyDescent="0.15">
      <c r="A28" s="19" t="s">
        <v>33</v>
      </c>
      <c r="B28" s="15">
        <v>5192.22054219245</v>
      </c>
      <c r="C28" s="15">
        <v>3</v>
      </c>
      <c r="D28" s="15">
        <v>3</v>
      </c>
      <c r="E28" s="15">
        <v>0</v>
      </c>
      <c r="F28" s="16" t="s">
        <v>9</v>
      </c>
      <c r="G28" s="17">
        <v>91</v>
      </c>
      <c r="H28" s="17">
        <v>100</v>
      </c>
      <c r="I28" s="17">
        <v>0.5</v>
      </c>
    </row>
    <row r="29" spans="1:25" ht="20" customHeight="1" x14ac:dyDescent="0.15">
      <c r="A29" s="19" t="s">
        <v>35</v>
      </c>
      <c r="B29" s="15">
        <v>4989.9848439693396</v>
      </c>
      <c r="C29" s="15">
        <v>3</v>
      </c>
      <c r="D29" s="15">
        <v>3</v>
      </c>
      <c r="E29" s="15">
        <v>0</v>
      </c>
      <c r="F29" s="16" t="s">
        <v>9</v>
      </c>
      <c r="G29" s="17">
        <v>91</v>
      </c>
      <c r="H29" s="17">
        <v>100</v>
      </c>
      <c r="I29" s="17">
        <v>0.5</v>
      </c>
    </row>
    <row r="30" spans="1:25" ht="20" customHeight="1" x14ac:dyDescent="0.15">
      <c r="A30" s="19" t="s">
        <v>30</v>
      </c>
      <c r="B30" s="12">
        <v>4336.4837288856497</v>
      </c>
      <c r="C30" s="12" t="s">
        <v>15</v>
      </c>
      <c r="D30" s="12" t="s">
        <v>15</v>
      </c>
      <c r="E30" s="13">
        <v>0</v>
      </c>
      <c r="F30" s="12" t="s">
        <v>16</v>
      </c>
      <c r="G30" s="13">
        <v>90</v>
      </c>
      <c r="H30" s="13">
        <v>100</v>
      </c>
      <c r="I30" s="17">
        <v>0.5</v>
      </c>
    </row>
    <row r="31" spans="1:25" ht="20" customHeight="1" x14ac:dyDescent="0.15">
      <c r="A31" s="19" t="s">
        <v>22</v>
      </c>
      <c r="B31" s="12">
        <v>985.29411721229496</v>
      </c>
      <c r="C31" s="12" t="s">
        <v>15</v>
      </c>
      <c r="D31" s="12" t="s">
        <v>15</v>
      </c>
      <c r="E31" s="13">
        <v>0</v>
      </c>
      <c r="F31" s="12" t="s">
        <v>16</v>
      </c>
      <c r="G31" s="13">
        <v>90</v>
      </c>
      <c r="H31" s="13">
        <v>100</v>
      </c>
      <c r="I31" s="17">
        <v>0.5</v>
      </c>
    </row>
    <row r="32" spans="1:25" ht="20" customHeight="1" x14ac:dyDescent="0.15">
      <c r="A32" s="21" t="s">
        <v>45</v>
      </c>
      <c r="B32" s="15">
        <v>12078.176561594</v>
      </c>
      <c r="C32" s="15">
        <v>5</v>
      </c>
      <c r="D32" s="15">
        <v>5</v>
      </c>
      <c r="E32" s="15">
        <v>0</v>
      </c>
      <c r="F32" s="16" t="s">
        <v>9</v>
      </c>
      <c r="G32" s="17">
        <v>89</v>
      </c>
      <c r="H32" s="17">
        <v>100</v>
      </c>
      <c r="I32" s="17">
        <f t="shared" ref="I32:I37" si="0">MID(A32,11,2)/100</f>
        <v>0.4</v>
      </c>
    </row>
    <row r="33" spans="1:9" ht="20" customHeight="1" x14ac:dyDescent="0.15">
      <c r="A33" s="21" t="s">
        <v>38</v>
      </c>
      <c r="B33" s="15">
        <v>6266.4993979930796</v>
      </c>
      <c r="C33" s="15">
        <v>5</v>
      </c>
      <c r="D33" s="15">
        <v>5</v>
      </c>
      <c r="E33" s="15">
        <v>0</v>
      </c>
      <c r="F33" s="16" t="s">
        <v>9</v>
      </c>
      <c r="G33" s="17">
        <v>88</v>
      </c>
      <c r="H33" s="17">
        <v>100</v>
      </c>
      <c r="I33" s="17">
        <f t="shared" si="0"/>
        <v>0.4</v>
      </c>
    </row>
    <row r="34" spans="1:9" ht="20" customHeight="1" x14ac:dyDescent="0.15">
      <c r="A34" s="21" t="s">
        <v>27</v>
      </c>
      <c r="B34" s="15">
        <v>3539.9709272384598</v>
      </c>
      <c r="C34" s="15">
        <v>3</v>
      </c>
      <c r="D34" s="15">
        <v>3</v>
      </c>
      <c r="E34" s="15">
        <v>0</v>
      </c>
      <c r="F34" s="16" t="s">
        <v>9</v>
      </c>
      <c r="G34" s="17">
        <v>89</v>
      </c>
      <c r="H34" s="17">
        <v>100</v>
      </c>
      <c r="I34" s="17">
        <f t="shared" si="0"/>
        <v>0.4</v>
      </c>
    </row>
    <row r="35" spans="1:9" ht="20" customHeight="1" x14ac:dyDescent="0.15">
      <c r="A35" s="21" t="s">
        <v>23</v>
      </c>
      <c r="B35" s="15">
        <v>1420.16506934165</v>
      </c>
      <c r="C35" s="15">
        <v>3</v>
      </c>
      <c r="D35" s="15">
        <v>3</v>
      </c>
      <c r="E35" s="15">
        <v>0</v>
      </c>
      <c r="F35" s="16" t="s">
        <v>9</v>
      </c>
      <c r="G35" s="17">
        <v>89</v>
      </c>
      <c r="H35" s="17">
        <v>100</v>
      </c>
      <c r="I35" s="17">
        <f t="shared" si="0"/>
        <v>0.4</v>
      </c>
    </row>
    <row r="36" spans="1:9" ht="20" customHeight="1" x14ac:dyDescent="0.15">
      <c r="A36" s="21" t="s">
        <v>17</v>
      </c>
      <c r="B36" s="12">
        <v>372.95650339126502</v>
      </c>
      <c r="C36" s="12" t="s">
        <v>15</v>
      </c>
      <c r="D36" s="12" t="s">
        <v>15</v>
      </c>
      <c r="E36" s="13">
        <v>0</v>
      </c>
      <c r="F36" s="12" t="s">
        <v>16</v>
      </c>
      <c r="G36" s="13">
        <v>88</v>
      </c>
      <c r="H36" s="13">
        <v>100</v>
      </c>
      <c r="I36" s="17">
        <f t="shared" si="0"/>
        <v>0.4</v>
      </c>
    </row>
    <row r="37" spans="1:9" ht="20" customHeight="1" x14ac:dyDescent="0.15">
      <c r="A37" s="21" t="s">
        <v>27</v>
      </c>
      <c r="B37" s="15">
        <v>3545.0982115268698</v>
      </c>
      <c r="C37" s="15">
        <v>3</v>
      </c>
      <c r="D37" s="15">
        <v>3</v>
      </c>
      <c r="E37" s="15">
        <v>0</v>
      </c>
      <c r="F37" s="16" t="s">
        <v>9</v>
      </c>
      <c r="G37" s="17">
        <v>89</v>
      </c>
      <c r="H37" s="17">
        <v>100</v>
      </c>
      <c r="I37" s="17">
        <f t="shared" si="0"/>
        <v>0.4</v>
      </c>
    </row>
    <row r="38" spans="1:9" ht="20" customHeight="1" x14ac:dyDescent="0.15">
      <c r="A38" s="21" t="s">
        <v>45</v>
      </c>
      <c r="B38" s="15">
        <v>12090.7532887458</v>
      </c>
      <c r="C38" s="15">
        <v>5</v>
      </c>
      <c r="D38" s="15">
        <v>5</v>
      </c>
      <c r="E38" s="15">
        <v>0</v>
      </c>
      <c r="F38" s="16" t="s">
        <v>9</v>
      </c>
      <c r="G38" s="17">
        <v>89</v>
      </c>
      <c r="H38" s="17">
        <v>100</v>
      </c>
      <c r="I38" s="17">
        <v>0.4</v>
      </c>
    </row>
    <row r="39" spans="1:9" ht="20" customHeight="1" x14ac:dyDescent="0.15">
      <c r="A39" s="21" t="s">
        <v>38</v>
      </c>
      <c r="B39" s="15">
        <v>6270.9645264148703</v>
      </c>
      <c r="C39" s="15">
        <v>5</v>
      </c>
      <c r="D39" s="15">
        <v>5</v>
      </c>
      <c r="E39" s="15">
        <v>0</v>
      </c>
      <c r="F39" s="16" t="s">
        <v>9</v>
      </c>
      <c r="G39" s="17">
        <v>88</v>
      </c>
      <c r="H39" s="17">
        <v>100</v>
      </c>
      <c r="I39" s="17">
        <v>0.4</v>
      </c>
    </row>
    <row r="40" spans="1:9" ht="20" customHeight="1" x14ac:dyDescent="0.15">
      <c r="A40" s="21" t="s">
        <v>23</v>
      </c>
      <c r="B40" s="15">
        <v>1421.0065071582701</v>
      </c>
      <c r="C40" s="15">
        <v>3</v>
      </c>
      <c r="D40" s="15">
        <v>3</v>
      </c>
      <c r="E40" s="15">
        <v>0</v>
      </c>
      <c r="F40" s="16" t="s">
        <v>9</v>
      </c>
      <c r="G40" s="17">
        <v>89</v>
      </c>
      <c r="H40" s="17">
        <v>100</v>
      </c>
      <c r="I40" s="17">
        <v>0.4</v>
      </c>
    </row>
    <row r="41" spans="1:9" ht="20" customHeight="1" x14ac:dyDescent="0.15">
      <c r="A41" s="21" t="s">
        <v>17</v>
      </c>
      <c r="B41" s="12">
        <v>373.82260107994</v>
      </c>
      <c r="C41" s="12" t="s">
        <v>15</v>
      </c>
      <c r="D41" s="12" t="s">
        <v>15</v>
      </c>
      <c r="E41" s="13">
        <v>0</v>
      </c>
      <c r="F41" s="12" t="s">
        <v>16</v>
      </c>
      <c r="G41" s="13">
        <v>88</v>
      </c>
      <c r="H41" s="13">
        <v>100</v>
      </c>
      <c r="I41" s="17">
        <v>0.4</v>
      </c>
    </row>
  </sheetData>
  <sortState xmlns:xlrd2="http://schemas.microsoft.com/office/spreadsheetml/2017/richdata2" ref="A2:I45">
    <sortCondition descending="1" ref="I1:I45"/>
  </sortState>
  <pageMargins left="0.7" right="0.7" top="0.75" bottom="0.75" header="0.3" footer="0.3"/>
  <ignoredErrors>
    <ignoredError sqref="M6:N9 Y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Risultati finali</vt:lpstr>
      <vt:lpstr>Risultati più esecuzioni analis</vt:lpstr>
      <vt:lpstr>Tutti prima esecuzione analisi</vt:lpstr>
      <vt:lpstr>Solo 5 casi per 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SPROCATTI</cp:lastModifiedBy>
  <dcterms:modified xsi:type="dcterms:W3CDTF">2023-07-23T16:30:53Z</dcterms:modified>
</cp:coreProperties>
</file>