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charts/chart1.xml" ContentType="application/vnd.openxmlformats-officedocument.drawingml.char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style1.xml" ContentType="application/vnd.ms-office.chartstyle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10"/>
  <workbookPr/>
  <mc:AlternateContent xmlns:mc="http://schemas.openxmlformats.org/markup-compatibility/2006">
    <mc:Choice Requires="x15">
      <x15ac:absPath xmlns:x15ac="http://schemas.microsoft.com/office/spreadsheetml/2010/11/ac" url="C:\Users\JaredSpataro\OneDrive - Microsoft\"/>
    </mc:Choice>
  </mc:AlternateContent>
  <xr:revisionPtr revIDLastSave="0" documentId="C22FB13D4D2D963901F80FCB468B6AD6FAC3E89E" xr6:coauthVersionLast="23" xr6:coauthVersionMax="23" xr10:uidLastSave="{00000000-0000-0000-0000-000000000000}"/>
  <bookViews>
    <workbookView minimized="1" xWindow="0" yWindow="0" windowWidth="23040" windowHeight="9225" xr2:uid="{00000000-000D-0000-FFFF-FFFF00000000}"/>
  </bookViews>
  <sheets>
    <sheet name="Summary" sheetId="1" r:id="rId1"/>
    <sheet name="Assumptions" sheetId="2" r:id="rId2"/>
    <sheet name="licensing" sheetId="3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E26" i="3"/>
  <c r="B26" i="1"/>
  <c r="E21" i="3"/>
  <c r="E23" i="3"/>
  <c r="E50" i="1"/>
  <c r="E22" i="3"/>
  <c r="E18" i="3"/>
  <c r="E17" i="3"/>
  <c r="E19" i="3"/>
  <c r="B50" i="1"/>
  <c r="E6" i="3"/>
  <c r="E7" i="3"/>
  <c r="G26" i="1"/>
  <c r="F26" i="1"/>
  <c r="E26" i="1"/>
  <c r="D26" i="1"/>
  <c r="C26" i="1"/>
  <c r="G50" i="1"/>
  <c r="F50" i="1"/>
  <c r="E8" i="3"/>
  <c r="C49" i="1"/>
  <c r="C51" i="1"/>
  <c r="C50" i="1"/>
  <c r="D50" i="1"/>
  <c r="G49" i="1"/>
  <c r="G51" i="1"/>
  <c r="F49" i="1"/>
  <c r="E49" i="1"/>
  <c r="E51" i="1"/>
  <c r="D49" i="1"/>
  <c r="D51" i="1"/>
  <c r="F51" i="1"/>
  <c r="E3" i="3"/>
  <c r="E2" i="3"/>
  <c r="E4" i="3"/>
  <c r="B49" i="1"/>
  <c r="B51" i="1"/>
  <c r="I51" i="1"/>
  <c r="I27" i="1"/>
  <c r="N6" i="1"/>
  <c r="E12" i="3"/>
  <c r="E11" i="3"/>
  <c r="E13" i="3"/>
  <c r="B25" i="1"/>
  <c r="E20" i="1"/>
  <c r="B27" i="1"/>
  <c r="D25" i="1"/>
  <c r="D27" i="1"/>
  <c r="F25" i="1"/>
  <c r="F27" i="1"/>
  <c r="C25" i="1"/>
  <c r="C27" i="1"/>
  <c r="E25" i="1"/>
  <c r="E27" i="1"/>
  <c r="G25" i="1"/>
  <c r="G27" i="1"/>
  <c r="B31" i="1"/>
  <c r="I31" i="1"/>
  <c r="I7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H31" i="1"/>
  <c r="E21" i="1"/>
  <c r="E19" i="1"/>
  <c r="E18" i="1"/>
  <c r="G13" i="1"/>
  <c r="F13" i="1"/>
  <c r="E13" i="1"/>
  <c r="G12" i="1"/>
  <c r="F12" i="1"/>
  <c r="E12" i="1"/>
  <c r="G11" i="1"/>
  <c r="F11" i="1"/>
  <c r="E11" i="1"/>
  <c r="D13" i="1"/>
  <c r="C13" i="1"/>
  <c r="D12" i="1"/>
  <c r="C12" i="1"/>
  <c r="D11" i="1"/>
  <c r="C11" i="1"/>
  <c r="G10" i="1"/>
  <c r="F10" i="1"/>
  <c r="E10" i="1"/>
  <c r="D10" i="1"/>
  <c r="C10" i="1"/>
  <c r="G6" i="1"/>
  <c r="F6" i="1"/>
  <c r="E6" i="1"/>
  <c r="G5" i="1"/>
  <c r="F5" i="1"/>
  <c r="E5" i="1"/>
  <c r="G4" i="1"/>
  <c r="F4" i="1"/>
  <c r="E4" i="1"/>
  <c r="N3" i="1"/>
  <c r="H27" i="1"/>
  <c r="M6" i="1"/>
  <c r="B46" i="1"/>
  <c r="I46" i="1"/>
  <c r="I22" i="1"/>
  <c r="N5" i="1"/>
  <c r="B22" i="1"/>
  <c r="G38" i="1"/>
  <c r="F38" i="1"/>
  <c r="E38" i="1"/>
  <c r="D38" i="1"/>
  <c r="C38" i="1"/>
  <c r="B38" i="1"/>
  <c r="I38" i="1"/>
  <c r="I14" i="1"/>
  <c r="N4" i="1"/>
  <c r="I28" i="1"/>
  <c r="N7" i="1"/>
  <c r="E22" i="1"/>
  <c r="H22" i="1"/>
  <c r="M5" i="1"/>
  <c r="G14" i="1"/>
  <c r="F14" i="1"/>
  <c r="E14" i="1"/>
  <c r="D14" i="1"/>
  <c r="C14" i="1"/>
  <c r="B14" i="1"/>
  <c r="G7" i="1"/>
  <c r="F7" i="1"/>
  <c r="E7" i="1"/>
  <c r="D7" i="1"/>
  <c r="C7" i="1"/>
  <c r="B7" i="1"/>
  <c r="H7" i="1"/>
  <c r="H14" i="1"/>
  <c r="M4" i="1"/>
  <c r="M3" i="1"/>
  <c r="H28" i="1"/>
  <c r="M7" i="1"/>
  <c r="O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Bruening (Synaxis Corporation)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Mark Bruening (Synaxis Corporation):</t>
        </r>
        <r>
          <rPr>
            <sz val="9"/>
            <color indexed="81"/>
            <rFont val="Tahoma"/>
            <family val="2"/>
          </rPr>
          <t xml:space="preserve">
500k for network plus $46k for Session Boarder Controller (VoIP)</t>
        </r>
      </text>
    </comment>
  </commentList>
</comments>
</file>

<file path=xl/sharedStrings.xml><?xml version="1.0" encoding="utf-8"?>
<sst xmlns="http://schemas.openxmlformats.org/spreadsheetml/2006/main" count="148" uniqueCount="84">
  <si>
    <t>On-premises</t>
  </si>
  <si>
    <t>Summary of annual costs</t>
  </si>
  <si>
    <t>Hardware</t>
  </si>
  <si>
    <t xml:space="preserve">Numbers used on on-prem vs. cloud </t>
  </si>
  <si>
    <t>Cloud</t>
  </si>
  <si>
    <t>Year 1</t>
  </si>
  <si>
    <t>Year 2</t>
  </si>
  <si>
    <t>Year 3</t>
  </si>
  <si>
    <t>Year 4</t>
  </si>
  <si>
    <t>Year 5</t>
  </si>
  <si>
    <t>Year 6</t>
  </si>
  <si>
    <t>Messaging</t>
  </si>
  <si>
    <t>Communications</t>
  </si>
  <si>
    <t>Collaboration</t>
  </si>
  <si>
    <t>Years 1-6 avg</t>
  </si>
  <si>
    <t>Cloud 1-6 avg</t>
  </si>
  <si>
    <t>Total</t>
  </si>
  <si>
    <t>Operations</t>
  </si>
  <si>
    <t>Microsoft Office client</t>
  </si>
  <si>
    <t>Deployment</t>
  </si>
  <si>
    <t>Licensing</t>
  </si>
  <si>
    <t>Knowledge Workers</t>
  </si>
  <si>
    <t>Task Workers</t>
  </si>
  <si>
    <t xml:space="preserve">Cloud </t>
  </si>
  <si>
    <t>Cloud Hardware</t>
  </si>
  <si>
    <t>session border controller</t>
  </si>
  <si>
    <t>Cloud Operations</t>
  </si>
  <si>
    <t>Migration costs</t>
  </si>
  <si>
    <t>ADFS Setup</t>
  </si>
  <si>
    <t>The difference in operations costs for Year 1 is $140,060  in datacenter costs (utilities, space)</t>
  </si>
  <si>
    <t>100000 in datacenter costs for Lync, 3 FTE</t>
  </si>
  <si>
    <t>62500 datacenter costs for SP, 2 FTE, 384000 backups, 250000 managed services</t>
  </si>
  <si>
    <t>Hardware costs from Year 1 to Year 2.  Take the initial hardware cost and multiply by .2 - this is the additional hardware associated with growth.  Then take the maintenance planned for Year 2 and increase that by 20% to account for growth.</t>
  </si>
  <si>
    <t>For admins, the equation for Exchange in Year 2 is 2.5 (admins) + (2.5 *.5 *1.2) for hardware admins.  We assume that for every current admin, there is an additional .5 FTE with hardware, then we assume that the hardware admin grows by 20% every year</t>
  </si>
  <si>
    <t>Input</t>
  </si>
  <si>
    <t>Value</t>
  </si>
  <si>
    <t>Notes</t>
  </si>
  <si>
    <t>Number of Exchange administrators</t>
  </si>
  <si>
    <t>1 for both on-prem and cloud. Benchmark is 2 for on-prem, 1 for cloud</t>
  </si>
  <si>
    <t>Number of Lync administrators</t>
  </si>
  <si>
    <t>1 for both on-prem and cloud. Benchmark is 1.3 for on-prem, .6 for cloud</t>
  </si>
  <si>
    <t>Number of SP administrators</t>
  </si>
  <si>
    <t>1 for both on-prem and cloud. Benchmark is 2.5 for on-prem, 1.5 for cloud</t>
  </si>
  <si>
    <t>Number of Office administrators</t>
  </si>
  <si>
    <t>2 for both on-prem and cloud</t>
  </si>
  <si>
    <t>Number of Exchange servers</t>
  </si>
  <si>
    <t>all virtual</t>
  </si>
  <si>
    <t>Number of SharePoint servers</t>
  </si>
  <si>
    <t>all virtual. This is lower than benchmark of 8 servers. It also doesn't include a load balancer typically used.</t>
  </si>
  <si>
    <t>Size of SP storage</t>
  </si>
  <si>
    <t>20 Gb</t>
  </si>
  <si>
    <t>This is much lower than benchmark of 5,400 Gb</t>
  </si>
  <si>
    <t>Cost of Virtual Machine</t>
  </si>
  <si>
    <t>Average mailbox size</t>
  </si>
  <si>
    <t>1.5 GB</t>
  </si>
  <si>
    <t>Small mailbox size compared to benchmark (5 GB)</t>
  </si>
  <si>
    <t>Cost for storage</t>
  </si>
  <si>
    <t>per GB</t>
  </si>
  <si>
    <t>Fully burdened salary</t>
  </si>
  <si>
    <t>Professional Services cost per hour</t>
  </si>
  <si>
    <t>Number of E3 licenses</t>
  </si>
  <si>
    <t>Number of E1 licenses</t>
  </si>
  <si>
    <t>Cloud-transition year</t>
  </si>
  <si>
    <t>units</t>
  </si>
  <si>
    <t>monthly price (net)</t>
  </si>
  <si>
    <t>annual (net+5%)</t>
  </si>
  <si>
    <t>CoreCAL UserCAL SA</t>
  </si>
  <si>
    <t>E3 transition from CoreCAL</t>
  </si>
  <si>
    <t>Ex Server</t>
  </si>
  <si>
    <t>Cloud - subsequent years</t>
  </si>
  <si>
    <t>E3 full USL</t>
  </si>
  <si>
    <t>CoreCAL Bridge</t>
  </si>
  <si>
    <t xml:space="preserve"> </t>
  </si>
  <si>
    <t>L-only</t>
  </si>
  <si>
    <t>SA</t>
  </si>
  <si>
    <t>Annual (net+5%)</t>
  </si>
  <si>
    <t>Office</t>
  </si>
  <si>
    <t>79P-04712</t>
  </si>
  <si>
    <t>W06-00446</t>
  </si>
  <si>
    <t>For second group of employees</t>
  </si>
  <si>
    <t>Cloud-until EA renewal</t>
  </si>
  <si>
    <t>E1 addon to CoreCAL Device</t>
  </si>
  <si>
    <t>E1 full USL</t>
  </si>
  <si>
    <t xml:space="preserve">On-premises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</si>
</sst>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  <xf numFmtId="164" fontId="0" fillId="3" borderId="0" xfId="1" applyNumberFormat="1" applyFont="1" applyFill="1"/>
    <xf numFmtId="164" fontId="1" fillId="3" borderId="0" xfId="1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64" fontId="2" fillId="4" borderId="0" xfId="1" applyNumberFormat="1" applyFont="1" applyFill="1"/>
    <xf numFmtId="164" fontId="0" fillId="5" borderId="0" xfId="1" applyNumberFormat="1" applyFont="1" applyFill="1"/>
    <xf numFmtId="164" fontId="0" fillId="0" borderId="0" xfId="1" applyNumberFormat="1" applyFont="1" applyFill="1"/>
    <xf numFmtId="0" fontId="0" fillId="0" borderId="0" xfId="0" applyFill="1"/>
    <xf numFmtId="0" fontId="5" fillId="0" borderId="0" xfId="0" applyFont="1"/>
    <xf numFmtId="0" fontId="0" fillId="0" borderId="0" xfId="0" applyFont="1"/>
    <xf numFmtId="164" fontId="5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5" fillId="7" borderId="9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left" wrapText="1" indent="1"/>
    </xf>
    <xf numFmtId="0" fontId="0" fillId="6" borderId="9" xfId="0" applyFill="1" applyBorder="1" applyAlignment="1">
      <alignment horizontal="left" wrapText="1" indent="1"/>
    </xf>
    <xf numFmtId="0" fontId="5" fillId="7" borderId="9" xfId="0" applyFont="1" applyFill="1" applyBorder="1" applyAlignment="1">
      <alignment horizontal="left" indent="1"/>
    </xf>
    <xf numFmtId="0" fontId="0" fillId="6" borderId="9" xfId="0" applyFill="1" applyBorder="1" applyAlignment="1">
      <alignment horizontal="left" indent="1"/>
    </xf>
    <xf numFmtId="0" fontId="0" fillId="6" borderId="9" xfId="0" applyFill="1" applyBorder="1" applyAlignment="1">
      <alignment horizontal="right" indent="1"/>
    </xf>
    <xf numFmtId="6" fontId="0" fillId="6" borderId="9" xfId="0" applyNumberFormat="1" applyFill="1" applyBorder="1" applyAlignment="1">
      <alignment horizontal="right" indent="1"/>
    </xf>
    <xf numFmtId="8" fontId="0" fillId="6" borderId="9" xfId="0" applyNumberFormat="1" applyFill="1" applyBorder="1" applyAlignment="1">
      <alignment horizontal="right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Breakdown of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Summary!$M$1:$M$2</c:f>
              <c:strCache>
                <c:ptCount val="2"/>
                <c:pt idx="0">
                  <c:v> Summary of annual costs </c:v>
                </c:pt>
                <c:pt idx="1">
                  <c:v> On-premises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Summary!$L$3:$L$6</c:f>
              <c:strCache>
                <c:ptCount val="4"/>
                <c:pt idx="0">
                  <c:v> Hardware </c:v>
                </c:pt>
                <c:pt idx="1">
                  <c:v> Operations </c:v>
                </c:pt>
                <c:pt idx="2">
                  <c:v> Deployment </c:v>
                </c:pt>
                <c:pt idx="3">
                  <c:v> Licensing </c:v>
                </c:pt>
              </c:strCache>
            </c:strRef>
          </c:cat>
          <c:val>
            <c:numRef>
              <c:f>Summary!$M$3:$M$6</c:f>
              <c:numCache>
                <c:formatCode>_(* #,##0_);_(* \(#,##0\);_(* "-"??_);_(@_)</c:formatCode>
                <c:ptCount val="4"/>
                <c:pt idx="0">
                  <c:v>63826.666666666664</c:v>
                </c:pt>
                <c:pt idx="1">
                  <c:v>1062549</c:v>
                </c:pt>
                <c:pt idx="2">
                  <c:v>183164.66666666666</c:v>
                </c:pt>
                <c:pt idx="3">
                  <c:v>298935.3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9-4B8E-8513-1E8E07CDDC5D}"/>
            </c:ext>
          </c:extLst>
        </c:ser>
        <c:ser>
          <c:idx val="1"/>
          <c:order val="1"/>
          <c:tx>
            <c:strRef>
              <c:f>Summary!$N$1:$N$2</c:f>
              <c:strCache>
                <c:ptCount val="2"/>
                <c:pt idx="0">
                  <c:v> Summary of annual costs </c:v>
                </c:pt>
                <c:pt idx="1">
                  <c:v> Cloud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Summary!$L$3:$L$6</c:f>
              <c:strCache>
                <c:ptCount val="4"/>
                <c:pt idx="0">
                  <c:v> Hardware </c:v>
                </c:pt>
                <c:pt idx="1">
                  <c:v> Operations </c:v>
                </c:pt>
                <c:pt idx="2">
                  <c:v> Deployment </c:v>
                </c:pt>
                <c:pt idx="3">
                  <c:v> Licensing </c:v>
                </c:pt>
              </c:strCache>
            </c:strRef>
          </c:cat>
          <c:val>
            <c:numRef>
              <c:f>Summary!$N$3:$N$6</c:f>
              <c:numCache>
                <c:formatCode>_(* #,##0_);_(* \(#,##0\);_(* "-"??_);_(@_)</c:formatCode>
                <c:ptCount val="4"/>
                <c:pt idx="0">
                  <c:v>653.33333333333337</c:v>
                </c:pt>
                <c:pt idx="1">
                  <c:v>902772</c:v>
                </c:pt>
                <c:pt idx="2">
                  <c:v>36175.166666666664</c:v>
                </c:pt>
                <c:pt idx="3">
                  <c:v>507088.34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9-4B8E-8513-1E8E07CDD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29488"/>
        <c:axId val="560433016"/>
      </c:barChart>
      <c:catAx>
        <c:axId val="56042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33016"/>
        <c:crosses val="autoZero"/>
        <c:auto val="1"/>
        <c:lblAlgn val="ctr"/>
        <c:lblOffset val="100"/>
        <c:noMultiLvlLbl val="0"/>
      </c:catAx>
      <c:valAx>
        <c:axId val="5604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- average annual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Summary!$L$7</c:f>
              <c:strCache>
                <c:ptCount val="1"/>
                <c:pt idx="0">
                  <c:v> Total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57-433C-B40B-32C635916DCA}"/>
              </c:ext>
            </c:extLst>
          </c:dPt>
          <c:cat>
            <c:strRef>
              <c:f>Summary!$M$1:$N$2</c:f>
              <c:strCache>
                <c:ptCount val="2"/>
                <c:pt idx="0">
                  <c:v> On-premises </c:v>
                </c:pt>
                <c:pt idx="1">
                  <c:v> Cloud </c:v>
                </c:pt>
              </c:strCache>
            </c:strRef>
          </c:cat>
          <c:val>
            <c:numRef>
              <c:f>Summary!$M$7:$N$7</c:f>
              <c:numCache>
                <c:formatCode>_(* #,##0_);_(* \(#,##0\);_(* "-"??_);_(@_)</c:formatCode>
                <c:ptCount val="2"/>
                <c:pt idx="0">
                  <c:v>1608475.6333333335</c:v>
                </c:pt>
                <c:pt idx="1">
                  <c:v>1446688.84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7-433C-B40B-32C635916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28312"/>
        <c:axId val="560425568"/>
      </c:barChart>
      <c:catAx>
        <c:axId val="56042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25568"/>
        <c:crosses val="autoZero"/>
        <c:auto val="1"/>
        <c:lblAlgn val="ctr"/>
        <c:lblOffset val="100"/>
        <c:noMultiLvlLbl val="0"/>
      </c:catAx>
      <c:valAx>
        <c:axId val="5604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2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1009880</xdr:colOff>
      <xdr:row>24</xdr:row>
      <xdr:rowOff>147809</xdr:rowOff>
    </xdr:from>
    <xdr:to>
      <xdr:col>18</xdr:col>
      <xdr:colOff>550844</xdr:colOff>
      <xdr:row>39</xdr:row>
      <xdr:rowOff>136792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587567</xdr:colOff>
      <xdr:row>8</xdr:row>
      <xdr:rowOff>56003</xdr:rowOff>
    </xdr:from>
    <xdr:to>
      <xdr:col>17</xdr:col>
      <xdr:colOff>128531</xdr:colOff>
      <xdr:row>23</xdr:row>
      <xdr:rowOff>44986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zoomScaleNormal="100" workbookViewId="0" xr3:uid="{AEA406A1-0E4B-5B11-9CD5-51D6E497D94C}">
      <selection activeCell="I28" sqref="I28"/>
    </sheetView>
  </sheetViews>
  <sheetFormatPr defaultColWidth="8.85546875" defaultRowHeight="14.25"/>
  <cols>
    <col min="1" max="1" width="20" style="1" customWidth="1"/>
    <col min="2" max="4" width="12.5703125" style="2" bestFit="1" customWidth="1"/>
    <col min="5" max="7" width="13.7109375" style="3" bestFit="1" customWidth="1"/>
    <col min="8" max="8" width="12.85546875" style="1" bestFit="1" customWidth="1"/>
    <col min="9" max="9" width="12.5703125" style="1" bestFit="1" customWidth="1"/>
    <col min="10" max="11" width="8.85546875" style="1"/>
    <col min="12" max="12" width="14.85546875" style="1" bestFit="1" customWidth="1"/>
    <col min="13" max="13" width="13.140625" style="1" bestFit="1" customWidth="1"/>
    <col min="14" max="14" width="11.7109375" style="1" customWidth="1"/>
    <col min="15" max="16384" width="8.85546875" style="1"/>
  </cols>
  <sheetData>
    <row r="1" spans="1:15">
      <c r="A1" s="7" t="s">
        <v>0</v>
      </c>
      <c r="B1" s="7"/>
      <c r="C1" s="7"/>
      <c r="D1" s="7"/>
      <c r="E1" s="7"/>
      <c r="F1" s="7"/>
      <c r="G1" s="7"/>
      <c r="L1" s="14" t="s">
        <v>1</v>
      </c>
      <c r="M1" s="15"/>
      <c r="N1" s="16"/>
    </row>
    <row r="2" spans="1:15">
      <c r="A2" s="13" t="s">
        <v>2</v>
      </c>
      <c r="H2" s="8" t="s">
        <v>3</v>
      </c>
      <c r="I2" s="8"/>
      <c r="J2" s="8"/>
      <c r="L2" s="17"/>
      <c r="M2" s="18" t="s">
        <v>0</v>
      </c>
      <c r="N2" s="19" t="s">
        <v>4</v>
      </c>
    </row>
    <row r="3" spans="1:15">
      <c r="B3" s="2" t="s">
        <v>5</v>
      </c>
      <c r="C3" s="2" t="s">
        <v>6</v>
      </c>
      <c r="D3" s="2" t="s">
        <v>7</v>
      </c>
      <c r="E3" s="3" t="s">
        <v>8</v>
      </c>
      <c r="F3" s="3" t="s">
        <v>9</v>
      </c>
      <c r="G3" s="3" t="s">
        <v>10</v>
      </c>
      <c r="L3" s="17" t="str">
        <f>A2</f>
        <v>Hardware</v>
      </c>
      <c r="M3" s="18">
        <f>H7</f>
        <v>63826.666666666664</v>
      </c>
      <c r="N3" s="19">
        <f>I7</f>
        <v>653.33333333333337</v>
      </c>
    </row>
    <row r="4" spans="1:15">
      <c r="A4" s="1" t="s">
        <v>11</v>
      </c>
      <c r="B4" s="2">
        <v>94752</v>
      </c>
      <c r="C4" s="2">
        <v>10152</v>
      </c>
      <c r="D4" s="2">
        <v>10152</v>
      </c>
      <c r="E4" s="3">
        <f t="shared" ref="E4:G6" si="0">B4</f>
        <v>94752</v>
      </c>
      <c r="F4" s="3">
        <f t="shared" si="0"/>
        <v>10152</v>
      </c>
      <c r="G4" s="3">
        <f t="shared" si="0"/>
        <v>10152</v>
      </c>
      <c r="L4" s="17" t="str">
        <f>A9</f>
        <v>Operations</v>
      </c>
      <c r="M4" s="18">
        <f>H14</f>
        <v>1062549</v>
      </c>
      <c r="N4" s="19">
        <f>I14</f>
        <v>902772</v>
      </c>
    </row>
    <row r="5" spans="1:15">
      <c r="A5" s="1" t="s">
        <v>12</v>
      </c>
      <c r="B5" s="2">
        <v>50816</v>
      </c>
      <c r="C5" s="2">
        <v>5037</v>
      </c>
      <c r="D5" s="2">
        <v>5037</v>
      </c>
      <c r="E5" s="3">
        <f t="shared" si="0"/>
        <v>50816</v>
      </c>
      <c r="F5" s="3">
        <f t="shared" si="0"/>
        <v>5037</v>
      </c>
      <c r="G5" s="3">
        <f t="shared" si="0"/>
        <v>5037</v>
      </c>
      <c r="L5" s="17" t="str">
        <f>A17</f>
        <v>Deployment</v>
      </c>
      <c r="M5" s="18">
        <f>H22</f>
        <v>183164.66666666666</v>
      </c>
      <c r="N5" s="19">
        <f>I22</f>
        <v>36175.166666666664</v>
      </c>
    </row>
    <row r="6" spans="1:15">
      <c r="A6" s="1" t="s">
        <v>13</v>
      </c>
      <c r="B6" s="2">
        <v>12792</v>
      </c>
      <c r="C6" s="2">
        <v>1371</v>
      </c>
      <c r="D6" s="2">
        <v>1371</v>
      </c>
      <c r="E6" s="3">
        <f t="shared" si="0"/>
        <v>12792</v>
      </c>
      <c r="F6" s="3">
        <f t="shared" si="0"/>
        <v>1371</v>
      </c>
      <c r="G6" s="3">
        <f t="shared" si="0"/>
        <v>1371</v>
      </c>
      <c r="H6" s="1" t="s">
        <v>14</v>
      </c>
      <c r="I6" s="1" t="s">
        <v>15</v>
      </c>
      <c r="L6" s="17" t="str">
        <f>A24</f>
        <v>Licensing</v>
      </c>
      <c r="M6" s="18">
        <f>H27</f>
        <v>298935.3</v>
      </c>
      <c r="N6" s="19">
        <f>I27</f>
        <v>507088.34</v>
      </c>
    </row>
    <row r="7" spans="1:15" ht="14.65" thickBot="1">
      <c r="B7" s="2">
        <f>SUM(B4:B6)</f>
        <v>158360</v>
      </c>
      <c r="C7" s="2">
        <f t="shared" ref="C7:G7" si="1">SUM(C4:C6)</f>
        <v>16560</v>
      </c>
      <c r="D7" s="2">
        <f t="shared" si="1"/>
        <v>16560</v>
      </c>
      <c r="E7" s="3">
        <f t="shared" si="1"/>
        <v>158360</v>
      </c>
      <c r="F7" s="3">
        <f t="shared" si="1"/>
        <v>16560</v>
      </c>
      <c r="G7" s="3">
        <f t="shared" si="1"/>
        <v>16560</v>
      </c>
      <c r="H7" s="8">
        <f>SUM(B7:G7)/6</f>
        <v>63826.666666666664</v>
      </c>
      <c r="I7" s="8">
        <f>I31</f>
        <v>653.33333333333337</v>
      </c>
      <c r="L7" s="20" t="s">
        <v>16</v>
      </c>
      <c r="M7" s="21">
        <f>H28</f>
        <v>1608475.6333333335</v>
      </c>
      <c r="N7" s="22">
        <f>I28</f>
        <v>1446688.84</v>
      </c>
      <c r="O7" s="1">
        <f>M7-N7</f>
        <v>161786.79333333345</v>
      </c>
    </row>
    <row r="8" spans="1:15">
      <c r="H8" s="9"/>
      <c r="I8" s="9"/>
    </row>
    <row r="9" spans="1:15">
      <c r="A9" s="13" t="s">
        <v>17</v>
      </c>
      <c r="B9" s="2" t="s">
        <v>5</v>
      </c>
      <c r="C9" s="2" t="s">
        <v>6</v>
      </c>
      <c r="D9" s="2" t="s">
        <v>7</v>
      </c>
      <c r="E9" s="3" t="s">
        <v>8</v>
      </c>
      <c r="F9" s="3" t="s">
        <v>9</v>
      </c>
      <c r="G9" s="3" t="s">
        <v>10</v>
      </c>
    </row>
    <row r="10" spans="1:15">
      <c r="A10" s="1" t="s">
        <v>11</v>
      </c>
      <c r="B10" s="2">
        <v>224582</v>
      </c>
      <c r="C10" s="2">
        <f>B10</f>
        <v>224582</v>
      </c>
      <c r="D10" s="2">
        <f>B10</f>
        <v>224582</v>
      </c>
      <c r="E10" s="3">
        <f>B10</f>
        <v>224582</v>
      </c>
      <c r="F10" s="3">
        <f>B10</f>
        <v>224582</v>
      </c>
      <c r="G10" s="3">
        <f>B10</f>
        <v>224582</v>
      </c>
    </row>
    <row r="11" spans="1:15">
      <c r="A11" s="1" t="s">
        <v>12</v>
      </c>
      <c r="B11" s="2">
        <v>243919</v>
      </c>
      <c r="C11" s="2">
        <f t="shared" ref="C11:C13" si="2">B11</f>
        <v>243919</v>
      </c>
      <c r="D11" s="2">
        <f t="shared" ref="D11:D13" si="3">B11</f>
        <v>243919</v>
      </c>
      <c r="E11" s="3">
        <f t="shared" ref="E11:E13" si="4">B11</f>
        <v>243919</v>
      </c>
      <c r="F11" s="3">
        <f t="shared" ref="F11:F13" si="5">B11</f>
        <v>243919</v>
      </c>
      <c r="G11" s="3">
        <f t="shared" ref="G11:G13" si="6">B11</f>
        <v>243919</v>
      </c>
    </row>
    <row r="12" spans="1:15">
      <c r="A12" s="1" t="s">
        <v>13</v>
      </c>
      <c r="B12" s="2">
        <v>241368</v>
      </c>
      <c r="C12" s="2">
        <f t="shared" si="2"/>
        <v>241368</v>
      </c>
      <c r="D12" s="2">
        <f t="shared" si="3"/>
        <v>241368</v>
      </c>
      <c r="E12" s="3">
        <f t="shared" si="4"/>
        <v>241368</v>
      </c>
      <c r="F12" s="3">
        <f t="shared" si="5"/>
        <v>241368</v>
      </c>
      <c r="G12" s="3">
        <f t="shared" si="6"/>
        <v>241368</v>
      </c>
    </row>
    <row r="13" spans="1:15">
      <c r="A13" s="1" t="s">
        <v>18</v>
      </c>
      <c r="B13" s="2">
        <v>352680</v>
      </c>
      <c r="C13" s="2">
        <f t="shared" si="2"/>
        <v>352680</v>
      </c>
      <c r="D13" s="2">
        <f t="shared" si="3"/>
        <v>352680</v>
      </c>
      <c r="E13" s="3">
        <f t="shared" si="4"/>
        <v>352680</v>
      </c>
      <c r="F13" s="3">
        <f t="shared" si="5"/>
        <v>352680</v>
      </c>
      <c r="G13" s="3">
        <f t="shared" si="6"/>
        <v>352680</v>
      </c>
      <c r="H13" s="1" t="s">
        <v>14</v>
      </c>
      <c r="I13" s="1" t="s">
        <v>15</v>
      </c>
    </row>
    <row r="14" spans="1:15">
      <c r="B14" s="2">
        <f>SUM(B10:B13)</f>
        <v>1062549</v>
      </c>
      <c r="C14" s="2">
        <f t="shared" ref="C14:G14" si="7">SUM(C10:C13)</f>
        <v>1062549</v>
      </c>
      <c r="D14" s="2">
        <f t="shared" si="7"/>
        <v>1062549</v>
      </c>
      <c r="E14" s="3">
        <f t="shared" si="7"/>
        <v>1062549</v>
      </c>
      <c r="F14" s="3">
        <f t="shared" si="7"/>
        <v>1062549</v>
      </c>
      <c r="G14" s="3">
        <f t="shared" si="7"/>
        <v>1062549</v>
      </c>
      <c r="H14" s="8">
        <f>SUM(B14:G14)/6</f>
        <v>1062549</v>
      </c>
      <c r="I14" s="8">
        <f>I38</f>
        <v>902772</v>
      </c>
    </row>
    <row r="15" spans="1:15">
      <c r="H15" s="9"/>
      <c r="I15" s="9"/>
    </row>
    <row r="17" spans="1:10">
      <c r="A17" s="13" t="s">
        <v>19</v>
      </c>
      <c r="B17" s="2" t="s">
        <v>5</v>
      </c>
      <c r="E17" s="3" t="s">
        <v>8</v>
      </c>
    </row>
    <row r="18" spans="1:10">
      <c r="A18" s="1" t="s">
        <v>11</v>
      </c>
      <c r="B18" s="2">
        <v>128092</v>
      </c>
      <c r="E18" s="3">
        <f>B18</f>
        <v>128092</v>
      </c>
    </row>
    <row r="19" spans="1:10">
      <c r="A19" s="1" t="s">
        <v>12</v>
      </c>
      <c r="B19" s="2">
        <v>189300</v>
      </c>
      <c r="E19" s="3">
        <f t="shared" ref="E19:E21" si="8">B19</f>
        <v>189300</v>
      </c>
    </row>
    <row r="20" spans="1:10">
      <c r="A20" s="1" t="s">
        <v>13</v>
      </c>
      <c r="B20" s="2">
        <v>216477</v>
      </c>
      <c r="E20" s="3">
        <f>B20</f>
        <v>216477</v>
      </c>
    </row>
    <row r="21" spans="1:10">
      <c r="A21" s="1" t="s">
        <v>18</v>
      </c>
      <c r="B21" s="2">
        <v>15625</v>
      </c>
      <c r="E21" s="3">
        <f t="shared" si="8"/>
        <v>15625</v>
      </c>
      <c r="H21" s="1" t="s">
        <v>14</v>
      </c>
      <c r="I21" s="1" t="s">
        <v>15</v>
      </c>
    </row>
    <row r="22" spans="1:10">
      <c r="B22" s="2">
        <f>SUM(B18:B21)</f>
        <v>549494</v>
      </c>
      <c r="E22" s="4">
        <f>SUM(E18:E21)</f>
        <v>549494</v>
      </c>
      <c r="F22" s="4"/>
      <c r="G22" s="4"/>
      <c r="H22" s="8">
        <f>SUM(B22:G22)/6</f>
        <v>183164.66666666666</v>
      </c>
      <c r="I22" s="8">
        <f>I46</f>
        <v>36175.166666666664</v>
      </c>
    </row>
    <row r="23" spans="1:10">
      <c r="E23" s="4"/>
      <c r="F23" s="4"/>
      <c r="G23" s="4"/>
    </row>
    <row r="24" spans="1:10">
      <c r="A24" s="13" t="s">
        <v>20</v>
      </c>
      <c r="B24" s="2" t="s">
        <v>5</v>
      </c>
      <c r="C24" s="2" t="s">
        <v>6</v>
      </c>
      <c r="D24" s="2" t="s">
        <v>7</v>
      </c>
      <c r="E24" s="3" t="s">
        <v>8</v>
      </c>
      <c r="F24" s="3" t="s">
        <v>9</v>
      </c>
      <c r="G24" s="3" t="s">
        <v>10</v>
      </c>
    </row>
    <row r="25" spans="1:10">
      <c r="A25" s="1" t="s">
        <v>21</v>
      </c>
      <c r="B25" s="2">
        <f>licensing!J1*licensing!E13</f>
        <v>251836.69</v>
      </c>
      <c r="C25" s="2">
        <f>B25</f>
        <v>251836.69</v>
      </c>
      <c r="D25" s="2">
        <f>B25</f>
        <v>251836.69</v>
      </c>
      <c r="E25" s="4">
        <f>B25</f>
        <v>251836.69</v>
      </c>
      <c r="F25" s="4">
        <f>B25</f>
        <v>251836.69</v>
      </c>
      <c r="G25" s="4">
        <f>B25</f>
        <v>251836.69</v>
      </c>
    </row>
    <row r="26" spans="1:10">
      <c r="A26" s="1" t="s">
        <v>22</v>
      </c>
      <c r="B26" s="2">
        <f>licensing!J2*licensing!E26</f>
        <v>47098.61</v>
      </c>
      <c r="C26" s="2">
        <f>B26</f>
        <v>47098.61</v>
      </c>
      <c r="D26" s="2">
        <f>B26</f>
        <v>47098.61</v>
      </c>
      <c r="E26" s="4">
        <f>B26</f>
        <v>47098.61</v>
      </c>
      <c r="F26" s="4">
        <f>B26</f>
        <v>47098.61</v>
      </c>
      <c r="G26" s="4">
        <f>B26</f>
        <v>47098.61</v>
      </c>
      <c r="H26" s="1" t="s">
        <v>14</v>
      </c>
      <c r="I26" s="1" t="s">
        <v>15</v>
      </c>
    </row>
    <row r="27" spans="1:10">
      <c r="B27" s="2">
        <f>SUM(B25:B26)</f>
        <v>298935.3</v>
      </c>
      <c r="C27" s="2">
        <f t="shared" ref="C27:D27" si="9">SUM(C25:C26)</f>
        <v>298935.3</v>
      </c>
      <c r="D27" s="2">
        <f t="shared" si="9"/>
        <v>298935.3</v>
      </c>
      <c r="E27" s="4">
        <f>SUM(E25:E26)</f>
        <v>298935.3</v>
      </c>
      <c r="F27" s="4">
        <f t="shared" ref="F27:G27" si="10">SUM(F25:F26)</f>
        <v>298935.3</v>
      </c>
      <c r="G27" s="4">
        <f t="shared" si="10"/>
        <v>298935.3</v>
      </c>
      <c r="H27" s="8">
        <f>SUM(B27:G27)/6</f>
        <v>298935.3</v>
      </c>
      <c r="I27" s="8">
        <f>I51</f>
        <v>507088.34</v>
      </c>
    </row>
    <row r="28" spans="1:10">
      <c r="E28" s="4"/>
      <c r="F28" s="4"/>
      <c r="G28" s="4"/>
      <c r="H28" s="8">
        <f>SUM(H7+H14+H22+H27)</f>
        <v>1608475.6333333335</v>
      </c>
      <c r="I28" s="8">
        <f>SUM(I7+I14+I22+I27)</f>
        <v>1446688.84</v>
      </c>
    </row>
    <row r="29" spans="1:10">
      <c r="A29" s="7" t="s">
        <v>23</v>
      </c>
      <c r="B29" s="7"/>
      <c r="C29" s="7"/>
      <c r="D29" s="7"/>
      <c r="E29" s="7"/>
      <c r="F29" s="7"/>
      <c r="G29" s="7"/>
    </row>
    <row r="30" spans="1:10">
      <c r="B30" s="2" t="s">
        <v>5</v>
      </c>
      <c r="I30" s="1" t="s">
        <v>15</v>
      </c>
    </row>
    <row r="31" spans="1:10">
      <c r="A31" s="1" t="s">
        <v>24</v>
      </c>
      <c r="B31" s="2">
        <f>3920</f>
        <v>3920</v>
      </c>
      <c r="H31" s="1">
        <f>H3+H10+H18</f>
        <v>0</v>
      </c>
      <c r="I31" s="1">
        <f>SUM(B31:G31)/6</f>
        <v>653.33333333333337</v>
      </c>
      <c r="J31" s="1" t="s">
        <v>25</v>
      </c>
    </row>
    <row r="33" spans="1:9">
      <c r="A33" s="1" t="s">
        <v>26</v>
      </c>
      <c r="B33" s="2" t="s">
        <v>5</v>
      </c>
      <c r="C33" s="2" t="s">
        <v>6</v>
      </c>
      <c r="D33" s="2" t="s">
        <v>7</v>
      </c>
      <c r="E33" s="3" t="s">
        <v>8</v>
      </c>
      <c r="F33" s="3" t="s">
        <v>9</v>
      </c>
      <c r="G33" s="3" t="s">
        <v>10</v>
      </c>
    </row>
    <row r="34" spans="1:9">
      <c r="A34" s="1" t="s">
        <v>11</v>
      </c>
      <c r="B34" s="2">
        <v>184242</v>
      </c>
      <c r="C34" s="2">
        <f>B34</f>
        <v>184242</v>
      </c>
      <c r="D34" s="2">
        <f>B34</f>
        <v>184242</v>
      </c>
      <c r="E34" s="3">
        <f>B34</f>
        <v>184242</v>
      </c>
      <c r="F34" s="3">
        <f>B34</f>
        <v>184242</v>
      </c>
      <c r="G34" s="3">
        <f>B34</f>
        <v>184242</v>
      </c>
    </row>
    <row r="35" spans="1:9">
      <c r="A35" s="1" t="s">
        <v>12</v>
      </c>
      <c r="B35" s="2">
        <v>176340</v>
      </c>
      <c r="C35" s="2">
        <f t="shared" ref="C35:C37" si="11">B35</f>
        <v>176340</v>
      </c>
      <c r="D35" s="2">
        <f t="shared" ref="D35:D37" si="12">B35</f>
        <v>176340</v>
      </c>
      <c r="E35" s="3">
        <f t="shared" ref="E35:E37" si="13">B35</f>
        <v>176340</v>
      </c>
      <c r="F35" s="3">
        <f t="shared" ref="F35:F37" si="14">B35</f>
        <v>176340</v>
      </c>
      <c r="G35" s="3">
        <f t="shared" ref="G35:G37" si="15">B35</f>
        <v>176340</v>
      </c>
    </row>
    <row r="36" spans="1:9">
      <c r="A36" s="1" t="s">
        <v>13</v>
      </c>
      <c r="B36" s="2">
        <v>189510</v>
      </c>
      <c r="C36" s="2">
        <f t="shared" si="11"/>
        <v>189510</v>
      </c>
      <c r="D36" s="2">
        <f t="shared" si="12"/>
        <v>189510</v>
      </c>
      <c r="E36" s="3">
        <f t="shared" si="13"/>
        <v>189510</v>
      </c>
      <c r="F36" s="3">
        <f t="shared" si="14"/>
        <v>189510</v>
      </c>
      <c r="G36" s="3">
        <f t="shared" si="15"/>
        <v>189510</v>
      </c>
      <c r="I36" s="9"/>
    </row>
    <row r="37" spans="1:9">
      <c r="A37" s="1" t="s">
        <v>18</v>
      </c>
      <c r="B37" s="2">
        <v>352680</v>
      </c>
      <c r="C37" s="2">
        <f t="shared" si="11"/>
        <v>352680</v>
      </c>
      <c r="D37" s="2">
        <f t="shared" si="12"/>
        <v>352680</v>
      </c>
      <c r="E37" s="3">
        <f t="shared" si="13"/>
        <v>352680</v>
      </c>
      <c r="F37" s="3">
        <f t="shared" si="14"/>
        <v>352680</v>
      </c>
      <c r="G37" s="3">
        <f t="shared" si="15"/>
        <v>352680</v>
      </c>
      <c r="I37" s="1" t="s">
        <v>15</v>
      </c>
    </row>
    <row r="38" spans="1:9">
      <c r="B38" s="2">
        <f>SUM(B34:B37)</f>
        <v>902772</v>
      </c>
      <c r="C38" s="2">
        <f t="shared" ref="C38:G38" si="16">SUM(C34:C37)</f>
        <v>902772</v>
      </c>
      <c r="D38" s="2">
        <f t="shared" si="16"/>
        <v>902772</v>
      </c>
      <c r="E38" s="3">
        <f t="shared" si="16"/>
        <v>902772</v>
      </c>
      <c r="F38" s="3">
        <f t="shared" si="16"/>
        <v>902772</v>
      </c>
      <c r="G38" s="3">
        <f t="shared" si="16"/>
        <v>902772</v>
      </c>
      <c r="I38" s="1">
        <f>SUM(B38:G38)/6</f>
        <v>902772</v>
      </c>
    </row>
    <row r="40" spans="1:9">
      <c r="A40" s="1" t="s">
        <v>27</v>
      </c>
    </row>
    <row r="41" spans="1:9">
      <c r="A41" s="1" t="s">
        <v>11</v>
      </c>
      <c r="B41" s="2">
        <v>79020</v>
      </c>
    </row>
    <row r="42" spans="1:9">
      <c r="A42" s="1" t="s">
        <v>12</v>
      </c>
    </row>
    <row r="43" spans="1:9">
      <c r="A43" s="1" t="s">
        <v>13</v>
      </c>
      <c r="B43" s="2">
        <v>41156</v>
      </c>
    </row>
    <row r="44" spans="1:9">
      <c r="A44" s="1" t="s">
        <v>18</v>
      </c>
      <c r="B44" s="2">
        <v>15625</v>
      </c>
    </row>
    <row r="45" spans="1:9">
      <c r="A45" s="1" t="s">
        <v>28</v>
      </c>
      <c r="B45" s="2">
        <v>81250</v>
      </c>
      <c r="I45" s="1" t="s">
        <v>15</v>
      </c>
    </row>
    <row r="46" spans="1:9">
      <c r="B46" s="2">
        <f>SUM(B41:B45)</f>
        <v>217051</v>
      </c>
      <c r="I46" s="1">
        <f>SUM(B46:G46)/6</f>
        <v>36175.166666666664</v>
      </c>
    </row>
    <row r="48" spans="1:9">
      <c r="A48" s="13" t="s">
        <v>20</v>
      </c>
      <c r="B48" s="2" t="s">
        <v>5</v>
      </c>
      <c r="C48" s="2" t="s">
        <v>6</v>
      </c>
      <c r="D48" s="2" t="s">
        <v>7</v>
      </c>
      <c r="E48" s="3" t="s">
        <v>8</v>
      </c>
      <c r="F48" s="3" t="s">
        <v>9</v>
      </c>
      <c r="G48" s="3" t="s">
        <v>10</v>
      </c>
    </row>
    <row r="49" spans="1:9">
      <c r="A49" s="1" t="s">
        <v>21</v>
      </c>
      <c r="B49" s="2">
        <f>licensing!J1*licensing!E4</f>
        <v>284142.32</v>
      </c>
      <c r="C49" s="2">
        <f>licensing!J1*licensing!E8</f>
        <v>424975.45999999996</v>
      </c>
      <c r="D49" s="2">
        <f>C49</f>
        <v>424975.45999999996</v>
      </c>
      <c r="E49" s="4">
        <f>C49</f>
        <v>424975.45999999996</v>
      </c>
      <c r="F49" s="4">
        <f>C49</f>
        <v>424975.45999999996</v>
      </c>
      <c r="G49" s="4">
        <f>C49</f>
        <v>424975.45999999996</v>
      </c>
    </row>
    <row r="50" spans="1:9">
      <c r="A50" s="1" t="s">
        <v>22</v>
      </c>
      <c r="B50" s="2">
        <f>licensing!J2*licensing!E19</f>
        <v>103643.84999999999</v>
      </c>
      <c r="C50" s="2">
        <f>B50</f>
        <v>103643.84999999999</v>
      </c>
      <c r="D50" s="2">
        <f>B50</f>
        <v>103643.84999999999</v>
      </c>
      <c r="E50" s="4">
        <f>licensing!J2*licensing!E23</f>
        <v>107526.29</v>
      </c>
      <c r="F50" s="4">
        <f>E50</f>
        <v>107526.29</v>
      </c>
      <c r="G50" s="4">
        <f>E50</f>
        <v>107526.29</v>
      </c>
      <c r="I50" s="1" t="s">
        <v>15</v>
      </c>
    </row>
    <row r="51" spans="1:9">
      <c r="B51" s="2">
        <f>SUM(B49:B50)</f>
        <v>387786.17</v>
      </c>
      <c r="C51" s="2">
        <f t="shared" ref="C51" si="17">SUM(C49:C50)</f>
        <v>528619.30999999994</v>
      </c>
      <c r="D51" s="2">
        <f t="shared" ref="D51" si="18">SUM(D49:D50)</f>
        <v>528619.30999999994</v>
      </c>
      <c r="E51" s="4">
        <f>SUM(E49:E50)</f>
        <v>532501.75</v>
      </c>
      <c r="F51" s="4">
        <f t="shared" ref="F51" si="19">SUM(F49:F50)</f>
        <v>532501.75</v>
      </c>
      <c r="G51" s="4">
        <f t="shared" ref="G51" si="20">SUM(G49:G50)</f>
        <v>532501.75</v>
      </c>
      <c r="I51" s="1">
        <f>SUM(B51:G51)/6</f>
        <v>507088.34</v>
      </c>
    </row>
    <row r="53" spans="1:9">
      <c r="A53" s="1" t="s">
        <v>29</v>
      </c>
    </row>
    <row r="54" spans="1:9">
      <c r="A54" s="1" t="s">
        <v>30</v>
      </c>
    </row>
    <row r="55" spans="1:9">
      <c r="A55" s="1" t="s">
        <v>31</v>
      </c>
    </row>
    <row r="57" spans="1:9">
      <c r="A57" s="1" t="s">
        <v>32</v>
      </c>
    </row>
    <row r="59" spans="1:9">
      <c r="A59" s="1" t="s">
        <v>33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zoomScale="140" zoomScaleNormal="140" workbookViewId="0" xr3:uid="{958C4451-9541-5A59-BF78-D2F731DF1C81}">
      <selection activeCell="A10" sqref="A10"/>
    </sheetView>
  </sheetViews>
  <sheetFormatPr defaultRowHeight="14.25"/>
  <cols>
    <col min="1" max="1" width="37.28515625" bestFit="1" customWidth="1"/>
    <col min="2" max="2" width="13.28515625" style="5" bestFit="1" customWidth="1"/>
    <col min="3" max="3" width="65.28515625" style="6" customWidth="1"/>
  </cols>
  <sheetData>
    <row r="1" spans="1:5">
      <c r="A1" s="26" t="s">
        <v>34</v>
      </c>
      <c r="B1" s="23" t="s">
        <v>35</v>
      </c>
      <c r="C1" s="24" t="s">
        <v>36</v>
      </c>
    </row>
    <row r="2" spans="1:5">
      <c r="A2" s="27" t="s">
        <v>37</v>
      </c>
      <c r="B2" s="28">
        <v>1</v>
      </c>
      <c r="C2" s="25" t="s">
        <v>38</v>
      </c>
      <c r="D2" s="10"/>
      <c r="E2" s="10"/>
    </row>
    <row r="3" spans="1:5">
      <c r="A3" s="27" t="s">
        <v>39</v>
      </c>
      <c r="B3" s="28">
        <v>1</v>
      </c>
      <c r="C3" s="25" t="s">
        <v>40</v>
      </c>
    </row>
    <row r="4" spans="1:5">
      <c r="A4" s="27" t="s">
        <v>41</v>
      </c>
      <c r="B4" s="28">
        <v>1</v>
      </c>
      <c r="C4" s="25" t="s">
        <v>42</v>
      </c>
    </row>
    <row r="5" spans="1:5">
      <c r="A5" s="27" t="s">
        <v>43</v>
      </c>
      <c r="B5" s="28">
        <v>2</v>
      </c>
      <c r="C5" s="25" t="s">
        <v>44</v>
      </c>
    </row>
    <row r="6" spans="1:5">
      <c r="A6" s="27" t="s">
        <v>45</v>
      </c>
      <c r="B6" s="28">
        <v>10</v>
      </c>
      <c r="C6" s="25" t="s">
        <v>46</v>
      </c>
    </row>
    <row r="7" spans="1:5" ht="28.5">
      <c r="A7" s="27" t="s">
        <v>47</v>
      </c>
      <c r="B7" s="28">
        <v>3</v>
      </c>
      <c r="C7" s="25" t="s">
        <v>48</v>
      </c>
    </row>
    <row r="8" spans="1:5">
      <c r="A8" s="27" t="s">
        <v>49</v>
      </c>
      <c r="B8" s="28" t="s">
        <v>50</v>
      </c>
      <c r="C8" s="25" t="s">
        <v>51</v>
      </c>
    </row>
    <row r="9" spans="1:5">
      <c r="A9" s="27" t="s">
        <v>52</v>
      </c>
      <c r="B9" s="29">
        <v>3800</v>
      </c>
      <c r="C9" s="25"/>
    </row>
    <row r="10" spans="1:5">
      <c r="A10" s="27" t="s">
        <v>53</v>
      </c>
      <c r="B10" s="28" t="s">
        <v>54</v>
      </c>
      <c r="C10" s="25" t="s">
        <v>55</v>
      </c>
    </row>
    <row r="11" spans="1:5">
      <c r="A11" s="27" t="s">
        <v>56</v>
      </c>
      <c r="B11" s="30">
        <v>1.19</v>
      </c>
      <c r="C11" s="25" t="s">
        <v>57</v>
      </c>
    </row>
    <row r="12" spans="1:5">
      <c r="A12" s="27" t="s">
        <v>58</v>
      </c>
      <c r="B12" s="29">
        <v>150000</v>
      </c>
      <c r="C12" s="25"/>
    </row>
    <row r="13" spans="1:5">
      <c r="A13" s="27" t="s">
        <v>59</v>
      </c>
      <c r="B13" s="29">
        <v>150</v>
      </c>
      <c r="C13" s="25"/>
    </row>
    <row r="14" spans="1:5">
      <c r="A14" s="27" t="s">
        <v>60</v>
      </c>
      <c r="B14" s="28">
        <v>1673</v>
      </c>
      <c r="C14" s="25"/>
    </row>
    <row r="15" spans="1:5">
      <c r="A15" s="27" t="s">
        <v>61</v>
      </c>
      <c r="B15" s="28">
        <v>961</v>
      </c>
      <c r="C15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 xr3:uid="{842E5F09-E766-5B8D-85AF-A39847EA96FD}">
      <selection activeCell="C6" sqref="C6"/>
    </sheetView>
  </sheetViews>
  <sheetFormatPr defaultRowHeight="14.25"/>
  <cols>
    <col min="1" max="1" width="25" bestFit="1" customWidth="1"/>
    <col min="3" max="3" width="16.42578125" bestFit="1" customWidth="1"/>
    <col min="4" max="4" width="7.85546875" customWidth="1"/>
    <col min="5" max="5" width="14.28515625" bestFit="1" customWidth="1"/>
  </cols>
  <sheetData>
    <row r="1" spans="1:10">
      <c r="A1" t="s">
        <v>62</v>
      </c>
      <c r="B1" t="s">
        <v>63</v>
      </c>
      <c r="C1" t="s">
        <v>64</v>
      </c>
      <c r="E1" t="s">
        <v>65</v>
      </c>
      <c r="H1" t="s">
        <v>21</v>
      </c>
      <c r="J1">
        <v>1673</v>
      </c>
    </row>
    <row r="2" spans="1:10">
      <c r="A2" t="s">
        <v>66</v>
      </c>
      <c r="D2">
        <v>46.68</v>
      </c>
      <c r="E2">
        <f>ROUND(D2*1.05,2)</f>
        <v>49.01</v>
      </c>
      <c r="H2" t="s">
        <v>22</v>
      </c>
      <c r="J2">
        <v>961</v>
      </c>
    </row>
    <row r="3" spans="1:10">
      <c r="A3" t="s">
        <v>67</v>
      </c>
      <c r="C3">
        <v>9.59</v>
      </c>
      <c r="E3">
        <f>ROUND(C3*1.05*12,2)</f>
        <v>120.83</v>
      </c>
    </row>
    <row r="4" spans="1:10">
      <c r="E4" s="11">
        <f>SUM(E2:E3)</f>
        <v>169.84</v>
      </c>
      <c r="I4" t="s">
        <v>68</v>
      </c>
      <c r="J4">
        <v>134.63999999999999</v>
      </c>
    </row>
    <row r="5" spans="1:10">
      <c r="A5" t="s">
        <v>69</v>
      </c>
      <c r="E5" s="11"/>
    </row>
    <row r="6" spans="1:10">
      <c r="A6" t="s">
        <v>70</v>
      </c>
      <c r="C6">
        <v>18.8</v>
      </c>
      <c r="E6">
        <f>ROUND(C6*1.05*12,2)</f>
        <v>236.88</v>
      </c>
    </row>
    <row r="7" spans="1:10">
      <c r="A7" s="12" t="s">
        <v>71</v>
      </c>
      <c r="B7" s="11"/>
      <c r="C7" s="11"/>
      <c r="E7">
        <f>ROUND(16.32*1.05,2)</f>
        <v>17.14</v>
      </c>
    </row>
    <row r="8" spans="1:10">
      <c r="E8" s="11">
        <f>SUM(E6:E7)</f>
        <v>254.01999999999998</v>
      </c>
    </row>
    <row r="10" spans="1:10">
      <c r="A10" t="s">
        <v>0</v>
      </c>
      <c r="B10" t="s">
        <v>72</v>
      </c>
      <c r="C10" t="s">
        <v>73</v>
      </c>
      <c r="D10" t="s">
        <v>74</v>
      </c>
      <c r="E10" t="s">
        <v>75</v>
      </c>
    </row>
    <row r="11" spans="1:10">
      <c r="A11" t="s">
        <v>76</v>
      </c>
      <c r="C11">
        <v>386.76</v>
      </c>
      <c r="E11">
        <f>ROUND((C11/4)*1.05,2)</f>
        <v>101.52</v>
      </c>
      <c r="F11" t="s">
        <v>77</v>
      </c>
    </row>
    <row r="12" spans="1:10">
      <c r="A12" t="s">
        <v>66</v>
      </c>
      <c r="D12">
        <v>46.68</v>
      </c>
      <c r="E12">
        <f>ROUND(D12*1.05,2)</f>
        <v>49.01</v>
      </c>
      <c r="F12" t="s">
        <v>78</v>
      </c>
    </row>
    <row r="13" spans="1:10">
      <c r="E13" s="11">
        <f>SUM(E11:E12)</f>
        <v>150.53</v>
      </c>
    </row>
    <row r="15" spans="1:10">
      <c r="A15" t="s">
        <v>79</v>
      </c>
    </row>
    <row r="16" spans="1:10">
      <c r="A16" t="s">
        <v>80</v>
      </c>
    </row>
    <row r="17" spans="1:5">
      <c r="A17" t="s">
        <v>66</v>
      </c>
      <c r="D17">
        <v>46.68</v>
      </c>
      <c r="E17">
        <f>ROUND(D17*1.05,2)</f>
        <v>49.01</v>
      </c>
    </row>
    <row r="18" spans="1:5">
      <c r="A18" s="12" t="s">
        <v>81</v>
      </c>
      <c r="B18" s="11"/>
      <c r="C18" s="12">
        <v>4.67</v>
      </c>
      <c r="E18">
        <f>ROUND(C18*1.05*12,2)</f>
        <v>58.84</v>
      </c>
    </row>
    <row r="19" spans="1:5">
      <c r="E19" s="11">
        <f>SUM(E17:E18)</f>
        <v>107.85</v>
      </c>
    </row>
    <row r="20" spans="1:5">
      <c r="A20" t="s">
        <v>69</v>
      </c>
    </row>
    <row r="21" spans="1:5">
      <c r="A21" t="s">
        <v>82</v>
      </c>
      <c r="C21">
        <v>7.52</v>
      </c>
      <c r="E21">
        <f>ROUND(C21*1.05*12,2)</f>
        <v>94.75</v>
      </c>
    </row>
    <row r="22" spans="1:5">
      <c r="A22" s="12" t="s">
        <v>71</v>
      </c>
      <c r="B22" s="11"/>
      <c r="C22" s="11"/>
      <c r="E22">
        <f>ROUND(16.32*1.05,2)</f>
        <v>17.14</v>
      </c>
    </row>
    <row r="23" spans="1:5">
      <c r="E23" s="11">
        <f>SUM(E21:E22)</f>
        <v>111.89</v>
      </c>
    </row>
    <row r="25" spans="1:5">
      <c r="A25" t="s">
        <v>83</v>
      </c>
    </row>
    <row r="26" spans="1:5">
      <c r="A26" t="s">
        <v>66</v>
      </c>
      <c r="D26">
        <v>46.68</v>
      </c>
      <c r="E26">
        <f>ROUND(D26*1.05,2)</f>
        <v>49.01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6B8B2ADC4614E86280EE1A9A01D7B" ma:contentTypeVersion="16" ma:contentTypeDescription="Create a new document." ma:contentTypeScope="" ma:versionID="a2e56c5ce68514d49574463c9dc04b72">
  <xsd:schema xmlns:xsd="http://www.w3.org/2001/XMLSchema" xmlns:xs="http://www.w3.org/2001/XMLSchema" xmlns:p="http://schemas.microsoft.com/office/2006/metadata/properties" xmlns:ns1="http://schemas.microsoft.com/sharepoint/v3" xmlns:ns2="0e0c701e-172f-4adc-991b-db694c783e04" xmlns:ns3="e28d0704-dc16-44b8-b192-1d341d54e18d" targetNamespace="http://schemas.microsoft.com/office/2006/metadata/properties" ma:root="true" ma:fieldsID="72cc214cf356e1f149b2eea6d1ed6785" ns1:_="" ns2:_="" ns3:_="">
    <xsd:import namespace="http://schemas.microsoft.com/sharepoint/v3"/>
    <xsd:import namespace="0e0c701e-172f-4adc-991b-db694c783e04"/>
    <xsd:import namespace="e28d0704-dc16-44b8-b192-1d341d54e18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2:MediaServiceAutoTags" minOccurs="0"/>
                <xsd:element ref="ns2:MediaServiceKeyPoints" minOccurs="0"/>
                <xsd:element ref="ns1:_ip_UnifiedCompliancePolicyUIAction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0c701e-172f-4adc-991b-db694c783e0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164d84f9-1c61-4f32-8408-7d0b48a934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description="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KeyPoints" ma:index="19" nillable="true" ma:displayName="KeyPoints" ma:description="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8d0704-dc16-44b8-b192-1d341d54e18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f577e7f9-8270-47ce-bde4-ca230467e73a}" ma:internalName="TaxCatchAll" ma:showField="CatchAllData" ma:web="e28d0704-dc16-44b8-b192-1d341d54e1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28d0704-dc16-44b8-b192-1d341d54e18d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0e0c701e-172f-4adc-991b-db694c783e0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38AFE02-CEF5-4AA5-9D78-5FACE4B49D1A}"/>
</file>

<file path=customXml/itemProps2.xml><?xml version="1.0" encoding="utf-8"?>
<ds:datastoreItem xmlns:ds="http://schemas.openxmlformats.org/officeDocument/2006/customXml" ds:itemID="{F7F4F5E5-A6C9-4973-BB71-2AEBEDD884C0}"/>
</file>

<file path=customXml/itemProps3.xml><?xml version="1.0" encoding="utf-8"?>
<ds:datastoreItem xmlns:ds="http://schemas.openxmlformats.org/officeDocument/2006/customXml" ds:itemID="{97E3DF24-3804-474E-99AE-4D01E48008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Bruening (Synaxis Corporation)</dc:creator>
  <cp:keywords/>
  <dc:description/>
  <cp:lastModifiedBy>Megan Bowen</cp:lastModifiedBy>
  <cp:revision/>
  <dcterms:created xsi:type="dcterms:W3CDTF">2017-09-12T20:58:46Z</dcterms:created>
  <dcterms:modified xsi:type="dcterms:W3CDTF">2017-09-12T20:59:19Z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0x0101005247EB26E5777B40B54FEFEC2463FF56</vt:lpwstr>
  </property>
</Properties>
</file>