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B:\Formation TSSR\Testing TAI\Facture-Devis\"/>
    </mc:Choice>
  </mc:AlternateContent>
  <xr:revisionPtr revIDLastSave="0" documentId="13_ncr:1_{164FE448-7913-4EE3-BF8A-D1F396C9780B}" xr6:coauthVersionLast="36" xr6:coauthVersionMax="36" xr10:uidLastSave="{00000000-0000-0000-0000-000000000000}"/>
  <bookViews>
    <workbookView xWindow="0" yWindow="0" windowWidth="28770" windowHeight="12150" xr2:uid="{4B57F082-DA4B-442C-8D74-633575D7466A}"/>
  </bookViews>
  <sheets>
    <sheet name="Devis" sheetId="1" r:id="rId1"/>
    <sheet name="Facture" sheetId="4" r:id="rId2"/>
    <sheet name="Données" sheetId="3" r:id="rId3"/>
  </sheets>
  <definedNames>
    <definedName name="ListeRefProduits">OFFSET(Données!$A$6,0,0,COUNTA(Données!$A:$A)-2)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4" l="1"/>
  <c r="G39" i="4"/>
  <c r="I39" i="4" s="1"/>
  <c r="B39" i="4"/>
  <c r="J38" i="4"/>
  <c r="G38" i="4"/>
  <c r="I38" i="4" s="1"/>
  <c r="B38" i="4"/>
  <c r="J37" i="4"/>
  <c r="G37" i="4"/>
  <c r="I37" i="4" s="1"/>
  <c r="B37" i="4"/>
  <c r="J36" i="4"/>
  <c r="G36" i="4"/>
  <c r="I36" i="4" s="1"/>
  <c r="B36" i="4"/>
  <c r="J35" i="4"/>
  <c r="G35" i="4"/>
  <c r="I35" i="4" s="1"/>
  <c r="B35" i="4"/>
  <c r="J34" i="4"/>
  <c r="G34" i="4"/>
  <c r="I34" i="4" s="1"/>
  <c r="B34" i="4"/>
  <c r="J33" i="4"/>
  <c r="G33" i="4"/>
  <c r="I33" i="4" s="1"/>
  <c r="B33" i="4"/>
  <c r="J32" i="4"/>
  <c r="G32" i="4"/>
  <c r="I32" i="4" s="1"/>
  <c r="B32" i="4"/>
  <c r="J31" i="4"/>
  <c r="G31" i="4"/>
  <c r="I31" i="4" s="1"/>
  <c r="B31" i="4"/>
  <c r="J30" i="4"/>
  <c r="G30" i="4"/>
  <c r="I30" i="4" s="1"/>
  <c r="B30" i="4"/>
  <c r="J29" i="4"/>
  <c r="G29" i="4"/>
  <c r="I29" i="4" s="1"/>
  <c r="B29" i="4"/>
  <c r="J28" i="4"/>
  <c r="G28" i="4"/>
  <c r="I28" i="4" s="1"/>
  <c r="B28" i="4"/>
  <c r="J27" i="4"/>
  <c r="G27" i="4"/>
  <c r="I27" i="4" s="1"/>
  <c r="B27" i="4"/>
  <c r="J26" i="4"/>
  <c r="G26" i="4"/>
  <c r="I26" i="4" s="1"/>
  <c r="B26" i="4"/>
  <c r="J25" i="4"/>
  <c r="G25" i="4"/>
  <c r="I25" i="4" s="1"/>
  <c r="B25" i="4"/>
  <c r="J24" i="4"/>
  <c r="G24" i="4"/>
  <c r="I24" i="4" s="1"/>
  <c r="B24" i="4"/>
  <c r="J23" i="4"/>
  <c r="G23" i="4"/>
  <c r="I23" i="4" s="1"/>
  <c r="B23" i="4"/>
  <c r="J22" i="4"/>
  <c r="G22" i="4"/>
  <c r="I22" i="4" s="1"/>
  <c r="B22" i="4"/>
  <c r="J21" i="4"/>
  <c r="G21" i="4"/>
  <c r="I21" i="4" s="1"/>
  <c r="B21" i="4"/>
  <c r="J20" i="4"/>
  <c r="G20" i="4"/>
  <c r="I20" i="4" s="1"/>
  <c r="B20" i="4"/>
  <c r="J19" i="4"/>
  <c r="G19" i="4"/>
  <c r="I19" i="4" s="1"/>
  <c r="B19" i="4"/>
  <c r="J18" i="4"/>
  <c r="G18" i="4"/>
  <c r="I18" i="4" s="1"/>
  <c r="B18" i="4"/>
  <c r="A16" i="4"/>
  <c r="A13" i="4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K37" i="1" l="1"/>
  <c r="K30" i="4"/>
  <c r="L30" i="4"/>
  <c r="K22" i="4"/>
  <c r="L22" i="4" s="1"/>
  <c r="K34" i="4"/>
  <c r="L34" i="4" s="1"/>
  <c r="K26" i="4"/>
  <c r="L26" i="4" s="1"/>
  <c r="K31" i="4"/>
  <c r="L31" i="4" s="1"/>
  <c r="K35" i="4"/>
  <c r="L35" i="4" s="1"/>
  <c r="K27" i="4"/>
  <c r="L27" i="4" s="1"/>
  <c r="K20" i="4"/>
  <c r="L20" i="4" s="1"/>
  <c r="K33" i="4"/>
  <c r="L33" i="4" s="1"/>
  <c r="K24" i="4"/>
  <c r="L24" i="4" s="1"/>
  <c r="K37" i="4"/>
  <c r="L37" i="4" s="1"/>
  <c r="L40" i="4"/>
  <c r="K18" i="4"/>
  <c r="K19" i="4"/>
  <c r="L19" i="4" s="1"/>
  <c r="K21" i="4"/>
  <c r="L21" i="4" s="1"/>
  <c r="K32" i="4"/>
  <c r="L32" i="4" s="1"/>
  <c r="K23" i="4"/>
  <c r="L23" i="4" s="1"/>
  <c r="K25" i="4"/>
  <c r="L25" i="4"/>
  <c r="K36" i="4"/>
  <c r="L36" i="4"/>
  <c r="K38" i="4"/>
  <c r="L38" i="4" s="1"/>
  <c r="K39" i="4"/>
  <c r="L39" i="4" s="1"/>
  <c r="K29" i="4"/>
  <c r="L29" i="4" s="1"/>
  <c r="K28" i="4"/>
  <c r="L28" i="4" s="1"/>
  <c r="K39" i="1"/>
  <c r="L39" i="1" s="1"/>
  <c r="K38" i="1"/>
  <c r="L38" i="1" s="1"/>
  <c r="L37" i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A16" i="1"/>
  <c r="A13" i="1"/>
  <c r="L41" i="4" l="1"/>
  <c r="L18" i="4"/>
  <c r="L42" i="4" s="1"/>
  <c r="H43" i="1"/>
  <c r="L43" i="4" l="1"/>
  <c r="J18" i="1"/>
  <c r="B18" i="1"/>
  <c r="G18" i="1"/>
  <c r="I18" i="1" s="1"/>
  <c r="L44" i="4" l="1"/>
  <c r="L45" i="4" s="1"/>
  <c r="K18" i="1"/>
  <c r="L40" i="1"/>
  <c r="L41" i="1" l="1"/>
  <c r="L18" i="1"/>
  <c r="L42" i="1" s="1"/>
  <c r="L43" i="1" l="1"/>
  <c r="L44" i="1" s="1"/>
  <c r="L45" i="1" s="1"/>
</calcChain>
</file>

<file path=xl/sharedStrings.xml><?xml version="1.0" encoding="utf-8"?>
<sst xmlns="http://schemas.openxmlformats.org/spreadsheetml/2006/main" count="232" uniqueCount="127">
  <si>
    <r>
      <rPr>
        <sz val="11"/>
        <rFont val="Calibri"/>
        <family val="1"/>
      </rPr>
      <t>Téléphone :</t>
    </r>
  </si>
  <si>
    <r>
      <rPr>
        <sz val="11"/>
        <rFont val="Calibri"/>
        <family val="1"/>
      </rPr>
      <t>Site Internet :</t>
    </r>
  </si>
  <si>
    <r>
      <rPr>
        <sz val="11"/>
        <rFont val="Calibri"/>
        <family val="1"/>
      </rPr>
      <t>Email :</t>
    </r>
  </si>
  <si>
    <r>
      <rPr>
        <sz val="10"/>
        <color rgb="FFFFFFFF"/>
        <rFont val="Calibri Light"/>
        <family val="1"/>
      </rPr>
      <t>INFORMATIONS DEVIS</t>
    </r>
  </si>
  <si>
    <r>
      <rPr>
        <sz val="10"/>
        <color rgb="FFFFFFFF"/>
        <rFont val="Calibri Light"/>
        <family val="1"/>
      </rPr>
      <t>INFORMATIONS CLIENT</t>
    </r>
  </si>
  <si>
    <r>
      <rPr>
        <sz val="11"/>
        <rFont val="Calibri"/>
        <family val="1"/>
      </rPr>
      <t>Fax :</t>
    </r>
  </si>
  <si>
    <r>
      <rPr>
        <sz val="10"/>
        <color rgb="FFFFFFFF"/>
        <rFont val="Calibri Light"/>
        <family val="1"/>
      </rPr>
      <t>Qté</t>
    </r>
  </si>
  <si>
    <r>
      <rPr>
        <sz val="10"/>
        <color rgb="FFFFFFFF"/>
        <rFont val="Calibri Light"/>
        <family val="1"/>
      </rPr>
      <t xml:space="preserve">Prix Unitaire
</t>
    </r>
    <r>
      <rPr>
        <sz val="10"/>
        <color rgb="FFFFFFFF"/>
        <rFont val="Calibri Light"/>
        <family val="1"/>
      </rPr>
      <t>HT</t>
    </r>
  </si>
  <si>
    <r>
      <rPr>
        <sz val="10"/>
        <color rgb="FFFFFFFF"/>
        <rFont val="Calibri Light"/>
        <family val="1"/>
      </rPr>
      <t xml:space="preserve">Taux
</t>
    </r>
    <r>
      <rPr>
        <sz val="10"/>
        <color rgb="FFFFFFFF"/>
        <rFont val="Calibri Light"/>
        <family val="1"/>
      </rPr>
      <t>Remise</t>
    </r>
  </si>
  <si>
    <r>
      <rPr>
        <sz val="10"/>
        <color rgb="FFFFFFFF"/>
        <rFont val="Calibri Light"/>
        <family val="1"/>
      </rPr>
      <t xml:space="preserve">Montant
</t>
    </r>
    <r>
      <rPr>
        <sz val="10"/>
        <color rgb="FFFFFFFF"/>
        <rFont val="Calibri Light"/>
        <family val="1"/>
      </rPr>
      <t>Remise</t>
    </r>
  </si>
  <si>
    <r>
      <rPr>
        <b/>
        <sz val="8"/>
        <rFont val="Calibri"/>
        <family val="1"/>
      </rPr>
      <t>MODALITE DE PAIEMENT : En application de la loi n° 92.1442 du 31 décembre 1992, toute somme non payée à l'échéance légale prévue donne lieu, sans mise en demeure préalable, au paiement d'intérêts de pénalités de retard au taux de 12,00 %. Pas d'escompte en cas de paiement anticipé.</t>
    </r>
  </si>
  <si>
    <r>
      <rPr>
        <sz val="11"/>
        <rFont val="Calibri"/>
        <family val="1"/>
      </rPr>
      <t>Total HT</t>
    </r>
  </si>
  <si>
    <r>
      <rPr>
        <sz val="11"/>
        <rFont val="Calibri"/>
        <family val="1"/>
      </rPr>
      <t>Remises (-)</t>
    </r>
  </si>
  <si>
    <r>
      <rPr>
        <sz val="11"/>
        <rFont val="Calibri"/>
        <family val="1"/>
      </rPr>
      <t>Total HT NET</t>
    </r>
  </si>
  <si>
    <r>
      <rPr>
        <sz val="11"/>
        <rFont val="Calibri"/>
        <family val="1"/>
      </rPr>
      <t>TVA</t>
    </r>
  </si>
  <si>
    <r>
      <rPr>
        <sz val="11"/>
        <rFont val="Calibri"/>
        <family val="1"/>
      </rPr>
      <t>Acompte (-)</t>
    </r>
  </si>
  <si>
    <r>
      <rPr>
        <b/>
        <sz val="11"/>
        <rFont val="Calibri"/>
        <family val="1"/>
      </rPr>
      <t>Net à payer</t>
    </r>
  </si>
  <si>
    <r>
      <rPr>
        <sz val="10"/>
        <color rgb="FFFFFFFF"/>
        <rFont val="Calibri Light"/>
        <family val="1"/>
      </rPr>
      <t>INFORMATION PAIEMENT</t>
    </r>
  </si>
  <si>
    <r>
      <rPr>
        <sz val="8"/>
        <rFont val="Calibri"/>
        <family val="1"/>
      </rPr>
      <t>Tous les chèques doivent être libellés à l’ordre de :</t>
    </r>
  </si>
  <si>
    <r>
      <rPr>
        <sz val="20"/>
        <rFont val="Calibri"/>
        <family val="1"/>
      </rPr>
      <t>DEVIS</t>
    </r>
  </si>
  <si>
    <r>
      <rPr>
        <b/>
        <sz val="14"/>
        <rFont val="Calibri"/>
        <family val="1"/>
      </rPr>
      <t>DEVIS</t>
    </r>
  </si>
  <si>
    <r>
      <rPr>
        <sz val="10"/>
        <color rgb="FFFFFFFF"/>
        <rFont val="Calibri Light"/>
        <family val="1"/>
      </rPr>
      <t xml:space="preserve">Montant
</t>
    </r>
    <r>
      <rPr>
        <sz val="10"/>
        <color rgb="FFFFFFFF"/>
        <rFont val="Calibri Light"/>
        <family val="1"/>
      </rPr>
      <t>HT</t>
    </r>
  </si>
  <si>
    <r>
      <rPr>
        <sz val="10"/>
        <color rgb="FFFFFFFF"/>
        <rFont val="Calibri Light"/>
        <family val="1"/>
      </rPr>
      <t xml:space="preserve">S/TOTAL HT
</t>
    </r>
    <r>
      <rPr>
        <sz val="10"/>
        <color rgb="FFFFFFFF"/>
        <rFont val="Calibri Light"/>
        <family val="1"/>
      </rPr>
      <t>NET</t>
    </r>
  </si>
  <si>
    <r>
      <rPr>
        <sz val="10"/>
        <color rgb="FFFFFFFF"/>
        <rFont val="Calibri Light"/>
        <family val="1"/>
      </rPr>
      <t>CHOIX DU PAIEMENT SOUHAITE A RECEPTION FACTURE</t>
    </r>
  </si>
  <si>
    <r>
      <rPr>
        <sz val="10"/>
        <color rgb="FFFFFFFF"/>
        <rFont val="Calibri Light"/>
        <family val="1"/>
      </rPr>
      <t>BON POUR ACCORD</t>
    </r>
  </si>
  <si>
    <r>
      <rPr>
        <sz val="10"/>
        <rFont val="Calibri"/>
        <family val="1"/>
      </rPr>
      <t>Je soussigné</t>
    </r>
  </si>
  <si>
    <r>
      <rPr>
        <sz val="10"/>
        <rFont val="Calibri"/>
        <family val="1"/>
      </rPr>
      <t>atteste accepter ce devis.</t>
    </r>
  </si>
  <si>
    <r>
      <rPr>
        <sz val="8"/>
        <rFont val="Calibri"/>
        <family val="1"/>
      </rPr>
      <t>Date et signature précédés de la mention "Bon pour accord et exécution".</t>
    </r>
  </si>
  <si>
    <r>
      <rPr>
        <sz val="11"/>
        <rFont val="Calibri"/>
        <family val="1"/>
      </rPr>
      <t>………………………………………………………………………………</t>
    </r>
  </si>
  <si>
    <r>
      <rPr>
        <sz val="8"/>
        <rFont val="Calibri"/>
        <family val="1"/>
      </rPr>
      <t>Si le paiement est envoyé par courrier</t>
    </r>
    <r>
      <rPr>
        <b/>
        <sz val="8"/>
        <rFont val="Calibri"/>
        <family val="1"/>
      </rPr>
      <t xml:space="preserve">, </t>
    </r>
    <r>
      <rPr>
        <sz val="8"/>
        <rFont val="Calibri"/>
        <family val="1"/>
      </rPr>
      <t xml:space="preserve">merci d’utiliser l’adresse ci-dessus. Si vous souhaitez utiliser un autre moyen de paiement,
</t>
    </r>
    <r>
      <rPr>
        <sz val="8"/>
        <rFont val="Calibri"/>
        <family val="1"/>
      </rPr>
      <t>contactez-nous au numéro de téléphone ci-dessus.</t>
    </r>
  </si>
  <si>
    <t>ZQSD Informatique</t>
  </si>
  <si>
    <t>PARIS</t>
  </si>
  <si>
    <t>12, Rue Pierre et Marie Curie</t>
  </si>
  <si>
    <t>Loudras</t>
  </si>
  <si>
    <t>02 45 80 54 14</t>
  </si>
  <si>
    <t>FR 85 850 676 412</t>
  </si>
  <si>
    <t>9511Z</t>
  </si>
  <si>
    <t>B 321 815 726</t>
  </si>
  <si>
    <t>Mr.</t>
  </si>
  <si>
    <t>Tours</t>
  </si>
  <si>
    <t>Zos</t>
  </si>
  <si>
    <t>Mortaud (BEWVED)</t>
  </si>
  <si>
    <t>04-34-85-22-77</t>
  </si>
  <si>
    <t>N/A</t>
  </si>
  <si>
    <t>Description</t>
  </si>
  <si>
    <t>Remise</t>
  </si>
  <si>
    <t>DESCRIPTION DE L'ARTICLE</t>
  </si>
  <si>
    <t>REFERENCE</t>
  </si>
  <si>
    <t>Référence</t>
  </si>
  <si>
    <t>Prix HT</t>
  </si>
  <si>
    <t>Licence Windows 11 Professionnel - OEM</t>
  </si>
  <si>
    <t>SIRET :</t>
  </si>
  <si>
    <t>N° TVA :</t>
  </si>
  <si>
    <t>APE :</t>
  </si>
  <si>
    <t>RCS</t>
  </si>
  <si>
    <t>Base de donnée de produits et services</t>
  </si>
  <si>
    <t>tresorerie@bewved.fr</t>
  </si>
  <si>
    <t>zqsd.spykeer.fr</t>
  </si>
  <si>
    <t>contact@zqsd.spykeer.fr</t>
  </si>
  <si>
    <t xml:space="preserve">Adresse : </t>
  </si>
  <si>
    <t>50 Av. de Pont-Cher</t>
  </si>
  <si>
    <t>Ville :</t>
  </si>
  <si>
    <t>Tél :</t>
  </si>
  <si>
    <r>
      <rPr>
        <sz val="11"/>
        <rFont val="Calibri"/>
        <family val="2"/>
      </rPr>
      <t xml:space="preserve">Titre </t>
    </r>
    <r>
      <rPr>
        <b/>
        <sz val="11"/>
        <rFont val="Calibri"/>
        <family val="2"/>
      </rPr>
      <t>:</t>
    </r>
  </si>
  <si>
    <r>
      <t xml:space="preserve">Nom </t>
    </r>
    <r>
      <rPr>
        <b/>
        <sz val="11"/>
        <rFont val="Calibri"/>
        <family val="1"/>
      </rPr>
      <t>:</t>
    </r>
  </si>
  <si>
    <t>CP :</t>
  </si>
  <si>
    <r>
      <rPr>
        <sz val="11"/>
        <rFont val="Calibri"/>
        <family val="2"/>
      </rPr>
      <t xml:space="preserve">Prénom </t>
    </r>
    <r>
      <rPr>
        <b/>
        <sz val="11"/>
        <rFont val="Calibri"/>
        <family val="2"/>
      </rPr>
      <t>:</t>
    </r>
  </si>
  <si>
    <t>Nom du technicien : CHENAUD Maxime</t>
  </si>
  <si>
    <t>Code Client : 000045</t>
  </si>
  <si>
    <t>ACOMPTE A LA COMMANDE DE :</t>
  </si>
  <si>
    <t>Mois</t>
  </si>
  <si>
    <t>VALIDITE DU DEVIS :</t>
  </si>
  <si>
    <r>
      <rPr>
        <sz val="11"/>
        <rFont val="Calibri"/>
        <family val="2"/>
      </rPr>
      <t xml:space="preserve">N° de devis </t>
    </r>
    <r>
      <rPr>
        <b/>
        <sz val="11"/>
        <rFont val="Calibri"/>
        <family val="2"/>
      </rPr>
      <t>:</t>
    </r>
    <r>
      <rPr>
        <sz val="11"/>
        <color theme="1"/>
        <rFont val="Calibri"/>
        <family val="2"/>
        <scheme val="minor"/>
      </rPr>
      <t xml:space="preserve"> 00025</t>
    </r>
  </si>
  <si>
    <t>AMD Ryzen 7 9700X</t>
  </si>
  <si>
    <t>Gainward GeForce RTX 4070 SUPER Ghost</t>
  </si>
  <si>
    <t>Corsair MP700 PRO 1 To</t>
  </si>
  <si>
    <t>Noctua NH-D15</t>
  </si>
  <si>
    <t>Noctua NF-A9 PWM</t>
  </si>
  <si>
    <t>Corsair RM850x Cybenetics Gold (2024)</t>
  </si>
  <si>
    <t>Logitech M500S</t>
  </si>
  <si>
    <t>ASUS 27" LED - ProArt PA279CV</t>
  </si>
  <si>
    <t>Meliconi HP50 Plus</t>
  </si>
  <si>
    <t>Câble RJ45 catégorie 6 F/UTP 5 m (Beige)</t>
  </si>
  <si>
    <t>RAM-DDR5-32-6000</t>
  </si>
  <si>
    <t>GPU-NVIDIA-4070S</t>
  </si>
  <si>
    <t>SSD-NVME5-1T-TLC</t>
  </si>
  <si>
    <t>HDD-7200-4TO</t>
  </si>
  <si>
    <t>CASE-1</t>
  </si>
  <si>
    <t>CPUCL-NHD15</t>
  </si>
  <si>
    <t>FAN-1</t>
  </si>
  <si>
    <t>PSU-850W</t>
  </si>
  <si>
    <t>KB-1</t>
  </si>
  <si>
    <t>MS-1</t>
  </si>
  <si>
    <t>SCREEN-IPS-sRGB-27</t>
  </si>
  <si>
    <t>HS-1</t>
  </si>
  <si>
    <t>RJ45-C6-5M</t>
  </si>
  <si>
    <t>LIC-WIN11-PRO-OEM</t>
  </si>
  <si>
    <t>LIC-CAL-WS2022</t>
  </si>
  <si>
    <t>Licence CAL 5 périphériques - Windows Server 2022</t>
  </si>
  <si>
    <t>Licence Office 2021 Professionnal Plus</t>
  </si>
  <si>
    <t>LIC-OFFICE-2021-PRO+</t>
  </si>
  <si>
    <t>SUB-ADOBE-CC-EDUC-1Y</t>
  </si>
  <si>
    <t>MONTAGE-PC</t>
  </si>
  <si>
    <t>INSTALL-OS</t>
  </si>
  <si>
    <t>INSTALL-SW</t>
  </si>
  <si>
    <t>Main d'œuvre - Montage Ordinateur</t>
  </si>
  <si>
    <t>Main d'œuvre - Installation du Système d'exploitation</t>
  </si>
  <si>
    <t>Main d'œuvre - Installation des logiciels</t>
  </si>
  <si>
    <t>Email :</t>
  </si>
  <si>
    <t>Corsair Vengeance DDR5 32 Go 6000 MHz CL36</t>
  </si>
  <si>
    <t>Seagate IronWolf Pro 4 To</t>
  </si>
  <si>
    <t>Fractal Design Core 1000</t>
  </si>
  <si>
    <t xml:space="preserve">Logitech Keyboard K120 </t>
  </si>
  <si>
    <t>CPU-AMD-R7-ZEN5</t>
  </si>
  <si>
    <t>Abo. Adobe Creative Cloud Education - 1 Poste - 1 an</t>
  </si>
  <si>
    <t>Facture</t>
  </si>
  <si>
    <r>
      <rPr>
        <sz val="11"/>
        <rFont val="Calibri"/>
        <family val="2"/>
      </rPr>
      <t xml:space="preserve">N° de facture </t>
    </r>
    <r>
      <rPr>
        <b/>
        <sz val="11"/>
        <rFont val="Calibri"/>
        <family val="2"/>
      </rPr>
      <t>:</t>
    </r>
    <r>
      <rPr>
        <sz val="11"/>
        <color theme="1"/>
        <rFont val="Calibri"/>
        <family val="2"/>
        <scheme val="minor"/>
      </rPr>
      <t xml:space="preserve"> 00025</t>
    </r>
  </si>
  <si>
    <t>FACTURE</t>
  </si>
  <si>
    <t>ACOMPTE VERSÉ LA COMMANDE DE :</t>
  </si>
  <si>
    <t>PAIEMENT A RECEPTION FACTURE</t>
  </si>
  <si>
    <t xml:space="preserve">Autres (précisez) : </t>
  </si>
  <si>
    <t>Espèces :</t>
  </si>
  <si>
    <t>Chèque :</t>
  </si>
  <si>
    <t>CESU :</t>
  </si>
  <si>
    <t>Total HT</t>
  </si>
  <si>
    <t>MB-B650M</t>
  </si>
  <si>
    <t>ASRock B650M Pro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</si>
</sst>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\ \€"/>
    <numFmt numFmtId="165" formatCode="#,##0.00\ \€"/>
    <numFmt numFmtId="166" formatCode="#,##0.00\ &quot;€&quot;"/>
  </numFmts>
  <fonts count="3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name val="Calibri"/>
    </font>
    <font>
      <sz val="20"/>
      <name val="Calibri"/>
      <family val="1"/>
    </font>
    <font>
      <sz val="11"/>
      <name val="Calibri"/>
    </font>
    <font>
      <sz val="11"/>
      <name val="Calibri"/>
      <family val="1"/>
    </font>
    <font>
      <sz val="11"/>
      <color rgb="FF000000"/>
      <name val="Calibri"/>
      <family val="2"/>
    </font>
    <font>
      <sz val="8"/>
      <name val="Calibri"/>
    </font>
    <font>
      <sz val="8"/>
      <name val="Calibri"/>
      <family val="1"/>
    </font>
    <font>
      <b/>
      <sz val="14"/>
      <name val="Calibri"/>
    </font>
    <font>
      <b/>
      <sz val="14"/>
      <name val="Calibri"/>
      <family val="1"/>
    </font>
    <font>
      <sz val="10"/>
      <name val="Calibri Light"/>
    </font>
    <font>
      <sz val="10"/>
      <color rgb="FFFFFFFF"/>
      <name val="Calibri Light"/>
      <family val="1"/>
    </font>
    <font>
      <sz val="10"/>
      <name val="Calibri"/>
      <family val="1"/>
    </font>
    <font>
      <sz val="10"/>
      <name val="Calibri"/>
    </font>
    <font>
      <b/>
      <sz val="8"/>
      <name val="Calibri"/>
    </font>
    <font>
      <b/>
      <sz val="8"/>
      <name val="Calibri"/>
      <family val="1"/>
    </font>
    <font>
      <b/>
      <sz val="11"/>
      <name val="Calibri"/>
    </font>
    <font>
      <b/>
      <sz val="11"/>
      <name val="Calibri"/>
      <family val="1"/>
    </font>
    <font>
      <b/>
      <sz val="11"/>
      <color rgb="FF000000"/>
      <name val="Calibri"/>
      <family val="2"/>
    </font>
    <font>
      <sz val="8.5"/>
      <name val="Calibri Light"/>
    </font>
    <font>
      <sz val="8.5"/>
      <name val="Calibri Light"/>
      <family val="1"/>
    </font>
    <font>
      <sz val="10"/>
      <color rgb="FF000000"/>
      <name val="Times New Roman"/>
      <charset val="204"/>
    </font>
    <font>
      <sz val="10"/>
      <color theme="0"/>
      <name val="Calibri Light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i/>
      <sz val="20"/>
      <color theme="8" tint="-0.249977111117893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04040"/>
      </patternFill>
    </fill>
    <fill>
      <patternFill patternType="solid">
        <fgColor rgb="FFE7E6E6"/>
      </patternFill>
    </fill>
    <fill>
      <patternFill patternType="solid">
        <fgColor rgb="FF333333"/>
      </patternFill>
    </fill>
    <fill>
      <patternFill patternType="solid">
        <fgColor rgb="FFBEBEBE"/>
      </patternFill>
    </fill>
    <fill>
      <patternFill patternType="solid">
        <fgColor rgb="FFE7E6E6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2" fillId="0" borderId="0"/>
  </cellStyleXfs>
  <cellXfs count="190">
    <xf numFmtId="0" fontId="0" fillId="0" borderId="0" xfId="0"/>
    <xf numFmtId="1" fontId="6" fillId="0" borderId="4" xfId="0" applyNumberFormat="1" applyFont="1" applyFill="1" applyBorder="1" applyAlignment="1">
      <alignment horizontal="left" vertical="top" shrinkToFit="1"/>
    </xf>
    <xf numFmtId="0" fontId="0" fillId="0" borderId="0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4" fillId="0" borderId="4" xfId="0" applyFont="1" applyFill="1" applyBorder="1" applyAlignment="1">
      <alignment horizontal="left" vertical="top" wrapText="1"/>
    </xf>
    <xf numFmtId="0" fontId="0" fillId="0" borderId="7" xfId="0" applyFill="1" applyBorder="1" applyAlignment="1">
      <alignment horizontal="left" wrapText="1"/>
    </xf>
    <xf numFmtId="0" fontId="0" fillId="0" borderId="8" xfId="0" applyFill="1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3" borderId="5" xfId="0" applyFill="1" applyBorder="1" applyAlignment="1">
      <alignment horizontal="left" wrapText="1"/>
    </xf>
    <xf numFmtId="0" fontId="0" fillId="0" borderId="10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4" fillId="0" borderId="12" xfId="0" applyFont="1" applyFill="1" applyBorder="1" applyAlignment="1">
      <alignment horizontal="left" vertical="top" wrapText="1"/>
    </xf>
    <xf numFmtId="9" fontId="6" fillId="5" borderId="12" xfId="0" applyNumberFormat="1" applyFont="1" applyFill="1" applyBorder="1" applyAlignment="1">
      <alignment horizontal="left" vertical="top" indent="2" shrinkToFit="1"/>
    </xf>
    <xf numFmtId="0" fontId="0" fillId="3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2" borderId="9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11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3" borderId="7" xfId="0" applyFill="1" applyBorder="1" applyAlignment="1">
      <alignment horizontal="left" wrapText="1"/>
    </xf>
    <xf numFmtId="0" fontId="0" fillId="3" borderId="6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0" fillId="3" borderId="5" xfId="0" applyFill="1" applyBorder="1" applyAlignment="1">
      <alignment horizontal="center" vertical="center" wrapText="1"/>
    </xf>
    <xf numFmtId="10" fontId="0" fillId="0" borderId="0" xfId="0" applyNumberFormat="1"/>
    <xf numFmtId="166" fontId="0" fillId="0" borderId="0" xfId="0" applyNumberFormat="1"/>
    <xf numFmtId="0" fontId="25" fillId="0" borderId="13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5" fillId="0" borderId="4" xfId="0" applyFont="1" applyFill="1" applyBorder="1" applyAlignment="1">
      <alignment horizontal="left" vertical="top" wrapText="1"/>
    </xf>
    <xf numFmtId="0" fontId="25" fillId="0" borderId="6" xfId="0" applyFont="1" applyFill="1" applyBorder="1" applyAlignment="1">
      <alignment horizontal="left" vertical="top" wrapText="1"/>
    </xf>
    <xf numFmtId="0" fontId="26" fillId="0" borderId="7" xfId="0" applyFont="1" applyFill="1" applyBorder="1" applyAlignment="1">
      <alignment horizontal="left" wrapText="1"/>
    </xf>
    <xf numFmtId="0" fontId="25" fillId="0" borderId="7" xfId="0" applyFont="1" applyFill="1" applyBorder="1" applyAlignment="1">
      <alignment horizontal="left" vertical="top" wrapText="1" indent="2"/>
    </xf>
    <xf numFmtId="0" fontId="25" fillId="0" borderId="7" xfId="0" applyFont="1" applyFill="1" applyBorder="1" applyAlignment="1">
      <alignment horizontal="left" vertical="top" wrapText="1"/>
    </xf>
    <xf numFmtId="0" fontId="24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6" fillId="0" borderId="12" xfId="0" applyNumberFormat="1" applyFont="1" applyFill="1" applyBorder="1" applyAlignment="1">
      <alignment horizontal="center" vertical="center" shrinkToFit="1"/>
    </xf>
    <xf numFmtId="1" fontId="6" fillId="0" borderId="12" xfId="0" applyNumberFormat="1" applyFont="1" applyFill="1" applyBorder="1" applyAlignment="1">
      <alignment horizontal="center" vertical="center" shrinkToFit="1"/>
    </xf>
    <xf numFmtId="165" fontId="6" fillId="0" borderId="11" xfId="0" applyNumberFormat="1" applyFont="1" applyFill="1" applyBorder="1" applyAlignment="1">
      <alignment vertical="center" shrinkToFit="1"/>
    </xf>
    <xf numFmtId="164" fontId="6" fillId="0" borderId="11" xfId="0" applyNumberFormat="1" applyFont="1" applyFill="1" applyBorder="1" applyAlignment="1">
      <alignment vertical="center" shrinkToFit="1"/>
    </xf>
    <xf numFmtId="165" fontId="6" fillId="3" borderId="11" xfId="0" applyNumberFormat="1" applyFont="1" applyFill="1" applyBorder="1" applyAlignment="1">
      <alignment vertical="center" shrinkToFit="1"/>
    </xf>
    <xf numFmtId="164" fontId="6" fillId="0" borderId="12" xfId="0" applyNumberFormat="1" applyFont="1" applyFill="1" applyBorder="1" applyAlignment="1">
      <alignment vertical="center" shrinkToFit="1"/>
    </xf>
    <xf numFmtId="165" fontId="19" fillId="3" borderId="11" xfId="0" applyNumberFormat="1" applyFont="1" applyFill="1" applyBorder="1" applyAlignment="1">
      <alignment vertical="center" shrinkToFit="1"/>
    </xf>
    <xf numFmtId="0" fontId="0" fillId="3" borderId="3" xfId="0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left" vertical="center" wrapText="1"/>
    </xf>
    <xf numFmtId="0" fontId="30" fillId="3" borderId="4" xfId="0" applyFont="1" applyFill="1" applyBorder="1" applyAlignment="1">
      <alignment horizontal="left" vertical="center" wrapText="1"/>
    </xf>
    <xf numFmtId="0" fontId="30" fillId="3" borderId="6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top" wrapText="1"/>
    </xf>
    <xf numFmtId="0" fontId="30" fillId="3" borderId="0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left" vertical="center" wrapText="1"/>
    </xf>
    <xf numFmtId="9" fontId="28" fillId="3" borderId="0" xfId="0" applyNumberFormat="1" applyFont="1" applyFill="1" applyBorder="1" applyAlignment="1">
      <alignment horizontal="left" wrapText="1"/>
    </xf>
    <xf numFmtId="0" fontId="28" fillId="3" borderId="2" xfId="0" applyFont="1" applyFill="1" applyBorder="1" applyAlignment="1">
      <alignment horizontal="left" wrapText="1"/>
    </xf>
    <xf numFmtId="0" fontId="17" fillId="3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horizontal="left" wrapText="1"/>
    </xf>
    <xf numFmtId="0" fontId="0" fillId="3" borderId="7" xfId="0" applyFill="1" applyBorder="1" applyAlignment="1">
      <alignment horizontal="left" wrapText="1"/>
    </xf>
    <xf numFmtId="0" fontId="20" fillId="0" borderId="10" xfId="0" applyFont="1" applyFill="1" applyBorder="1" applyAlignment="1">
      <alignment horizontal="left" vertical="top" wrapText="1" indent="3"/>
    </xf>
    <xf numFmtId="0" fontId="20" fillId="0" borderId="11" xfId="0" applyFont="1" applyFill="1" applyBorder="1" applyAlignment="1">
      <alignment horizontal="left" vertical="top" wrapText="1" indent="3"/>
    </xf>
    <xf numFmtId="0" fontId="4" fillId="0" borderId="9" xfId="0" applyFont="1" applyFill="1" applyBorder="1" applyAlignment="1">
      <alignment horizontal="left" vertical="top" wrapText="1"/>
    </xf>
    <xf numFmtId="0" fontId="0" fillId="4" borderId="10" xfId="0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25" fillId="0" borderId="7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25" fillId="6" borderId="13" xfId="0" applyFont="1" applyFill="1" applyBorder="1" applyAlignment="1">
      <alignment horizontal="center" vertical="center" wrapText="1"/>
    </xf>
    <xf numFmtId="1" fontId="6" fillId="6" borderId="12" xfId="0" applyNumberFormat="1" applyFont="1" applyFill="1" applyBorder="1" applyAlignment="1">
      <alignment horizontal="center" vertical="center" shrinkToFit="1"/>
    </xf>
    <xf numFmtId="9" fontId="6" fillId="6" borderId="12" xfId="0" applyNumberFormat="1" applyFont="1" applyFill="1" applyBorder="1" applyAlignment="1">
      <alignment horizontal="center" vertical="center" shrinkToFit="1"/>
    </xf>
    <xf numFmtId="9" fontId="18" fillId="3" borderId="0" xfId="0" applyNumberFormat="1" applyFont="1" applyFill="1" applyBorder="1" applyAlignment="1">
      <alignment horizontal="center" vertical="center" wrapText="1"/>
    </xf>
    <xf numFmtId="164" fontId="6" fillId="0" borderId="11" xfId="0" applyNumberFormat="1" applyFont="1" applyFill="1" applyBorder="1" applyAlignment="1">
      <alignment vertical="center" shrinkToFit="1"/>
    </xf>
    <xf numFmtId="0" fontId="0" fillId="0" borderId="17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6" fontId="0" fillId="0" borderId="14" xfId="0" applyNumberFormat="1" applyFont="1" applyBorder="1" applyAlignment="1">
      <alignment horizontal="right" vertical="center"/>
    </xf>
    <xf numFmtId="166" fontId="0" fillId="0" borderId="14" xfId="0" applyNumberFormat="1" applyBorder="1" applyAlignment="1">
      <alignment horizontal="right" vertical="center"/>
    </xf>
    <xf numFmtId="166" fontId="0" fillId="0" borderId="17" xfId="0" applyNumberFormat="1" applyBorder="1" applyAlignment="1">
      <alignment horizontal="right" vertical="center"/>
    </xf>
    <xf numFmtId="10" fontId="0" fillId="0" borderId="14" xfId="0" applyNumberFormat="1" applyBorder="1" applyAlignment="1">
      <alignment horizontal="right" vertical="center"/>
    </xf>
    <xf numFmtId="10" fontId="0" fillId="0" borderId="17" xfId="0" applyNumberFormat="1" applyBorder="1" applyAlignment="1">
      <alignment horizontal="right" vertical="center"/>
    </xf>
    <xf numFmtId="164" fontId="6" fillId="6" borderId="12" xfId="0" applyNumberFormat="1" applyFont="1" applyFill="1" applyBorder="1" applyAlignment="1">
      <alignment vertical="center" shrinkToFit="1"/>
    </xf>
    <xf numFmtId="0" fontId="20" fillId="0" borderId="10" xfId="0" applyFont="1" applyFill="1" applyBorder="1" applyAlignment="1">
      <alignment horizontal="left" vertical="center" wrapText="1"/>
    </xf>
    <xf numFmtId="0" fontId="21" fillId="0" borderId="9" xfId="0" applyFont="1" applyFill="1" applyBorder="1" applyAlignment="1">
      <alignment horizontal="center" vertical="center" wrapText="1"/>
    </xf>
    <xf numFmtId="9" fontId="6" fillId="5" borderId="12" xfId="0" applyNumberFormat="1" applyFont="1" applyFill="1" applyBorder="1" applyAlignment="1">
      <alignment horizontal="center" vertical="top" shrinkToFit="1"/>
    </xf>
    <xf numFmtId="0" fontId="5" fillId="0" borderId="9" xfId="0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25" fillId="0" borderId="0" xfId="0" applyFont="1" applyFill="1" applyBorder="1" applyAlignment="1">
      <alignment horizontal="left" vertical="top" wrapText="1"/>
    </xf>
    <xf numFmtId="0" fontId="25" fillId="0" borderId="7" xfId="0" applyFont="1" applyFill="1" applyBorder="1" applyAlignment="1">
      <alignment horizontal="left" vertical="top" wrapText="1"/>
    </xf>
    <xf numFmtId="0" fontId="9" fillId="0" borderId="9" xfId="0" applyFont="1" applyFill="1" applyBorder="1" applyAlignment="1">
      <alignment horizontal="center" vertical="top" wrapText="1"/>
    </xf>
    <xf numFmtId="0" fontId="9" fillId="0" borderId="10" xfId="0" applyFont="1" applyFill="1" applyBorder="1" applyAlignment="1">
      <alignment horizontal="center" vertical="top" wrapText="1"/>
    </xf>
    <xf numFmtId="0" fontId="9" fillId="0" borderId="11" xfId="0" applyFont="1" applyFill="1" applyBorder="1" applyAlignment="1">
      <alignment horizontal="center" vertical="top" wrapText="1"/>
    </xf>
    <xf numFmtId="0" fontId="11" fillId="2" borderId="10" xfId="0" applyFont="1" applyFill="1" applyBorder="1" applyAlignment="1">
      <alignment horizontal="left" vertical="top" wrapText="1" indent="3"/>
    </xf>
    <xf numFmtId="0" fontId="11" fillId="2" borderId="10" xfId="0" applyFont="1" applyFill="1" applyBorder="1" applyAlignment="1">
      <alignment horizontal="left" vertical="top" wrapText="1" indent="2"/>
    </xf>
    <xf numFmtId="1" fontId="27" fillId="0" borderId="0" xfId="0" applyNumberFormat="1" applyFont="1" applyFill="1" applyBorder="1" applyAlignment="1">
      <alignment horizontal="left" vertical="top" shrinkToFit="1"/>
    </xf>
    <xf numFmtId="0" fontId="25" fillId="0" borderId="0" xfId="0" applyFont="1" applyFill="1" applyBorder="1" applyAlignment="1">
      <alignment horizontal="left" vertical="top" wrapText="1" indent="2"/>
    </xf>
    <xf numFmtId="0" fontId="0" fillId="3" borderId="1" xfId="0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left" vertical="top" wrapText="1"/>
    </xf>
    <xf numFmtId="0" fontId="30" fillId="0" borderId="4" xfId="0" applyFont="1" applyFill="1" applyBorder="1" applyAlignment="1">
      <alignment horizontal="left" vertical="top" wrapText="1"/>
    </xf>
    <xf numFmtId="0" fontId="30" fillId="0" borderId="0" xfId="0" applyFont="1" applyFill="1" applyBorder="1" applyAlignment="1">
      <alignment horizontal="left" vertical="top" wrapText="1"/>
    </xf>
    <xf numFmtId="0" fontId="30" fillId="0" borderId="5" xfId="0" applyFont="1" applyFill="1" applyBorder="1" applyAlignment="1">
      <alignment horizontal="left" vertical="top" wrapText="1"/>
    </xf>
    <xf numFmtId="0" fontId="30" fillId="3" borderId="4" xfId="0" applyFont="1" applyFill="1" applyBorder="1" applyAlignment="1">
      <alignment horizontal="left" vertical="top" wrapText="1"/>
    </xf>
    <xf numFmtId="0" fontId="30" fillId="3" borderId="0" xfId="0" applyFont="1" applyFill="1" applyBorder="1" applyAlignment="1">
      <alignment horizontal="left" vertical="top" wrapText="1"/>
    </xf>
    <xf numFmtId="0" fontId="30" fillId="3" borderId="5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center" wrapText="1"/>
    </xf>
    <xf numFmtId="0" fontId="0" fillId="3" borderId="15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wrapText="1"/>
    </xf>
    <xf numFmtId="0" fontId="0" fillId="3" borderId="16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 wrapText="1"/>
    </xf>
    <xf numFmtId="0" fontId="30" fillId="3" borderId="6" xfId="0" applyFont="1" applyFill="1" applyBorder="1" applyAlignment="1">
      <alignment horizontal="left" vertical="top" wrapText="1"/>
    </xf>
    <xf numFmtId="0" fontId="30" fillId="3" borderId="7" xfId="0" applyFont="1" applyFill="1" applyBorder="1" applyAlignment="1">
      <alignment horizontal="left" vertical="top" wrapText="1"/>
    </xf>
    <xf numFmtId="0" fontId="30" fillId="3" borderId="8" xfId="0" applyFont="1" applyFill="1" applyBorder="1" applyAlignment="1">
      <alignment horizontal="left" vertical="top" wrapText="1"/>
    </xf>
    <xf numFmtId="0" fontId="0" fillId="4" borderId="10" xfId="0" applyFill="1" applyBorder="1" applyAlignment="1">
      <alignment horizontal="center" vertical="center" wrapText="1"/>
    </xf>
    <xf numFmtId="164" fontId="6" fillId="0" borderId="9" xfId="0" applyNumberFormat="1" applyFont="1" applyFill="1" applyBorder="1" applyAlignment="1">
      <alignment vertical="center" shrinkToFit="1"/>
    </xf>
    <xf numFmtId="164" fontId="6" fillId="0" borderId="11" xfId="0" applyNumberFormat="1" applyFont="1" applyFill="1" applyBorder="1" applyAlignment="1">
      <alignment vertical="center" shrinkToFi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" fillId="3" borderId="7" xfId="1" applyFill="1" applyBorder="1" applyAlignment="1">
      <alignment horizontal="left" vertical="top" wrapText="1"/>
    </xf>
    <xf numFmtId="164" fontId="6" fillId="6" borderId="9" xfId="0" applyNumberFormat="1" applyFont="1" applyFill="1" applyBorder="1" applyAlignment="1">
      <alignment vertical="center" shrinkToFit="1"/>
    </xf>
    <xf numFmtId="164" fontId="6" fillId="6" borderId="11" xfId="0" applyNumberFormat="1" applyFont="1" applyFill="1" applyBorder="1" applyAlignment="1">
      <alignment vertical="center" shrinkToFi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top" wrapText="1"/>
    </xf>
    <xf numFmtId="0" fontId="15" fillId="3" borderId="2" xfId="0" applyFont="1" applyFill="1" applyBorder="1" applyAlignment="1">
      <alignment horizontal="left" vertical="top" wrapText="1"/>
    </xf>
    <xf numFmtId="0" fontId="15" fillId="3" borderId="3" xfId="0" applyFont="1" applyFill="1" applyBorder="1" applyAlignment="1">
      <alignment horizontal="left" vertical="top" wrapText="1"/>
    </xf>
    <xf numFmtId="0" fontId="15" fillId="3" borderId="4" xfId="0" applyFont="1" applyFill="1" applyBorder="1" applyAlignment="1">
      <alignment horizontal="left" vertical="top" wrapText="1"/>
    </xf>
    <xf numFmtId="0" fontId="15" fillId="3" borderId="0" xfId="0" applyFont="1" applyFill="1" applyBorder="1" applyAlignment="1">
      <alignment horizontal="left" vertical="top" wrapText="1"/>
    </xf>
    <xf numFmtId="0" fontId="15" fillId="3" borderId="5" xfId="0" applyFont="1" applyFill="1" applyBorder="1" applyAlignment="1">
      <alignment horizontal="left" vertical="top" wrapText="1"/>
    </xf>
    <xf numFmtId="0" fontId="15" fillId="3" borderId="6" xfId="0" applyFont="1" applyFill="1" applyBorder="1" applyAlignment="1">
      <alignment horizontal="left" vertical="top" wrapText="1"/>
    </xf>
    <xf numFmtId="0" fontId="15" fillId="3" borderId="7" xfId="0" applyFont="1" applyFill="1" applyBorder="1" applyAlignment="1">
      <alignment horizontal="left" vertical="top" wrapText="1"/>
    </xf>
    <xf numFmtId="0" fontId="15" fillId="3" borderId="8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3" borderId="9" xfId="0" applyFont="1" applyFill="1" applyBorder="1" applyAlignment="1">
      <alignment horizontal="left" vertical="top" wrapText="1"/>
    </xf>
    <xf numFmtId="0" fontId="4" fillId="3" borderId="10" xfId="0" applyFont="1" applyFill="1" applyBorder="1" applyAlignment="1">
      <alignment horizontal="left" vertical="top" wrapText="1"/>
    </xf>
    <xf numFmtId="0" fontId="0" fillId="3" borderId="7" xfId="0" applyFill="1" applyBorder="1" applyAlignment="1">
      <alignment horizontal="left" wrapText="1"/>
    </xf>
    <xf numFmtId="0" fontId="0" fillId="3" borderId="8" xfId="0" applyFill="1" applyBorder="1" applyAlignment="1">
      <alignment horizontal="left" wrapText="1"/>
    </xf>
    <xf numFmtId="0" fontId="17" fillId="3" borderId="9" xfId="0" applyFont="1" applyFill="1" applyBorder="1" applyAlignment="1">
      <alignment horizontal="left" vertical="top" wrapText="1"/>
    </xf>
    <xf numFmtId="0" fontId="17" fillId="3" borderId="10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4" borderId="11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 wrapText="1"/>
    </xf>
    <xf numFmtId="0" fontId="17" fillId="3" borderId="3" xfId="0" applyFont="1" applyFill="1" applyBorder="1" applyAlignment="1">
      <alignment horizontal="left" vertical="top" wrapText="1"/>
    </xf>
    <xf numFmtId="9" fontId="19" fillId="3" borderId="0" xfId="0" applyNumberFormat="1" applyFont="1" applyFill="1" applyBorder="1" applyAlignment="1">
      <alignment horizontal="left" vertical="top" indent="2" shrinkToFit="1"/>
    </xf>
    <xf numFmtId="9" fontId="19" fillId="3" borderId="5" xfId="0" applyNumberFormat="1" applyFont="1" applyFill="1" applyBorder="1" applyAlignment="1">
      <alignment horizontal="left" vertical="top" indent="2" shrinkToFit="1"/>
    </xf>
    <xf numFmtId="0" fontId="18" fillId="3" borderId="0" xfId="0" applyFont="1" applyFill="1" applyBorder="1" applyAlignment="1">
      <alignment horizontal="right" vertical="center" wrapText="1"/>
    </xf>
    <xf numFmtId="0" fontId="18" fillId="3" borderId="2" xfId="0" applyFont="1" applyFill="1" applyBorder="1" applyAlignment="1">
      <alignment horizontal="right" vertical="center" wrapText="1"/>
    </xf>
    <xf numFmtId="0" fontId="0" fillId="0" borderId="6" xfId="0" applyFill="1" applyBorder="1" applyAlignment="1">
      <alignment horizontal="center" vertical="top" wrapText="1"/>
    </xf>
    <xf numFmtId="0" fontId="0" fillId="0" borderId="7" xfId="0" applyFill="1" applyBorder="1" applyAlignment="1">
      <alignment horizontal="center" vertical="top" wrapText="1"/>
    </xf>
    <xf numFmtId="0" fontId="0" fillId="0" borderId="8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left" vertical="top" wrapText="1"/>
    </xf>
    <xf numFmtId="0" fontId="4" fillId="3" borderId="7" xfId="0" applyFont="1" applyFill="1" applyBorder="1" applyAlignment="1">
      <alignment horizontal="left" vertical="top" wrapText="1" indent="2"/>
    </xf>
    <xf numFmtId="0" fontId="4" fillId="3" borderId="8" xfId="0" applyFont="1" applyFill="1" applyBorder="1" applyAlignment="1">
      <alignment horizontal="left" vertical="top" wrapText="1" indent="2"/>
    </xf>
    <xf numFmtId="0" fontId="7" fillId="0" borderId="2" xfId="0" applyFont="1" applyFill="1" applyBorder="1" applyAlignment="1">
      <alignment horizontal="left" vertical="top" wrapText="1" indent="5"/>
    </xf>
    <xf numFmtId="0" fontId="16" fillId="0" borderId="2" xfId="0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horizontal="left" vertical="top" wrapText="1"/>
    </xf>
    <xf numFmtId="0" fontId="14" fillId="3" borderId="2" xfId="0" applyFont="1" applyFill="1" applyBorder="1" applyAlignment="1">
      <alignment horizontal="left" vertical="top" wrapText="1" indent="2"/>
    </xf>
    <xf numFmtId="0" fontId="14" fillId="3" borderId="2" xfId="0" applyFont="1" applyFill="1" applyBorder="1" applyAlignment="1">
      <alignment horizontal="left" vertical="top" wrapText="1"/>
    </xf>
    <xf numFmtId="0" fontId="14" fillId="3" borderId="3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 wrapText="1"/>
    </xf>
    <xf numFmtId="0" fontId="10" fillId="0" borderId="9" xfId="0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left" vertical="top" wrapText="1"/>
    </xf>
    <xf numFmtId="0" fontId="29" fillId="0" borderId="0" xfId="0" applyFont="1" applyAlignment="1">
      <alignment horizontal="center" vertical="center" wrapText="1"/>
    </xf>
  </cellXfs>
  <cellStyles count="3">
    <cellStyle name="Lien hypertexte" xfId="1" builtinId="8"/>
    <cellStyle name="Normal" xfId="0" builtinId="0"/>
    <cellStyle name="Normal 2" xfId="2" xr:uid="{00000000-0005-0000-0000-000031000000}"/>
  </cellStyles>
  <dxfs count="5">
    <dxf>
      <numFmt numFmtId="14" formatCode="0.00%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#,##0.00\ &quot;€&quot;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332591</xdr:colOff>
      <xdr:row>1</xdr:row>
      <xdr:rowOff>47625</xdr:rowOff>
    </xdr:from>
    <xdr:ext cx="2326233" cy="539415"/>
    <xdr:pic>
      <xdr:nvPicPr>
        <xdr:cNvPr id="6" name="image2.png">
          <a:extLst>
            <a:ext uri="{FF2B5EF4-FFF2-40B4-BE49-F238E27FC236}">
              <a16:creationId xmlns:a16="http://schemas.microsoft.com/office/drawing/2014/main" id="{3CBFD681-91CA-4039-92AF-429520D36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8591" y="381000"/>
          <a:ext cx="2326233" cy="539415"/>
        </a:xfrm>
        <a:prstGeom prst="rect">
          <a:avLst/>
        </a:prstGeom>
      </xdr:spPr>
    </xdr:pic>
    <xdr:clientData/>
  </xdr:oneCellAnchor>
  <xdr:oneCellAnchor>
    <xdr:from>
      <xdr:col>1</xdr:col>
      <xdr:colOff>619099</xdr:colOff>
      <xdr:row>46</xdr:row>
      <xdr:rowOff>42269</xdr:rowOff>
    </xdr:from>
    <xdr:ext cx="121907" cy="111902"/>
    <xdr:pic>
      <xdr:nvPicPr>
        <xdr:cNvPr id="7" name="image1.png">
          <a:extLst>
            <a:ext uri="{FF2B5EF4-FFF2-40B4-BE49-F238E27FC236}">
              <a16:creationId xmlns:a16="http://schemas.microsoft.com/office/drawing/2014/main" id="{69A998C0-E7BD-4DAD-BA95-D904B9E88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699" y="9148169"/>
          <a:ext cx="121907" cy="111902"/>
        </a:xfrm>
        <a:prstGeom prst="rect">
          <a:avLst/>
        </a:prstGeom>
      </xdr:spPr>
    </xdr:pic>
    <xdr:clientData/>
  </xdr:oneCellAnchor>
  <xdr:oneCellAnchor>
    <xdr:from>
      <xdr:col>4</xdr:col>
      <xdr:colOff>627105</xdr:colOff>
      <xdr:row>46</xdr:row>
      <xdr:rowOff>39610</xdr:rowOff>
    </xdr:from>
    <xdr:ext cx="122496" cy="111121"/>
    <xdr:pic>
      <xdr:nvPicPr>
        <xdr:cNvPr id="8" name="image1.png">
          <a:extLst>
            <a:ext uri="{FF2B5EF4-FFF2-40B4-BE49-F238E27FC236}">
              <a16:creationId xmlns:a16="http://schemas.microsoft.com/office/drawing/2014/main" id="{C451893A-C21F-49C6-A99E-04617ADFF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4230" y="9145510"/>
          <a:ext cx="122496" cy="111121"/>
        </a:xfrm>
        <a:prstGeom prst="rect">
          <a:avLst/>
        </a:prstGeom>
      </xdr:spPr>
    </xdr:pic>
    <xdr:clientData/>
  </xdr:oneCellAnchor>
  <xdr:oneCellAnchor>
    <xdr:from>
      <xdr:col>0</xdr:col>
      <xdr:colOff>1050818</xdr:colOff>
      <xdr:row>46</xdr:row>
      <xdr:rowOff>37412</xdr:rowOff>
    </xdr:from>
    <xdr:ext cx="122496" cy="111121"/>
    <xdr:pic>
      <xdr:nvPicPr>
        <xdr:cNvPr id="9" name="image1.png">
          <a:extLst>
            <a:ext uri="{FF2B5EF4-FFF2-40B4-BE49-F238E27FC236}">
              <a16:creationId xmlns:a16="http://schemas.microsoft.com/office/drawing/2014/main" id="{D03A3EF2-6506-45B6-BBB1-C7341C26C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818" y="9143312"/>
          <a:ext cx="122496" cy="111121"/>
        </a:xfrm>
        <a:prstGeom prst="rect">
          <a:avLst/>
        </a:prstGeom>
      </xdr:spPr>
    </xdr:pic>
    <xdr:clientData/>
  </xdr:oneCellAnchor>
  <xdr:oneCellAnchor>
    <xdr:from>
      <xdr:col>2</xdr:col>
      <xdr:colOff>499114</xdr:colOff>
      <xdr:row>46</xdr:row>
      <xdr:rowOff>38653</xdr:rowOff>
    </xdr:from>
    <xdr:ext cx="122496" cy="111121"/>
    <xdr:pic>
      <xdr:nvPicPr>
        <xdr:cNvPr id="10" name="image1.png">
          <a:extLst>
            <a:ext uri="{FF2B5EF4-FFF2-40B4-BE49-F238E27FC236}">
              <a16:creationId xmlns:a16="http://schemas.microsoft.com/office/drawing/2014/main" id="{80D8191F-1E7E-4306-BE32-FDBA42FC6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814" y="9144553"/>
          <a:ext cx="122496" cy="11112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619099</xdr:colOff>
      <xdr:row>46</xdr:row>
      <xdr:rowOff>42269</xdr:rowOff>
    </xdr:from>
    <xdr:ext cx="121907" cy="111902"/>
    <xdr:pic>
      <xdr:nvPicPr>
        <xdr:cNvPr id="2" name="image1.png">
          <a:extLst>
            <a:ext uri="{FF2B5EF4-FFF2-40B4-BE49-F238E27FC236}">
              <a16:creationId xmlns:a16="http://schemas.microsoft.com/office/drawing/2014/main" id="{D1FD7F88-50D8-4520-9694-D2DD769AD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699" y="9148169"/>
          <a:ext cx="121907" cy="111902"/>
        </a:xfrm>
        <a:prstGeom prst="rect">
          <a:avLst/>
        </a:prstGeom>
      </xdr:spPr>
    </xdr:pic>
    <xdr:clientData/>
  </xdr:oneCellAnchor>
  <xdr:oneCellAnchor>
    <xdr:from>
      <xdr:col>4</xdr:col>
      <xdr:colOff>627105</xdr:colOff>
      <xdr:row>46</xdr:row>
      <xdr:rowOff>39610</xdr:rowOff>
    </xdr:from>
    <xdr:ext cx="122496" cy="111121"/>
    <xdr:pic>
      <xdr:nvPicPr>
        <xdr:cNvPr id="3" name="image1.png">
          <a:extLst>
            <a:ext uri="{FF2B5EF4-FFF2-40B4-BE49-F238E27FC236}">
              <a16:creationId xmlns:a16="http://schemas.microsoft.com/office/drawing/2014/main" id="{C7E3ABE1-5D84-4AB3-8FCA-D090B2866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4705" y="9145510"/>
          <a:ext cx="122496" cy="111121"/>
        </a:xfrm>
        <a:prstGeom prst="rect">
          <a:avLst/>
        </a:prstGeom>
      </xdr:spPr>
    </xdr:pic>
    <xdr:clientData/>
  </xdr:oneCellAnchor>
  <xdr:oneCellAnchor>
    <xdr:from>
      <xdr:col>0</xdr:col>
      <xdr:colOff>1050818</xdr:colOff>
      <xdr:row>46</xdr:row>
      <xdr:rowOff>37412</xdr:rowOff>
    </xdr:from>
    <xdr:ext cx="122496" cy="111121"/>
    <xdr:pic>
      <xdr:nvPicPr>
        <xdr:cNvPr id="4" name="image1.png">
          <a:extLst>
            <a:ext uri="{FF2B5EF4-FFF2-40B4-BE49-F238E27FC236}">
              <a16:creationId xmlns:a16="http://schemas.microsoft.com/office/drawing/2014/main" id="{FC1621CA-B10D-4DF0-8CD8-60CACC731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818" y="9143312"/>
          <a:ext cx="122496" cy="111121"/>
        </a:xfrm>
        <a:prstGeom prst="rect">
          <a:avLst/>
        </a:prstGeom>
      </xdr:spPr>
    </xdr:pic>
    <xdr:clientData/>
  </xdr:oneCellAnchor>
  <xdr:oneCellAnchor>
    <xdr:from>
      <xdr:col>2</xdr:col>
      <xdr:colOff>499114</xdr:colOff>
      <xdr:row>46</xdr:row>
      <xdr:rowOff>38653</xdr:rowOff>
    </xdr:from>
    <xdr:ext cx="122496" cy="111121"/>
    <xdr:pic>
      <xdr:nvPicPr>
        <xdr:cNvPr id="5" name="image1.png">
          <a:extLst>
            <a:ext uri="{FF2B5EF4-FFF2-40B4-BE49-F238E27FC236}">
              <a16:creationId xmlns:a16="http://schemas.microsoft.com/office/drawing/2014/main" id="{E00E5599-5F84-4163-BAAA-7BF02094F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714" y="9144553"/>
          <a:ext cx="122496" cy="111121"/>
        </a:xfrm>
        <a:prstGeom prst="rect">
          <a:avLst/>
        </a:prstGeom>
      </xdr:spPr>
    </xdr:pic>
    <xdr:clientData/>
  </xdr:oneCellAnchor>
  <xdr:oneCellAnchor>
    <xdr:from>
      <xdr:col>8</xdr:col>
      <xdr:colOff>332591</xdr:colOff>
      <xdr:row>1</xdr:row>
      <xdr:rowOff>47625</xdr:rowOff>
    </xdr:from>
    <xdr:ext cx="2326233" cy="539415"/>
    <xdr:pic>
      <xdr:nvPicPr>
        <xdr:cNvPr id="6" name="image2.png">
          <a:extLst>
            <a:ext uri="{FF2B5EF4-FFF2-40B4-BE49-F238E27FC236}">
              <a16:creationId xmlns:a16="http://schemas.microsoft.com/office/drawing/2014/main" id="{E68560EB-E247-4480-9ECE-65CA69543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8616" y="381000"/>
          <a:ext cx="2326233" cy="539415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F72E30-53A3-492B-9688-6A103560E4ED}" name="Produits" displayName="Produits" ref="A5:D27" totalsRowShown="0" headerRowDxfId="4">
  <autoFilter ref="A5:D27" xr:uid="{E8DE0D8D-67F2-4A60-BD1F-36FFF9CFBBC8}"/>
  <tableColumns count="4">
    <tableColumn id="1" xr3:uid="{7C660C5D-235B-4611-A174-391926F3AD42}" name="Référence" dataDxfId="3"/>
    <tableColumn id="2" xr3:uid="{BEEFD13C-7D3F-4D2C-911C-7F0264763035}" name="Description" dataDxfId="2"/>
    <tableColumn id="3" xr3:uid="{BA048766-DF4F-44B9-B710-3270367DCBCD}" name="Prix HT" dataDxfId="1"/>
    <tableColumn id="4" xr3:uid="{A562CA87-4980-4E41-8D54-F535144BB225}" name="Remi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D237977-EA76-4232-8232-405C070D69F1}">
  <we:reference id="wa104381504" version="1.0.0.0" store="fr-FR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resorerie@bewved.fr" TargetMode="External"/><Relationship Id="rId2" Type="http://schemas.openxmlformats.org/officeDocument/2006/relationships/hyperlink" Target="mailto:contact@zqsd.spykeer.fr" TargetMode="External"/><Relationship Id="rId1" Type="http://schemas.openxmlformats.org/officeDocument/2006/relationships/hyperlink" Target="http://www.zqsdinformatique.fr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zqsd.spykeer.f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resorerie@bewved.fr" TargetMode="External"/><Relationship Id="rId2" Type="http://schemas.openxmlformats.org/officeDocument/2006/relationships/hyperlink" Target="mailto:contact@zqsd.spykeer.fr" TargetMode="External"/><Relationship Id="rId1" Type="http://schemas.openxmlformats.org/officeDocument/2006/relationships/hyperlink" Target="http://www.zqsdinformatique.fr/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zqsd.spykeer.fr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BD15E-BB3E-4DDD-9DA3-B108876A2879}">
  <sheetPr>
    <pageSetUpPr fitToPage="1"/>
  </sheetPr>
  <dimension ref="A1:L54"/>
  <sheetViews>
    <sheetView showGridLines="0" tabSelected="1" zoomScaleNormal="100" workbookViewId="0">
      <selection activeCell="P20" sqref="P20"/>
    </sheetView>
  </sheetViews>
  <sheetFormatPr baseColWidth="10" defaultRowHeight="15"/>
  <cols>
    <col min="1" max="1" width="20.5703125" customWidth="1"/>
    <col min="5" max="5" width="17.140625" customWidth="1"/>
    <col min="6" max="6" width="9.28515625" customWidth="1"/>
    <col min="7" max="7" width="5.5703125" customWidth="1"/>
    <col min="8" max="8" width="7.5703125" customWidth="1"/>
    <col min="9" max="9" width="16" customWidth="1"/>
    <col min="10" max="10" width="8.28515625" customWidth="1"/>
    <col min="12" max="12" width="12.7109375" customWidth="1"/>
  </cols>
  <sheetData>
    <row r="1" spans="1:12" ht="26.25">
      <c r="A1" s="98" t="s">
        <v>19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100"/>
    </row>
    <row r="2" spans="1:12">
      <c r="A2" s="101" t="s">
        <v>30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</row>
    <row r="3" spans="1:12">
      <c r="A3" s="104" t="s">
        <v>32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3"/>
    </row>
    <row r="4" spans="1:12">
      <c r="A4" s="1">
        <v>45500</v>
      </c>
      <c r="B4" s="25" t="s">
        <v>33</v>
      </c>
      <c r="C4" s="2"/>
      <c r="D4" s="2"/>
      <c r="E4" s="2"/>
      <c r="F4" s="2"/>
      <c r="G4" s="2"/>
      <c r="H4" s="2"/>
      <c r="I4" s="2"/>
      <c r="J4" s="2"/>
      <c r="K4" s="2"/>
      <c r="L4" s="3"/>
    </row>
    <row r="5" spans="1:12" ht="15" customHeight="1">
      <c r="A5" s="4" t="s">
        <v>0</v>
      </c>
      <c r="B5" s="105" t="s">
        <v>34</v>
      </c>
      <c r="C5" s="105"/>
      <c r="D5" s="105"/>
      <c r="E5" s="2"/>
      <c r="F5" s="2"/>
      <c r="G5" s="2"/>
      <c r="H5" s="2"/>
      <c r="I5" s="2"/>
      <c r="J5" s="2"/>
      <c r="K5" s="2"/>
      <c r="L5" s="3"/>
    </row>
    <row r="6" spans="1:12" ht="15" customHeight="1">
      <c r="A6" s="4" t="s">
        <v>1</v>
      </c>
      <c r="B6" s="97" t="s">
        <v>57</v>
      </c>
      <c r="C6" s="97"/>
      <c r="D6" s="97"/>
      <c r="E6" s="97"/>
      <c r="F6" s="2"/>
      <c r="G6" s="2"/>
      <c r="H6" s="2"/>
      <c r="I6" s="2"/>
      <c r="J6" s="2"/>
      <c r="K6" s="2"/>
      <c r="L6" s="3"/>
    </row>
    <row r="7" spans="1:12" ht="15.75" customHeight="1">
      <c r="A7" s="4" t="s">
        <v>2</v>
      </c>
      <c r="B7" s="97" t="s">
        <v>58</v>
      </c>
      <c r="C7" s="97"/>
      <c r="D7" s="97"/>
      <c r="E7" s="97"/>
      <c r="F7" s="2"/>
      <c r="G7" s="2"/>
      <c r="H7" s="2"/>
      <c r="I7" s="2"/>
      <c r="J7" s="2"/>
      <c r="K7" s="2"/>
      <c r="L7" s="3"/>
    </row>
    <row r="8" spans="1:12">
      <c r="A8" s="37" t="s">
        <v>51</v>
      </c>
      <c r="B8" s="115">
        <v>85067641200016</v>
      </c>
      <c r="C8" s="115"/>
      <c r="D8" s="116" t="s">
        <v>52</v>
      </c>
      <c r="E8" s="116"/>
      <c r="F8" s="108" t="s">
        <v>35</v>
      </c>
      <c r="G8" s="108"/>
      <c r="H8" s="2"/>
      <c r="I8" s="2"/>
      <c r="J8" s="2"/>
      <c r="K8" s="2"/>
      <c r="L8" s="3"/>
    </row>
    <row r="9" spans="1:12">
      <c r="A9" s="38" t="s">
        <v>53</v>
      </c>
      <c r="B9" s="41" t="s">
        <v>36</v>
      </c>
      <c r="C9" s="39"/>
      <c r="D9" s="40" t="s">
        <v>54</v>
      </c>
      <c r="E9" s="41" t="s">
        <v>31</v>
      </c>
      <c r="F9" s="109" t="s">
        <v>37</v>
      </c>
      <c r="G9" s="109"/>
      <c r="H9" s="5"/>
      <c r="I9" s="5"/>
      <c r="J9" s="5"/>
      <c r="K9" s="5"/>
      <c r="L9" s="6"/>
    </row>
    <row r="10" spans="1:12" ht="18.75">
      <c r="A10" s="110" t="s">
        <v>20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2"/>
    </row>
    <row r="11" spans="1:12">
      <c r="A11" s="18"/>
      <c r="B11" s="113" t="s">
        <v>3</v>
      </c>
      <c r="C11" s="113"/>
      <c r="D11" s="113"/>
      <c r="E11" s="19"/>
      <c r="F11" s="19"/>
      <c r="G11" s="19"/>
      <c r="H11" s="19"/>
      <c r="I11" s="114" t="s">
        <v>4</v>
      </c>
      <c r="J11" s="114"/>
      <c r="K11" s="114"/>
      <c r="L11" s="20"/>
    </row>
    <row r="12" spans="1:12">
      <c r="A12" s="117" t="s">
        <v>72</v>
      </c>
      <c r="B12" s="118"/>
      <c r="C12" s="118"/>
      <c r="D12" s="118"/>
      <c r="E12" s="119"/>
      <c r="F12" s="55" t="s">
        <v>63</v>
      </c>
      <c r="G12" s="59" t="s">
        <v>38</v>
      </c>
      <c r="H12" s="56" t="s">
        <v>64</v>
      </c>
      <c r="I12" s="126" t="s">
        <v>41</v>
      </c>
      <c r="J12" s="127"/>
      <c r="K12" s="58" t="s">
        <v>66</v>
      </c>
      <c r="L12" s="51" t="s">
        <v>40</v>
      </c>
    </row>
    <row r="13" spans="1:12" ht="15" customHeight="1">
      <c r="A13" s="120" t="str">
        <f ca="1">"Date : "&amp;TEXT(TODAY(),"jj/mm/aaaa")</f>
        <v>Date : 28/11/2024</v>
      </c>
      <c r="B13" s="121"/>
      <c r="C13" s="121"/>
      <c r="D13" s="121"/>
      <c r="E13" s="122"/>
      <c r="F13" s="52" t="s">
        <v>59</v>
      </c>
      <c r="G13" s="121" t="s">
        <v>60</v>
      </c>
      <c r="H13" s="121"/>
      <c r="I13" s="121"/>
      <c r="J13" s="121"/>
      <c r="K13" s="121"/>
      <c r="L13" s="122"/>
    </row>
    <row r="14" spans="1:12">
      <c r="A14" s="123" t="s">
        <v>68</v>
      </c>
      <c r="B14" s="124"/>
      <c r="C14" s="124"/>
      <c r="D14" s="124"/>
      <c r="E14" s="125"/>
      <c r="F14" s="53" t="s">
        <v>61</v>
      </c>
      <c r="G14" s="128" t="s">
        <v>39</v>
      </c>
      <c r="H14" s="128"/>
      <c r="I14" s="128"/>
      <c r="J14" s="129"/>
      <c r="K14" s="57" t="s">
        <v>65</v>
      </c>
      <c r="L14" s="26">
        <v>37200</v>
      </c>
    </row>
    <row r="15" spans="1:12">
      <c r="A15" s="120" t="s">
        <v>67</v>
      </c>
      <c r="B15" s="121"/>
      <c r="C15" s="121"/>
      <c r="D15" s="121"/>
      <c r="E15" s="122"/>
      <c r="F15" s="52" t="s">
        <v>62</v>
      </c>
      <c r="G15" s="130" t="s">
        <v>42</v>
      </c>
      <c r="H15" s="130"/>
      <c r="I15" s="131"/>
      <c r="J15" s="85" t="s">
        <v>5</v>
      </c>
      <c r="K15" s="106" t="s">
        <v>43</v>
      </c>
      <c r="L15" s="107"/>
    </row>
    <row r="16" spans="1:12" ht="15" customHeight="1">
      <c r="A16" s="132" t="str">
        <f ca="1">"Intervention prévue le : "&amp;TEXT(TODAY()+30,"jj/mm/aaaa")</f>
        <v>Intervention prévue le : 28/12/2024</v>
      </c>
      <c r="B16" s="133"/>
      <c r="C16" s="133"/>
      <c r="D16" s="133"/>
      <c r="E16" s="134"/>
      <c r="F16" s="54" t="s">
        <v>108</v>
      </c>
      <c r="G16" s="142" t="s">
        <v>56</v>
      </c>
      <c r="H16" s="133"/>
      <c r="I16" s="133"/>
      <c r="J16" s="133"/>
      <c r="K16" s="133"/>
      <c r="L16" s="134"/>
    </row>
    <row r="17" spans="1:12" ht="25.5">
      <c r="A17" s="30" t="s">
        <v>47</v>
      </c>
      <c r="B17" s="140" t="s">
        <v>46</v>
      </c>
      <c r="C17" s="141"/>
      <c r="D17" s="141"/>
      <c r="E17" s="141"/>
      <c r="F17" s="31" t="s">
        <v>6</v>
      </c>
      <c r="G17" s="135" t="s">
        <v>7</v>
      </c>
      <c r="H17" s="135"/>
      <c r="I17" s="32" t="s">
        <v>21</v>
      </c>
      <c r="J17" s="32" t="s">
        <v>8</v>
      </c>
      <c r="K17" s="32" t="s">
        <v>9</v>
      </c>
      <c r="L17" s="33" t="s">
        <v>22</v>
      </c>
    </row>
    <row r="18" spans="1:12" ht="15" customHeight="1">
      <c r="A18" s="29" t="s">
        <v>125</v>
      </c>
      <c r="B18" s="138" t="str">
        <f>IFERROR(INDEX(Données!B:B,MATCH(A18,Données!A:A,0)),"")</f>
        <v>ASRock B650M Pro RS</v>
      </c>
      <c r="C18" s="138"/>
      <c r="D18" s="138"/>
      <c r="E18" s="139"/>
      <c r="F18" s="45">
        <v>110</v>
      </c>
      <c r="G18" s="136">
        <f>IFERROR(INDEX(Données!C:C,MATCH(A18,Données!A:A,0)),"")</f>
        <v>137.46</v>
      </c>
      <c r="H18" s="137"/>
      <c r="I18" s="49">
        <f>IFERROR(IF(OR(F18=0, F18=""), G18, G18 * F18),"")</f>
        <v>15120.6</v>
      </c>
      <c r="J18" s="44">
        <f>IFERROR(INDEX(Données!D:D,MATCH(A18,Données!A:A,0)),"")</f>
        <v>0.05</v>
      </c>
      <c r="K18" s="49">
        <f>IFERROR((I18*J18),"")</f>
        <v>756.03000000000009</v>
      </c>
      <c r="L18" s="49">
        <f>IFERROR((I18-K18),"")</f>
        <v>14364.57</v>
      </c>
    </row>
    <row r="19" spans="1:12" ht="15" customHeight="1">
      <c r="A19" s="79" t="s">
        <v>113</v>
      </c>
      <c r="B19" s="145" t="str">
        <f>IFERROR(INDEX(Données!B:B,MATCH(A19,Données!A:A,0)),"")</f>
        <v>AMD Ryzen 7 9700X</v>
      </c>
      <c r="C19" s="145"/>
      <c r="D19" s="145"/>
      <c r="E19" s="146"/>
      <c r="F19" s="80">
        <v>110</v>
      </c>
      <c r="G19" s="143">
        <f>IFERROR(INDEX(Données!C:C,MATCH(A19,Données!A:A,0)),"")</f>
        <v>349.96</v>
      </c>
      <c r="H19" s="144"/>
      <c r="I19" s="92">
        <f t="shared" ref="I19:I39" si="0">IFERROR(IF(OR(F19=0, F19=""), G19, G19 * F19),"")</f>
        <v>38495.599999999999</v>
      </c>
      <c r="J19" s="81">
        <f>IFERROR(INDEX(Données!D:D,MATCH(A19,Données!A:A,0)),"")</f>
        <v>0.03</v>
      </c>
      <c r="K19" s="92">
        <f t="shared" ref="K19:K39" si="1">IFERROR((I19*J19),"")</f>
        <v>1154.8679999999999</v>
      </c>
      <c r="L19" s="92">
        <f t="shared" ref="L19:L39" si="2">IFERROR((I19-K19),"")</f>
        <v>37340.731999999996</v>
      </c>
    </row>
    <row r="20" spans="1:12" ht="17.25" customHeight="1">
      <c r="A20" s="29" t="s">
        <v>83</v>
      </c>
      <c r="B20" s="138" t="str">
        <f>IFERROR(INDEX(Données!B:B,MATCH(A20,Données!A:A,0)),"")</f>
        <v>Corsair Vengeance DDR5 32 Go 6000 MHz CL36</v>
      </c>
      <c r="C20" s="138"/>
      <c r="D20" s="138"/>
      <c r="E20" s="139"/>
      <c r="F20" s="45">
        <v>110</v>
      </c>
      <c r="G20" s="136">
        <f>IFERROR(INDEX(Données!C:C,MATCH(A20,Données!A:A,0)),"")</f>
        <v>133.29</v>
      </c>
      <c r="H20" s="137"/>
      <c r="I20" s="49">
        <f t="shared" si="0"/>
        <v>14661.9</v>
      </c>
      <c r="J20" s="44">
        <f>IFERROR(INDEX(Données!D:D,MATCH(A20,Données!A:A,0)),"")</f>
        <v>0.05</v>
      </c>
      <c r="K20" s="49">
        <f t="shared" si="1"/>
        <v>733.09500000000003</v>
      </c>
      <c r="L20" s="49">
        <f t="shared" si="2"/>
        <v>13928.805</v>
      </c>
    </row>
    <row r="21" spans="1:12" ht="15" customHeight="1">
      <c r="A21" s="79" t="s">
        <v>84</v>
      </c>
      <c r="B21" s="145" t="str">
        <f>IFERROR(INDEX(Données!B:B,MATCH(A21,Données!A:A,0)),"")</f>
        <v>Gainward GeForce RTX 4070 SUPER Ghost</v>
      </c>
      <c r="C21" s="145"/>
      <c r="D21" s="145"/>
      <c r="E21" s="146"/>
      <c r="F21" s="80">
        <v>110</v>
      </c>
      <c r="G21" s="143">
        <f>IFERROR(INDEX(Données!C:C,MATCH(A21,Données!A:A,0)),"")</f>
        <v>599.96</v>
      </c>
      <c r="H21" s="144"/>
      <c r="I21" s="92">
        <f t="shared" si="0"/>
        <v>65995.600000000006</v>
      </c>
      <c r="J21" s="81">
        <f>IFERROR(INDEX(Données!D:D,MATCH(A21,Données!A:A,0)),"")</f>
        <v>0.08</v>
      </c>
      <c r="K21" s="92">
        <f t="shared" si="1"/>
        <v>5279.6480000000001</v>
      </c>
      <c r="L21" s="92">
        <f t="shared" si="2"/>
        <v>60715.952000000005</v>
      </c>
    </row>
    <row r="22" spans="1:12" ht="15" customHeight="1">
      <c r="A22" s="29" t="s">
        <v>85</v>
      </c>
      <c r="B22" s="138" t="str">
        <f>IFERROR(INDEX(Données!B:B,MATCH(A22,Données!A:A,0)),"")</f>
        <v>Corsair MP700 PRO 1 To</v>
      </c>
      <c r="C22" s="138"/>
      <c r="D22" s="138"/>
      <c r="E22" s="139"/>
      <c r="F22" s="45">
        <v>110</v>
      </c>
      <c r="G22" s="136">
        <f>IFERROR(INDEX(Données!C:C,MATCH(A22,Données!A:A,0)),"")</f>
        <v>162.46</v>
      </c>
      <c r="H22" s="137"/>
      <c r="I22" s="49">
        <f t="shared" si="0"/>
        <v>17870.600000000002</v>
      </c>
      <c r="J22" s="44">
        <f>IFERROR(INDEX(Données!D:D,MATCH(A22,Données!A:A,0)),"")</f>
        <v>0</v>
      </c>
      <c r="K22" s="49">
        <f t="shared" si="1"/>
        <v>0</v>
      </c>
      <c r="L22" s="49">
        <f t="shared" si="2"/>
        <v>17870.600000000002</v>
      </c>
    </row>
    <row r="23" spans="1:12" ht="15" customHeight="1">
      <c r="A23" s="79" t="s">
        <v>86</v>
      </c>
      <c r="B23" s="145" t="str">
        <f>IFERROR(INDEX(Données!B:B,MATCH(A23,Données!A:A,0)),"")</f>
        <v>Seagate IronWolf Pro 4 To</v>
      </c>
      <c r="C23" s="145"/>
      <c r="D23" s="145"/>
      <c r="E23" s="146"/>
      <c r="F23" s="80">
        <v>110</v>
      </c>
      <c r="G23" s="143">
        <f>IFERROR(INDEX(Données!C:C,MATCH(A23,Données!A:A,0)),"")</f>
        <v>141.63</v>
      </c>
      <c r="H23" s="144"/>
      <c r="I23" s="92">
        <f t="shared" si="0"/>
        <v>15579.3</v>
      </c>
      <c r="J23" s="81">
        <f>IFERROR(INDEX(Données!D:D,MATCH(A23,Données!A:A,0)),"")</f>
        <v>0</v>
      </c>
      <c r="K23" s="92">
        <f t="shared" si="1"/>
        <v>0</v>
      </c>
      <c r="L23" s="92">
        <f t="shared" si="2"/>
        <v>15579.3</v>
      </c>
    </row>
    <row r="24" spans="1:12" ht="15" customHeight="1">
      <c r="A24" s="29" t="s">
        <v>87</v>
      </c>
      <c r="B24" s="138" t="str">
        <f>IFERROR(INDEX(Données!B:B,MATCH(A24,Données!A:A,0)),"")</f>
        <v>Fractal Design Core 1000</v>
      </c>
      <c r="C24" s="138"/>
      <c r="D24" s="138"/>
      <c r="E24" s="139"/>
      <c r="F24" s="45">
        <v>110</v>
      </c>
      <c r="G24" s="136">
        <f>IFERROR(INDEX(Données!C:C,MATCH(A24,Données!A:A,0)),"")</f>
        <v>49.96</v>
      </c>
      <c r="H24" s="137"/>
      <c r="I24" s="49">
        <f t="shared" si="0"/>
        <v>5495.6</v>
      </c>
      <c r="J24" s="44">
        <f>IFERROR(INDEX(Données!D:D,MATCH(A24,Données!A:A,0)),"")</f>
        <v>0</v>
      </c>
      <c r="K24" s="49">
        <f t="shared" si="1"/>
        <v>0</v>
      </c>
      <c r="L24" s="49">
        <f t="shared" si="2"/>
        <v>5495.6</v>
      </c>
    </row>
    <row r="25" spans="1:12" ht="15" customHeight="1">
      <c r="A25" s="79" t="s">
        <v>88</v>
      </c>
      <c r="B25" s="145" t="str">
        <f>IFERROR(INDEX(Données!B:B,MATCH(A25,Données!A:A,0)),"")</f>
        <v>Noctua NH-D15</v>
      </c>
      <c r="C25" s="145"/>
      <c r="D25" s="145"/>
      <c r="E25" s="146"/>
      <c r="F25" s="80">
        <v>110</v>
      </c>
      <c r="G25" s="143">
        <f>IFERROR(INDEX(Données!C:C,MATCH(A25,Données!A:A,0)),"")</f>
        <v>112.46</v>
      </c>
      <c r="H25" s="144"/>
      <c r="I25" s="92">
        <f t="shared" si="0"/>
        <v>12370.599999999999</v>
      </c>
      <c r="J25" s="81">
        <f>IFERROR(INDEX(Données!D:D,MATCH(A25,Données!A:A,0)),"")</f>
        <v>0</v>
      </c>
      <c r="K25" s="92">
        <f t="shared" si="1"/>
        <v>0</v>
      </c>
      <c r="L25" s="92">
        <f t="shared" si="2"/>
        <v>12370.599999999999</v>
      </c>
    </row>
    <row r="26" spans="1:12" ht="15" customHeight="1">
      <c r="A26" s="29" t="s">
        <v>89</v>
      </c>
      <c r="B26" s="138" t="str">
        <f>IFERROR(INDEX(Données!B:B,MATCH(A26,Données!A:A,0)),"")</f>
        <v>Noctua NF-A9 PWM</v>
      </c>
      <c r="C26" s="138"/>
      <c r="D26" s="138"/>
      <c r="E26" s="139"/>
      <c r="F26" s="45">
        <v>110</v>
      </c>
      <c r="G26" s="136">
        <f>IFERROR(INDEX(Données!C:C,MATCH(A26,Données!A:A,0)),"")</f>
        <v>22.46</v>
      </c>
      <c r="H26" s="137"/>
      <c r="I26" s="49">
        <f t="shared" si="0"/>
        <v>2470.6</v>
      </c>
      <c r="J26" s="44">
        <f>IFERROR(INDEX(Données!D:D,MATCH(A26,Données!A:A,0)),"")</f>
        <v>0</v>
      </c>
      <c r="K26" s="49">
        <f t="shared" si="1"/>
        <v>0</v>
      </c>
      <c r="L26" s="49">
        <f t="shared" si="2"/>
        <v>2470.6</v>
      </c>
    </row>
    <row r="27" spans="1:12" ht="15" customHeight="1">
      <c r="A27" s="79" t="s">
        <v>90</v>
      </c>
      <c r="B27" s="145" t="str">
        <f>IFERROR(INDEX(Données!B:B,MATCH(A27,Données!A:A,0)),"")</f>
        <v>Corsair RM850x Cybenetics Gold (2024)</v>
      </c>
      <c r="C27" s="145"/>
      <c r="D27" s="145"/>
      <c r="E27" s="146"/>
      <c r="F27" s="80">
        <v>110</v>
      </c>
      <c r="G27" s="143">
        <f>IFERROR(INDEX(Données!C:C,MATCH(A27,Données!A:A,0)),"")</f>
        <v>149.96</v>
      </c>
      <c r="H27" s="144"/>
      <c r="I27" s="92">
        <f t="shared" si="0"/>
        <v>16495.600000000002</v>
      </c>
      <c r="J27" s="81">
        <f>IFERROR(INDEX(Données!D:D,MATCH(A27,Données!A:A,0)),"")</f>
        <v>0.05</v>
      </c>
      <c r="K27" s="92">
        <f t="shared" si="1"/>
        <v>824.7800000000002</v>
      </c>
      <c r="L27" s="92">
        <f t="shared" si="2"/>
        <v>15670.820000000002</v>
      </c>
    </row>
    <row r="28" spans="1:12" ht="15" customHeight="1">
      <c r="A28" s="29" t="s">
        <v>91</v>
      </c>
      <c r="B28" s="138" t="str">
        <f>IFERROR(INDEX(Données!B:B,MATCH(A28,Données!A:A,0)),"")</f>
        <v xml:space="preserve">Logitech Keyboard K120 </v>
      </c>
      <c r="C28" s="138"/>
      <c r="D28" s="138"/>
      <c r="E28" s="139"/>
      <c r="F28" s="45">
        <v>110</v>
      </c>
      <c r="G28" s="136">
        <f>IFERROR(INDEX(Données!C:C,MATCH(A28,Données!A:A,0)),"")</f>
        <v>13.29</v>
      </c>
      <c r="H28" s="137"/>
      <c r="I28" s="49">
        <f t="shared" si="0"/>
        <v>1461.8999999999999</v>
      </c>
      <c r="J28" s="44">
        <f>IFERROR(INDEX(Données!D:D,MATCH(A28,Données!A:A,0)),"")</f>
        <v>0</v>
      </c>
      <c r="K28" s="49">
        <f t="shared" si="1"/>
        <v>0</v>
      </c>
      <c r="L28" s="49">
        <f t="shared" si="2"/>
        <v>1461.8999999999999</v>
      </c>
    </row>
    <row r="29" spans="1:12" ht="15" customHeight="1">
      <c r="A29" s="79" t="s">
        <v>92</v>
      </c>
      <c r="B29" s="145" t="str">
        <f>IFERROR(INDEX(Données!B:B,MATCH(A29,Données!A:A,0)),"")</f>
        <v>Logitech M500S</v>
      </c>
      <c r="C29" s="145"/>
      <c r="D29" s="145"/>
      <c r="E29" s="146"/>
      <c r="F29" s="80">
        <v>110</v>
      </c>
      <c r="G29" s="143">
        <f>IFERROR(INDEX(Données!C:C,MATCH(A29,Données!A:A,0)),"")</f>
        <v>36.1</v>
      </c>
      <c r="H29" s="144"/>
      <c r="I29" s="92">
        <f t="shared" si="0"/>
        <v>3971</v>
      </c>
      <c r="J29" s="81">
        <f>IFERROR(INDEX(Données!D:D,MATCH(A29,Données!A:A,0)),"")</f>
        <v>0</v>
      </c>
      <c r="K29" s="92">
        <f t="shared" si="1"/>
        <v>0</v>
      </c>
      <c r="L29" s="92">
        <f t="shared" si="2"/>
        <v>3971</v>
      </c>
    </row>
    <row r="30" spans="1:12" ht="15" customHeight="1">
      <c r="A30" s="29" t="s">
        <v>93</v>
      </c>
      <c r="B30" s="138" t="str">
        <f>IFERROR(INDEX(Données!B:B,MATCH(A30,Données!A:A,0)),"")</f>
        <v>ASUS 27" LED - ProArt PA279CV</v>
      </c>
      <c r="C30" s="138"/>
      <c r="D30" s="138"/>
      <c r="E30" s="139"/>
      <c r="F30" s="45">
        <v>220</v>
      </c>
      <c r="G30" s="136">
        <f>IFERROR(INDEX(Données!C:C,MATCH(A30,Données!A:A,0)),"")</f>
        <v>358.29</v>
      </c>
      <c r="H30" s="137"/>
      <c r="I30" s="49">
        <f t="shared" si="0"/>
        <v>78823.8</v>
      </c>
      <c r="J30" s="44">
        <f>IFERROR(INDEX(Données!D:D,MATCH(A30,Données!A:A,0)),"")</f>
        <v>0.1</v>
      </c>
      <c r="K30" s="49">
        <f t="shared" si="1"/>
        <v>7882.380000000001</v>
      </c>
      <c r="L30" s="49">
        <f t="shared" si="2"/>
        <v>70941.42</v>
      </c>
    </row>
    <row r="31" spans="1:12">
      <c r="A31" s="79" t="s">
        <v>94</v>
      </c>
      <c r="B31" s="145" t="str">
        <f>IFERROR(INDEX(Données!B:B,MATCH(A31,Données!A:A,0)),"")</f>
        <v>Meliconi HP50 Plus</v>
      </c>
      <c r="C31" s="145"/>
      <c r="D31" s="145"/>
      <c r="E31" s="146"/>
      <c r="F31" s="80">
        <v>110</v>
      </c>
      <c r="G31" s="143">
        <f>IFERROR(INDEX(Données!C:C,MATCH(A31,Données!A:A,0)),"")</f>
        <v>20.79</v>
      </c>
      <c r="H31" s="144"/>
      <c r="I31" s="92">
        <f t="shared" si="0"/>
        <v>2286.9</v>
      </c>
      <c r="J31" s="81">
        <f>IFERROR(INDEX(Données!D:D,MATCH(A31,Données!A:A,0)),"")</f>
        <v>0</v>
      </c>
      <c r="K31" s="92">
        <f t="shared" si="1"/>
        <v>0</v>
      </c>
      <c r="L31" s="92">
        <f t="shared" si="2"/>
        <v>2286.9</v>
      </c>
    </row>
    <row r="32" spans="1:12">
      <c r="A32" s="29" t="s">
        <v>95</v>
      </c>
      <c r="B32" s="138" t="str">
        <f>IFERROR(INDEX(Données!B:B,MATCH(A32,Données!A:A,0)),"")</f>
        <v>Câble RJ45 catégorie 6 F/UTP 5 m (Beige)</v>
      </c>
      <c r="C32" s="138"/>
      <c r="D32" s="138"/>
      <c r="E32" s="139"/>
      <c r="F32" s="45">
        <v>110</v>
      </c>
      <c r="G32" s="136">
        <f>IFERROR(INDEX(Données!C:C,MATCH(A32,Données!A:A,0)),"")</f>
        <v>8.2899999999999991</v>
      </c>
      <c r="H32" s="137"/>
      <c r="I32" s="49">
        <f t="shared" si="0"/>
        <v>911.89999999999986</v>
      </c>
      <c r="J32" s="44">
        <f>IFERROR(INDEX(Données!D:D,MATCH(A32,Données!A:A,0)),"")</f>
        <v>0.15</v>
      </c>
      <c r="K32" s="49">
        <f t="shared" si="1"/>
        <v>136.78499999999997</v>
      </c>
      <c r="L32" s="49">
        <f t="shared" si="2"/>
        <v>775.1149999999999</v>
      </c>
    </row>
    <row r="33" spans="1:12">
      <c r="A33" s="79" t="s">
        <v>96</v>
      </c>
      <c r="B33" s="145" t="str">
        <f>IFERROR(INDEX(Données!B:B,MATCH(A33,Données!A:A,0)),"")</f>
        <v>Licence Windows 11 Professionnel - OEM</v>
      </c>
      <c r="C33" s="145"/>
      <c r="D33" s="145"/>
      <c r="E33" s="146"/>
      <c r="F33" s="80">
        <v>110</v>
      </c>
      <c r="G33" s="143">
        <f>IFERROR(INDEX(Données!C:C,MATCH(A33,Données!A:A,0)),"")</f>
        <v>183.14</v>
      </c>
      <c r="H33" s="144"/>
      <c r="I33" s="92">
        <f t="shared" si="0"/>
        <v>20145.399999999998</v>
      </c>
      <c r="J33" s="81">
        <f>IFERROR(INDEX(Données!D:D,MATCH(A33,Données!A:A,0)),"")</f>
        <v>0</v>
      </c>
      <c r="K33" s="92">
        <f t="shared" si="1"/>
        <v>0</v>
      </c>
      <c r="L33" s="92">
        <f t="shared" si="2"/>
        <v>20145.399999999998</v>
      </c>
    </row>
    <row r="34" spans="1:12">
      <c r="A34" s="29" t="s">
        <v>97</v>
      </c>
      <c r="B34" s="138" t="str">
        <f>IFERROR(INDEX(Données!B:B,MATCH(A34,Données!A:A,0)),"")</f>
        <v>Licence CAL 5 périphériques - Windows Server 2022</v>
      </c>
      <c r="C34" s="138"/>
      <c r="D34" s="138"/>
      <c r="E34" s="139"/>
      <c r="F34" s="45">
        <v>21</v>
      </c>
      <c r="G34" s="136">
        <f>IFERROR(INDEX(Données!C:C,MATCH(A34,Données!A:A,0)),"")</f>
        <v>174.96</v>
      </c>
      <c r="H34" s="137"/>
      <c r="I34" s="49">
        <f t="shared" si="0"/>
        <v>3674.1600000000003</v>
      </c>
      <c r="J34" s="44">
        <f>IFERROR(INDEX(Données!D:D,MATCH(A34,Données!A:A,0)),"")</f>
        <v>0</v>
      </c>
      <c r="K34" s="49">
        <f t="shared" si="1"/>
        <v>0</v>
      </c>
      <c r="L34" s="49">
        <f t="shared" si="2"/>
        <v>3674.1600000000003</v>
      </c>
    </row>
    <row r="35" spans="1:12">
      <c r="A35" s="79" t="s">
        <v>100</v>
      </c>
      <c r="B35" s="145" t="str">
        <f>IFERROR(INDEX(Données!B:B,MATCH(A35,Données!A:A,0)),"")</f>
        <v>Licence Office 2021 Professionnal Plus</v>
      </c>
      <c r="C35" s="145"/>
      <c r="D35" s="145"/>
      <c r="E35" s="146"/>
      <c r="F35" s="80">
        <v>110</v>
      </c>
      <c r="G35" s="143">
        <f>IFERROR(INDEX(Données!C:C,MATCH(A35,Données!A:A,0)),"")</f>
        <v>495</v>
      </c>
      <c r="H35" s="144"/>
      <c r="I35" s="92">
        <f t="shared" si="0"/>
        <v>54450</v>
      </c>
      <c r="J35" s="81">
        <f>IFERROR(INDEX(Données!D:D,MATCH(A35,Données!A:A,0)),"")</f>
        <v>0</v>
      </c>
      <c r="K35" s="92">
        <f t="shared" si="1"/>
        <v>0</v>
      </c>
      <c r="L35" s="92">
        <f t="shared" si="2"/>
        <v>54450</v>
      </c>
    </row>
    <row r="36" spans="1:12">
      <c r="A36" s="29" t="s">
        <v>101</v>
      </c>
      <c r="B36" s="138" t="str">
        <f>IFERROR(INDEX(Données!B:B,MATCH(A36,Données!A:A,0)),"")</f>
        <v>Abo. Adobe Creative Cloud Education - 1 Poste - 1 an</v>
      </c>
      <c r="C36" s="138"/>
      <c r="D36" s="138"/>
      <c r="E36" s="139"/>
      <c r="F36" s="45">
        <v>110</v>
      </c>
      <c r="G36" s="136">
        <f>IFERROR(INDEX(Données!C:C,MATCH(A36,Données!A:A,0)),"")</f>
        <v>330</v>
      </c>
      <c r="H36" s="137"/>
      <c r="I36" s="49">
        <f t="shared" si="0"/>
        <v>36300</v>
      </c>
      <c r="J36" s="44">
        <f>IFERROR(INDEX(Données!D:D,MATCH(A36,Données!A:A,0)),"")</f>
        <v>0</v>
      </c>
      <c r="K36" s="49">
        <f t="shared" si="1"/>
        <v>0</v>
      </c>
      <c r="L36" s="49">
        <f t="shared" si="2"/>
        <v>36300</v>
      </c>
    </row>
    <row r="37" spans="1:12">
      <c r="A37" s="79" t="s">
        <v>102</v>
      </c>
      <c r="B37" s="145" t="str">
        <f>IFERROR(INDEX(Données!B:B,MATCH(A37,Données!A:A,0)),"")</f>
        <v>Main d'œuvre - Montage Ordinateur</v>
      </c>
      <c r="C37" s="145"/>
      <c r="D37" s="145"/>
      <c r="E37" s="146"/>
      <c r="F37" s="80">
        <v>110</v>
      </c>
      <c r="G37" s="143">
        <f>IFERROR(INDEX(Données!C:C,MATCH(A37,Données!A:A,0)),"")</f>
        <v>50</v>
      </c>
      <c r="H37" s="144"/>
      <c r="I37" s="92">
        <f t="shared" si="0"/>
        <v>5500</v>
      </c>
      <c r="J37" s="81">
        <f>IFERROR(INDEX(Données!D:D,MATCH(A37,Données!A:A,0)),"")</f>
        <v>0.2</v>
      </c>
      <c r="K37" s="92">
        <f t="shared" si="1"/>
        <v>1100</v>
      </c>
      <c r="L37" s="92">
        <f t="shared" si="2"/>
        <v>4400</v>
      </c>
    </row>
    <row r="38" spans="1:12">
      <c r="A38" s="29" t="s">
        <v>103</v>
      </c>
      <c r="B38" s="138" t="str">
        <f>IFERROR(INDEX(Données!B:B,MATCH(A38,Données!A:A,0)),"")</f>
        <v>Main d'œuvre - Installation du Système d'exploitation</v>
      </c>
      <c r="C38" s="138"/>
      <c r="D38" s="138"/>
      <c r="E38" s="139"/>
      <c r="F38" s="45">
        <v>110</v>
      </c>
      <c r="G38" s="136">
        <f>IFERROR(INDEX(Données!C:C,MATCH(A38,Données!A:A,0)),"")</f>
        <v>20</v>
      </c>
      <c r="H38" s="137"/>
      <c r="I38" s="49">
        <f t="shared" si="0"/>
        <v>2200</v>
      </c>
      <c r="J38" s="44">
        <f>IFERROR(INDEX(Données!D:D,MATCH(A38,Données!A:A,0)),"")</f>
        <v>0.15</v>
      </c>
      <c r="K38" s="49">
        <f t="shared" si="1"/>
        <v>330</v>
      </c>
      <c r="L38" s="49">
        <f t="shared" si="2"/>
        <v>1870</v>
      </c>
    </row>
    <row r="39" spans="1:12">
      <c r="A39" s="79" t="s">
        <v>104</v>
      </c>
      <c r="B39" s="145" t="str">
        <f>IFERROR(INDEX(Données!B:B,MATCH(A39,Données!A:A,0)),"")</f>
        <v>Main d'œuvre - Installation des logiciels</v>
      </c>
      <c r="C39" s="145"/>
      <c r="D39" s="145"/>
      <c r="E39" s="146"/>
      <c r="F39" s="80">
        <v>110</v>
      </c>
      <c r="G39" s="143">
        <f>IFERROR(INDEX(Données!C:C,MATCH(A39,Données!A:A,0)),"")</f>
        <v>10</v>
      </c>
      <c r="H39" s="144"/>
      <c r="I39" s="92">
        <f t="shared" si="0"/>
        <v>1100</v>
      </c>
      <c r="J39" s="81">
        <f>IFERROR(INDEX(Données!D:D,MATCH(A39,Données!A:A,0)),"")</f>
        <v>0.15</v>
      </c>
      <c r="K39" s="92">
        <f t="shared" si="1"/>
        <v>165</v>
      </c>
      <c r="L39" s="92">
        <f t="shared" si="2"/>
        <v>935</v>
      </c>
    </row>
    <row r="40" spans="1:12" ht="15" customHeight="1">
      <c r="A40" s="148" t="s">
        <v>10</v>
      </c>
      <c r="B40" s="149"/>
      <c r="C40" s="149"/>
      <c r="D40" s="149"/>
      <c r="E40" s="149"/>
      <c r="F40" s="149"/>
      <c r="G40" s="149"/>
      <c r="H40" s="149"/>
      <c r="I40" s="150"/>
      <c r="J40" s="96" t="s">
        <v>124</v>
      </c>
      <c r="K40" s="10"/>
      <c r="L40" s="46">
        <f>SUM(I18:I39)</f>
        <v>415381.06000000006</v>
      </c>
    </row>
    <row r="41" spans="1:12">
      <c r="A41" s="151"/>
      <c r="B41" s="152"/>
      <c r="C41" s="152"/>
      <c r="D41" s="152"/>
      <c r="E41" s="152"/>
      <c r="F41" s="152"/>
      <c r="G41" s="152"/>
      <c r="H41" s="152"/>
      <c r="I41" s="153"/>
      <c r="J41" s="157" t="s">
        <v>12</v>
      </c>
      <c r="K41" s="158"/>
      <c r="L41" s="47">
        <f>SUM(K18:K39)</f>
        <v>18362.585999999999</v>
      </c>
    </row>
    <row r="42" spans="1:12">
      <c r="A42" s="154"/>
      <c r="B42" s="155"/>
      <c r="C42" s="155"/>
      <c r="D42" s="155"/>
      <c r="E42" s="155"/>
      <c r="F42" s="155"/>
      <c r="G42" s="155"/>
      <c r="H42" s="155"/>
      <c r="I42" s="156"/>
      <c r="J42" s="159" t="s">
        <v>13</v>
      </c>
      <c r="K42" s="160"/>
      <c r="L42" s="48">
        <f>SUM(L18:L39)</f>
        <v>397018.47399999999</v>
      </c>
    </row>
    <row r="43" spans="1:12" ht="15" customHeight="1">
      <c r="A43" s="11"/>
      <c r="B43" s="7"/>
      <c r="C43" s="7"/>
      <c r="D43" s="173" t="s">
        <v>71</v>
      </c>
      <c r="E43" s="173"/>
      <c r="F43" s="62">
        <v>2</v>
      </c>
      <c r="G43" s="61" t="s">
        <v>70</v>
      </c>
      <c r="H43" s="168" t="str">
        <f ca="1">"=&gt; jusqu'au : "&amp;TEXT(EDATE(TODAY(),F43),"jj/mm/aaaa")</f>
        <v>=&gt; jusqu'au : 28/01/2025</v>
      </c>
      <c r="I43" s="169"/>
      <c r="J43" s="12" t="s">
        <v>14</v>
      </c>
      <c r="K43" s="95">
        <v>0.2</v>
      </c>
      <c r="L43" s="49">
        <f>IFERROR((L42*K43),"")</f>
        <v>79403.694799999997</v>
      </c>
    </row>
    <row r="44" spans="1:12" ht="15" customHeight="1">
      <c r="A44" s="14"/>
      <c r="B44" s="8"/>
      <c r="C44" s="172" t="s">
        <v>69</v>
      </c>
      <c r="D44" s="172"/>
      <c r="E44" s="172"/>
      <c r="F44" s="82">
        <v>0.1</v>
      </c>
      <c r="G44" s="60"/>
      <c r="H44" s="170"/>
      <c r="I44" s="171"/>
      <c r="J44" s="157" t="s">
        <v>15</v>
      </c>
      <c r="K44" s="158"/>
      <c r="L44" s="47">
        <f>(((L42+L43)*F44))</f>
        <v>47642.21688</v>
      </c>
    </row>
    <row r="45" spans="1:12">
      <c r="A45" s="21"/>
      <c r="B45" s="22"/>
      <c r="C45" s="161"/>
      <c r="D45" s="161"/>
      <c r="E45" s="161"/>
      <c r="F45" s="161"/>
      <c r="G45" s="22"/>
      <c r="H45" s="161"/>
      <c r="I45" s="162"/>
      <c r="J45" s="163" t="s">
        <v>16</v>
      </c>
      <c r="K45" s="164"/>
      <c r="L45" s="50">
        <f>((L42+L43)-L44)</f>
        <v>428779.95191999996</v>
      </c>
    </row>
    <row r="46" spans="1:12" ht="15" customHeight="1">
      <c r="A46" s="165" t="s">
        <v>23</v>
      </c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7"/>
    </row>
    <row r="47" spans="1:12" ht="15" customHeight="1">
      <c r="A47" s="94" t="s">
        <v>121</v>
      </c>
      <c r="B47" s="93" t="s">
        <v>122</v>
      </c>
      <c r="C47" s="93" t="s">
        <v>123</v>
      </c>
      <c r="D47" s="147" t="s">
        <v>120</v>
      </c>
      <c r="E47" s="147"/>
      <c r="F47" s="66"/>
      <c r="G47" s="66"/>
      <c r="H47" s="66"/>
      <c r="I47" s="66"/>
      <c r="J47" s="66"/>
      <c r="K47" s="66"/>
      <c r="L47" s="67"/>
    </row>
    <row r="48" spans="1:12" ht="15" customHeight="1">
      <c r="A48" s="165" t="s">
        <v>24</v>
      </c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7"/>
    </row>
    <row r="49" spans="1:12">
      <c r="A49" s="11"/>
      <c r="B49" s="7"/>
      <c r="C49" s="7"/>
      <c r="D49" s="183" t="s">
        <v>25</v>
      </c>
      <c r="E49" s="183"/>
      <c r="F49" s="7"/>
      <c r="G49" s="7"/>
      <c r="H49" s="7"/>
      <c r="I49" s="7"/>
      <c r="J49" s="184" t="s">
        <v>26</v>
      </c>
      <c r="K49" s="184"/>
      <c r="L49" s="185"/>
    </row>
    <row r="50" spans="1:12">
      <c r="A50" s="14"/>
      <c r="B50" s="8"/>
      <c r="C50" s="8"/>
      <c r="D50" s="128"/>
      <c r="E50" s="128"/>
      <c r="F50" s="186" t="s">
        <v>27</v>
      </c>
      <c r="G50" s="186"/>
      <c r="H50" s="186"/>
      <c r="I50" s="186"/>
      <c r="J50" s="186"/>
      <c r="K50" s="186"/>
      <c r="L50" s="9"/>
    </row>
    <row r="51" spans="1:12">
      <c r="A51" s="23"/>
      <c r="B51" s="24"/>
      <c r="C51" s="24"/>
      <c r="D51" s="177"/>
      <c r="E51" s="177"/>
      <c r="F51" s="24"/>
      <c r="G51" s="178" t="s">
        <v>28</v>
      </c>
      <c r="H51" s="178"/>
      <c r="I51" s="178"/>
      <c r="J51" s="178"/>
      <c r="K51" s="178"/>
      <c r="L51" s="179"/>
    </row>
    <row r="52" spans="1:12" ht="15" customHeight="1">
      <c r="A52" s="165" t="s">
        <v>17</v>
      </c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7"/>
    </row>
    <row r="53" spans="1:12" ht="15" customHeight="1">
      <c r="A53" s="15"/>
      <c r="B53" s="16"/>
      <c r="C53" s="180" t="s">
        <v>18</v>
      </c>
      <c r="D53" s="180"/>
      <c r="E53" s="180"/>
      <c r="F53" s="180"/>
      <c r="G53" s="180"/>
      <c r="H53" s="181" t="s">
        <v>30</v>
      </c>
      <c r="I53" s="182"/>
      <c r="J53" s="16"/>
      <c r="K53" s="16"/>
      <c r="L53" s="17"/>
    </row>
    <row r="54" spans="1:12" ht="24" customHeight="1">
      <c r="A54" s="174" t="s">
        <v>29</v>
      </c>
      <c r="B54" s="175"/>
      <c r="C54" s="175"/>
      <c r="D54" s="175"/>
      <c r="E54" s="175"/>
      <c r="F54" s="175"/>
      <c r="G54" s="175"/>
      <c r="H54" s="175"/>
      <c r="I54" s="175"/>
      <c r="J54" s="175"/>
      <c r="K54" s="175"/>
      <c r="L54" s="176"/>
    </row>
  </sheetData>
  <mergeCells count="94">
    <mergeCell ref="B35:E35"/>
    <mergeCell ref="B36:E36"/>
    <mergeCell ref="B37:E37"/>
    <mergeCell ref="B38:E38"/>
    <mergeCell ref="G32:H32"/>
    <mergeCell ref="G33:H33"/>
    <mergeCell ref="G34:H34"/>
    <mergeCell ref="G35:H35"/>
    <mergeCell ref="G36:H36"/>
    <mergeCell ref="G37:H37"/>
    <mergeCell ref="G38:H38"/>
    <mergeCell ref="B31:E31"/>
    <mergeCell ref="G31:H31"/>
    <mergeCell ref="B32:E32"/>
    <mergeCell ref="B33:E33"/>
    <mergeCell ref="B34:E34"/>
    <mergeCell ref="A48:L48"/>
    <mergeCell ref="D49:E49"/>
    <mergeCell ref="J49:L49"/>
    <mergeCell ref="D50:E50"/>
    <mergeCell ref="F50:K50"/>
    <mergeCell ref="A54:L54"/>
    <mergeCell ref="D51:E51"/>
    <mergeCell ref="G51:L51"/>
    <mergeCell ref="A52:L52"/>
    <mergeCell ref="C53:G53"/>
    <mergeCell ref="H53:I53"/>
    <mergeCell ref="D47:E47"/>
    <mergeCell ref="G39:H39"/>
    <mergeCell ref="B39:E39"/>
    <mergeCell ref="A40:I42"/>
    <mergeCell ref="J41:K41"/>
    <mergeCell ref="J42:K42"/>
    <mergeCell ref="H45:I45"/>
    <mergeCell ref="J45:K45"/>
    <mergeCell ref="A46:L46"/>
    <mergeCell ref="H43:I43"/>
    <mergeCell ref="H44:I44"/>
    <mergeCell ref="J44:K44"/>
    <mergeCell ref="C44:E44"/>
    <mergeCell ref="D43:E43"/>
    <mergeCell ref="C45:F45"/>
    <mergeCell ref="G28:H28"/>
    <mergeCell ref="G29:H29"/>
    <mergeCell ref="G30:H30"/>
    <mergeCell ref="B28:E28"/>
    <mergeCell ref="B29:E29"/>
    <mergeCell ref="B30:E30"/>
    <mergeCell ref="G25:H25"/>
    <mergeCell ref="G26:H26"/>
    <mergeCell ref="G27:H27"/>
    <mergeCell ref="B25:E25"/>
    <mergeCell ref="B26:E26"/>
    <mergeCell ref="B27:E27"/>
    <mergeCell ref="G22:H22"/>
    <mergeCell ref="G23:H23"/>
    <mergeCell ref="G24:H24"/>
    <mergeCell ref="B22:E22"/>
    <mergeCell ref="B23:E23"/>
    <mergeCell ref="B24:E24"/>
    <mergeCell ref="G19:H19"/>
    <mergeCell ref="G20:H20"/>
    <mergeCell ref="G21:H21"/>
    <mergeCell ref="B19:E19"/>
    <mergeCell ref="B20:E20"/>
    <mergeCell ref="B21:E21"/>
    <mergeCell ref="A16:E16"/>
    <mergeCell ref="G17:H17"/>
    <mergeCell ref="G18:H18"/>
    <mergeCell ref="B18:E18"/>
    <mergeCell ref="B17:E17"/>
    <mergeCell ref="G16:L16"/>
    <mergeCell ref="K15:L15"/>
    <mergeCell ref="F8:G8"/>
    <mergeCell ref="F9:G9"/>
    <mergeCell ref="A10:L10"/>
    <mergeCell ref="B11:D11"/>
    <mergeCell ref="I11:K11"/>
    <mergeCell ref="B8:C8"/>
    <mergeCell ref="D8:E8"/>
    <mergeCell ref="A12:E12"/>
    <mergeCell ref="A13:E13"/>
    <mergeCell ref="A14:E14"/>
    <mergeCell ref="A15:E15"/>
    <mergeCell ref="I12:J12"/>
    <mergeCell ref="G14:J14"/>
    <mergeCell ref="G15:I15"/>
    <mergeCell ref="G13:L13"/>
    <mergeCell ref="B6:E6"/>
    <mergeCell ref="B7:E7"/>
    <mergeCell ref="A1:L1"/>
    <mergeCell ref="A2:L2"/>
    <mergeCell ref="A3:L3"/>
    <mergeCell ref="B5:D5"/>
  </mergeCells>
  <hyperlinks>
    <hyperlink ref="B6" r:id="rId1" display="www.zqsdinformatique.fr" xr:uid="{306EFE52-FD19-4F4D-8291-C87E57038484}"/>
    <hyperlink ref="B7" r:id="rId2" xr:uid="{76B121A9-8763-46E6-89CA-D0348C16A527}"/>
    <hyperlink ref="G16" r:id="rId3" xr:uid="{EED5544A-8B95-4B11-84B7-81220387A4A7}"/>
    <hyperlink ref="B6:E6" r:id="rId4" display="zqsd.spykeer.fr" xr:uid="{059270E2-2D23-4C5C-A347-2A35748563B7}"/>
  </hyperlinks>
  <pageMargins left="0.7" right="0.7" top="0.75" bottom="0.75" header="0.3" footer="0.3"/>
  <pageSetup paperSize="9" scale="60" orientation="portrait" horizontalDpi="300" verticalDpi="300" r:id="rId5"/>
  <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AAC463-5C2B-44C1-94A3-532862D06867}">
          <x14:formula1>
            <xm:f>OFFSET(Données!$A$6,0,0,COUNTA(Données!$A:$A)-2)</xm:f>
          </x14:formula1>
          <xm:sqref>A18:A39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2881-4BE6-4FD9-9FE4-D58A78772EB5}">
  <dimension ref="A1:L50"/>
  <sheetViews>
    <sheetView showGridLines="0" topLeftCell="A7" workbookViewId="0">
      <selection activeCell="A18" sqref="A18"/>
    </sheetView>
  </sheetViews>
  <sheetFormatPr baseColWidth="10" defaultRowHeight="15"/>
  <cols>
    <col min="1" max="1" width="20.5703125" customWidth="1"/>
    <col min="2" max="2" width="12" customWidth="1"/>
    <col min="3" max="3" width="11" customWidth="1"/>
    <col min="5" max="5" width="16.85546875" customWidth="1"/>
    <col min="6" max="6" width="9.42578125" customWidth="1"/>
    <col min="7" max="7" width="5.85546875" customWidth="1"/>
    <col min="8" max="8" width="7.42578125" customWidth="1"/>
    <col min="9" max="9" width="16" customWidth="1"/>
    <col min="10" max="10" width="8" customWidth="1"/>
    <col min="11" max="11" width="10.85546875" customWidth="1"/>
    <col min="12" max="12" width="13.42578125" customWidth="1"/>
  </cols>
  <sheetData>
    <row r="1" spans="1:12" ht="26.25">
      <c r="A1" s="98" t="s">
        <v>115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100"/>
    </row>
    <row r="2" spans="1:12">
      <c r="A2" s="101" t="s">
        <v>30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</row>
    <row r="3" spans="1:12">
      <c r="A3" s="104" t="s">
        <v>32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3"/>
    </row>
    <row r="4" spans="1:12">
      <c r="A4" s="1">
        <v>45500</v>
      </c>
      <c r="B4" s="63" t="s">
        <v>33</v>
      </c>
      <c r="C4" s="72"/>
      <c r="D4" s="72"/>
      <c r="E4" s="72"/>
      <c r="F4" s="72"/>
      <c r="G4" s="72"/>
      <c r="H4" s="72"/>
      <c r="I4" s="72"/>
      <c r="J4" s="72"/>
      <c r="K4" s="72"/>
      <c r="L4" s="73"/>
    </row>
    <row r="5" spans="1:12" ht="16.5" customHeight="1">
      <c r="A5" s="75" t="s">
        <v>0</v>
      </c>
      <c r="B5" s="105" t="s">
        <v>34</v>
      </c>
      <c r="C5" s="105"/>
      <c r="D5" s="105"/>
      <c r="E5" s="72"/>
      <c r="F5" s="72"/>
      <c r="G5" s="72"/>
      <c r="H5" s="72"/>
      <c r="I5" s="72"/>
      <c r="J5" s="72"/>
      <c r="K5" s="72"/>
      <c r="L5" s="73"/>
    </row>
    <row r="6" spans="1:12" ht="15" customHeight="1">
      <c r="A6" s="75" t="s">
        <v>1</v>
      </c>
      <c r="B6" s="97" t="s">
        <v>57</v>
      </c>
      <c r="C6" s="97"/>
      <c r="D6" s="97"/>
      <c r="E6" s="97"/>
      <c r="F6" s="72"/>
      <c r="G6" s="72"/>
      <c r="H6" s="72"/>
      <c r="I6" s="72"/>
      <c r="J6" s="72"/>
      <c r="K6" s="72"/>
      <c r="L6" s="73"/>
    </row>
    <row r="7" spans="1:12">
      <c r="A7" s="75" t="s">
        <v>2</v>
      </c>
      <c r="B7" s="97" t="s">
        <v>58</v>
      </c>
      <c r="C7" s="97"/>
      <c r="D7" s="97"/>
      <c r="E7" s="97"/>
      <c r="F7" s="72"/>
      <c r="G7" s="72"/>
      <c r="H7" s="72"/>
      <c r="I7" s="72"/>
      <c r="J7" s="72"/>
      <c r="K7" s="72"/>
      <c r="L7" s="73"/>
    </row>
    <row r="8" spans="1:12">
      <c r="A8" s="37" t="s">
        <v>51</v>
      </c>
      <c r="B8" s="115">
        <v>85067641200016</v>
      </c>
      <c r="C8" s="115"/>
      <c r="D8" s="116" t="s">
        <v>52</v>
      </c>
      <c r="E8" s="116"/>
      <c r="F8" s="108" t="s">
        <v>35</v>
      </c>
      <c r="G8" s="108"/>
      <c r="H8" s="72"/>
      <c r="I8" s="72"/>
      <c r="J8" s="72"/>
      <c r="K8" s="72"/>
      <c r="L8" s="73"/>
    </row>
    <row r="9" spans="1:12">
      <c r="A9" s="38" t="s">
        <v>53</v>
      </c>
      <c r="B9" s="74" t="s">
        <v>36</v>
      </c>
      <c r="C9" s="39"/>
      <c r="D9" s="40" t="s">
        <v>54</v>
      </c>
      <c r="E9" s="74" t="s">
        <v>31</v>
      </c>
      <c r="F9" s="109" t="s">
        <v>37</v>
      </c>
      <c r="G9" s="109"/>
      <c r="H9" s="5"/>
      <c r="I9" s="5"/>
      <c r="J9" s="5"/>
      <c r="K9" s="5"/>
      <c r="L9" s="6"/>
    </row>
    <row r="10" spans="1:12" ht="18.75">
      <c r="A10" s="187" t="s">
        <v>117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2"/>
    </row>
    <row r="11" spans="1:12">
      <c r="A11" s="18"/>
      <c r="B11" s="113" t="s">
        <v>3</v>
      </c>
      <c r="C11" s="113"/>
      <c r="D11" s="113"/>
      <c r="E11" s="19"/>
      <c r="F11" s="19"/>
      <c r="G11" s="19"/>
      <c r="H11" s="19"/>
      <c r="I11" s="114" t="s">
        <v>4</v>
      </c>
      <c r="J11" s="114"/>
      <c r="K11" s="114"/>
      <c r="L11" s="20"/>
    </row>
    <row r="12" spans="1:12">
      <c r="A12" s="117" t="s">
        <v>116</v>
      </c>
      <c r="B12" s="118"/>
      <c r="C12" s="118"/>
      <c r="D12" s="118"/>
      <c r="E12" s="119"/>
      <c r="F12" s="55" t="s">
        <v>63</v>
      </c>
      <c r="G12" s="71" t="s">
        <v>38</v>
      </c>
      <c r="H12" s="56" t="s">
        <v>64</v>
      </c>
      <c r="I12" s="126" t="s">
        <v>41</v>
      </c>
      <c r="J12" s="127"/>
      <c r="K12" s="58" t="s">
        <v>66</v>
      </c>
      <c r="L12" s="51" t="s">
        <v>40</v>
      </c>
    </row>
    <row r="13" spans="1:12">
      <c r="A13" s="120" t="str">
        <f ca="1">"Date : "&amp;TEXT(TODAY(),"jj/mm/aaaa")</f>
        <v>Date : 28/11/2024</v>
      </c>
      <c r="B13" s="121"/>
      <c r="C13" s="121"/>
      <c r="D13" s="121"/>
      <c r="E13" s="122"/>
      <c r="F13" s="52" t="s">
        <v>59</v>
      </c>
      <c r="G13" s="121" t="s">
        <v>60</v>
      </c>
      <c r="H13" s="121"/>
      <c r="I13" s="121"/>
      <c r="J13" s="121"/>
      <c r="K13" s="121"/>
      <c r="L13" s="122"/>
    </row>
    <row r="14" spans="1:12">
      <c r="A14" s="123" t="s">
        <v>68</v>
      </c>
      <c r="B14" s="124"/>
      <c r="C14" s="124"/>
      <c r="D14" s="124"/>
      <c r="E14" s="125"/>
      <c r="F14" s="53" t="s">
        <v>61</v>
      </c>
      <c r="G14" s="128" t="s">
        <v>39</v>
      </c>
      <c r="H14" s="128"/>
      <c r="I14" s="128"/>
      <c r="J14" s="129"/>
      <c r="K14" s="57" t="s">
        <v>65</v>
      </c>
      <c r="L14" s="26">
        <v>37200</v>
      </c>
    </row>
    <row r="15" spans="1:12">
      <c r="A15" s="120" t="s">
        <v>67</v>
      </c>
      <c r="B15" s="121"/>
      <c r="C15" s="121"/>
      <c r="D15" s="121"/>
      <c r="E15" s="122"/>
      <c r="F15" s="52" t="s">
        <v>62</v>
      </c>
      <c r="G15" s="130" t="s">
        <v>42</v>
      </c>
      <c r="H15" s="130"/>
      <c r="I15" s="131"/>
      <c r="J15" s="85" t="s">
        <v>5</v>
      </c>
      <c r="K15" s="106" t="s">
        <v>43</v>
      </c>
      <c r="L15" s="107"/>
    </row>
    <row r="16" spans="1:12">
      <c r="A16" s="132" t="str">
        <f ca="1">"Intervention prévue le : "&amp;TEXT(TODAY()+30,"jj/mm/aaaa")</f>
        <v>Intervention prévue le : 28/12/2024</v>
      </c>
      <c r="B16" s="133"/>
      <c r="C16" s="133"/>
      <c r="D16" s="133"/>
      <c r="E16" s="134"/>
      <c r="F16" s="54" t="s">
        <v>108</v>
      </c>
      <c r="G16" s="142" t="s">
        <v>56</v>
      </c>
      <c r="H16" s="133"/>
      <c r="I16" s="133"/>
      <c r="J16" s="133"/>
      <c r="K16" s="133"/>
      <c r="L16" s="134"/>
    </row>
    <row r="17" spans="1:12" ht="25.5">
      <c r="A17" s="30" t="s">
        <v>47</v>
      </c>
      <c r="B17" s="140" t="s">
        <v>46</v>
      </c>
      <c r="C17" s="141"/>
      <c r="D17" s="141"/>
      <c r="E17" s="141"/>
      <c r="F17" s="70" t="s">
        <v>6</v>
      </c>
      <c r="G17" s="135" t="s">
        <v>7</v>
      </c>
      <c r="H17" s="135"/>
      <c r="I17" s="69" t="s">
        <v>21</v>
      </c>
      <c r="J17" s="69" t="s">
        <v>8</v>
      </c>
      <c r="K17" s="69" t="s">
        <v>9</v>
      </c>
      <c r="L17" s="33" t="s">
        <v>22</v>
      </c>
    </row>
    <row r="18" spans="1:12" ht="15" customHeight="1">
      <c r="A18" s="29" t="s">
        <v>125</v>
      </c>
      <c r="B18" s="138" t="str">
        <f>IFERROR(INDEX(Données!B:B,MATCH(A18,Données!A:A,0)),"")</f>
        <v>ASRock B650M Pro RS</v>
      </c>
      <c r="C18" s="138"/>
      <c r="D18" s="138"/>
      <c r="E18" s="139"/>
      <c r="F18" s="45">
        <v>110</v>
      </c>
      <c r="G18" s="136">
        <f>IFERROR(INDEX(Données!C:C,MATCH(A18,Données!A:A,0)),"")</f>
        <v>137.46</v>
      </c>
      <c r="H18" s="137"/>
      <c r="I18" s="49">
        <f>IFERROR(IF(OR(F18=0, F18=""), G18, G18 * F18),"")</f>
        <v>15120.6</v>
      </c>
      <c r="J18" s="44">
        <f>IFERROR(INDEX(Données!D:D,MATCH(A18,Données!A:A,0)),"")</f>
        <v>0.05</v>
      </c>
      <c r="K18" s="49">
        <f>IFERROR((I18*J18),"")</f>
        <v>756.03000000000009</v>
      </c>
      <c r="L18" s="49">
        <f>IFERROR((I18-K18),"")</f>
        <v>14364.57</v>
      </c>
    </row>
    <row r="19" spans="1:12" ht="15" customHeight="1">
      <c r="A19" s="79" t="s">
        <v>113</v>
      </c>
      <c r="B19" s="145" t="str">
        <f>IFERROR(INDEX(Données!B:B,MATCH(A19,Données!A:A,0)),"")</f>
        <v>AMD Ryzen 7 9700X</v>
      </c>
      <c r="C19" s="145"/>
      <c r="D19" s="145"/>
      <c r="E19" s="146"/>
      <c r="F19" s="80">
        <v>110</v>
      </c>
      <c r="G19" s="143">
        <f>IFERROR(INDEX(Données!C:C,MATCH(A19,Données!A:A,0)),"")</f>
        <v>349.96</v>
      </c>
      <c r="H19" s="144"/>
      <c r="I19" s="92">
        <f t="shared" ref="I19:I39" si="0">IFERROR(IF(OR(F19=0, F19=""), G19, G19 * F19),"")</f>
        <v>38495.599999999999</v>
      </c>
      <c r="J19" s="81">
        <f>IFERROR(INDEX(Données!D:D,MATCH(A19,Données!A:A,0)),"")</f>
        <v>0.03</v>
      </c>
      <c r="K19" s="92">
        <f t="shared" ref="K19:K39" si="1">IFERROR((I19*J19),"")</f>
        <v>1154.8679999999999</v>
      </c>
      <c r="L19" s="92">
        <f t="shared" ref="L19:L39" si="2">IFERROR((I19-K19),"")</f>
        <v>37340.731999999996</v>
      </c>
    </row>
    <row r="20" spans="1:12" ht="15" customHeight="1">
      <c r="A20" s="29" t="s">
        <v>83</v>
      </c>
      <c r="B20" s="138" t="str">
        <f>IFERROR(INDEX(Données!B:B,MATCH(A20,Données!A:A,0)),"")</f>
        <v>Corsair Vengeance DDR5 32 Go 6000 MHz CL36</v>
      </c>
      <c r="C20" s="138"/>
      <c r="D20" s="138"/>
      <c r="E20" s="139"/>
      <c r="F20" s="45">
        <v>110</v>
      </c>
      <c r="G20" s="136">
        <f>IFERROR(INDEX(Données!C:C,MATCH(A20,Données!A:A,0)),"")</f>
        <v>133.29</v>
      </c>
      <c r="H20" s="137"/>
      <c r="I20" s="49">
        <f t="shared" si="0"/>
        <v>14661.9</v>
      </c>
      <c r="J20" s="44">
        <f>IFERROR(INDEX(Données!D:D,MATCH(A20,Données!A:A,0)),"")</f>
        <v>0.05</v>
      </c>
      <c r="K20" s="49">
        <f t="shared" si="1"/>
        <v>733.09500000000003</v>
      </c>
      <c r="L20" s="49">
        <f t="shared" si="2"/>
        <v>13928.805</v>
      </c>
    </row>
    <row r="21" spans="1:12" ht="15" customHeight="1">
      <c r="A21" s="79" t="s">
        <v>84</v>
      </c>
      <c r="B21" s="145" t="str">
        <f>IFERROR(INDEX(Données!B:B,MATCH(A21,Données!A:A,0)),"")</f>
        <v>Gainward GeForce RTX 4070 SUPER Ghost</v>
      </c>
      <c r="C21" s="145"/>
      <c r="D21" s="145"/>
      <c r="E21" s="146"/>
      <c r="F21" s="80">
        <v>110</v>
      </c>
      <c r="G21" s="143">
        <f>IFERROR(INDEX(Données!C:C,MATCH(A21,Données!A:A,0)),"")</f>
        <v>599.96</v>
      </c>
      <c r="H21" s="144"/>
      <c r="I21" s="92">
        <f t="shared" si="0"/>
        <v>65995.600000000006</v>
      </c>
      <c r="J21" s="81">
        <f>IFERROR(INDEX(Données!D:D,MATCH(A21,Données!A:A,0)),"")</f>
        <v>0.08</v>
      </c>
      <c r="K21" s="92">
        <f t="shared" si="1"/>
        <v>5279.6480000000001</v>
      </c>
      <c r="L21" s="92">
        <f t="shared" si="2"/>
        <v>60715.952000000005</v>
      </c>
    </row>
    <row r="22" spans="1:12" ht="15" customHeight="1">
      <c r="A22" s="29" t="s">
        <v>85</v>
      </c>
      <c r="B22" s="138" t="str">
        <f>IFERROR(INDEX(Données!B:B,MATCH(A22,Données!A:A,0)),"")</f>
        <v>Corsair MP700 PRO 1 To</v>
      </c>
      <c r="C22" s="138"/>
      <c r="D22" s="138"/>
      <c r="E22" s="139"/>
      <c r="F22" s="45">
        <v>110</v>
      </c>
      <c r="G22" s="136">
        <f>IFERROR(INDEX(Données!C:C,MATCH(A22,Données!A:A,0)),"")</f>
        <v>162.46</v>
      </c>
      <c r="H22" s="137"/>
      <c r="I22" s="49">
        <f t="shared" si="0"/>
        <v>17870.600000000002</v>
      </c>
      <c r="J22" s="44">
        <f>IFERROR(INDEX(Données!D:D,MATCH(A22,Données!A:A,0)),"")</f>
        <v>0</v>
      </c>
      <c r="K22" s="49">
        <f t="shared" si="1"/>
        <v>0</v>
      </c>
      <c r="L22" s="49">
        <f t="shared" si="2"/>
        <v>17870.600000000002</v>
      </c>
    </row>
    <row r="23" spans="1:12" ht="15" customHeight="1">
      <c r="A23" s="79" t="s">
        <v>86</v>
      </c>
      <c r="B23" s="145" t="str">
        <f>IFERROR(INDEX(Données!B:B,MATCH(A23,Données!A:A,0)),"")</f>
        <v>Seagate IronWolf Pro 4 To</v>
      </c>
      <c r="C23" s="145"/>
      <c r="D23" s="145"/>
      <c r="E23" s="146"/>
      <c r="F23" s="80">
        <v>110</v>
      </c>
      <c r="G23" s="143">
        <f>IFERROR(INDEX(Données!C:C,MATCH(A23,Données!A:A,0)),"")</f>
        <v>141.63</v>
      </c>
      <c r="H23" s="144"/>
      <c r="I23" s="92">
        <f t="shared" si="0"/>
        <v>15579.3</v>
      </c>
      <c r="J23" s="81">
        <f>IFERROR(INDEX(Données!D:D,MATCH(A23,Données!A:A,0)),"")</f>
        <v>0</v>
      </c>
      <c r="K23" s="92">
        <f t="shared" si="1"/>
        <v>0</v>
      </c>
      <c r="L23" s="92">
        <f t="shared" si="2"/>
        <v>15579.3</v>
      </c>
    </row>
    <row r="24" spans="1:12" ht="15" customHeight="1">
      <c r="A24" s="29" t="s">
        <v>87</v>
      </c>
      <c r="B24" s="138" t="str">
        <f>IFERROR(INDEX(Données!B:B,MATCH(A24,Données!A:A,0)),"")</f>
        <v>Fractal Design Core 1000</v>
      </c>
      <c r="C24" s="138"/>
      <c r="D24" s="138"/>
      <c r="E24" s="139"/>
      <c r="F24" s="45">
        <v>110</v>
      </c>
      <c r="G24" s="136">
        <f>IFERROR(INDEX(Données!C:C,MATCH(A24,Données!A:A,0)),"")</f>
        <v>49.96</v>
      </c>
      <c r="H24" s="137"/>
      <c r="I24" s="49">
        <f t="shared" si="0"/>
        <v>5495.6</v>
      </c>
      <c r="J24" s="44">
        <f>IFERROR(INDEX(Données!D:D,MATCH(A24,Données!A:A,0)),"")</f>
        <v>0</v>
      </c>
      <c r="K24" s="49">
        <f t="shared" si="1"/>
        <v>0</v>
      </c>
      <c r="L24" s="49">
        <f t="shared" si="2"/>
        <v>5495.6</v>
      </c>
    </row>
    <row r="25" spans="1:12" ht="15" customHeight="1">
      <c r="A25" s="79" t="s">
        <v>88</v>
      </c>
      <c r="B25" s="145" t="str">
        <f>IFERROR(INDEX(Données!B:B,MATCH(A25,Données!A:A,0)),"")</f>
        <v>Noctua NH-D15</v>
      </c>
      <c r="C25" s="145"/>
      <c r="D25" s="145"/>
      <c r="E25" s="146"/>
      <c r="F25" s="80">
        <v>110</v>
      </c>
      <c r="G25" s="143">
        <f>IFERROR(INDEX(Données!C:C,MATCH(A25,Données!A:A,0)),"")</f>
        <v>112.46</v>
      </c>
      <c r="H25" s="144"/>
      <c r="I25" s="92">
        <f t="shared" si="0"/>
        <v>12370.599999999999</v>
      </c>
      <c r="J25" s="81">
        <f>IFERROR(INDEX(Données!D:D,MATCH(A25,Données!A:A,0)),"")</f>
        <v>0</v>
      </c>
      <c r="K25" s="92">
        <f t="shared" si="1"/>
        <v>0</v>
      </c>
      <c r="L25" s="92">
        <f t="shared" si="2"/>
        <v>12370.599999999999</v>
      </c>
    </row>
    <row r="26" spans="1:12" ht="15" customHeight="1">
      <c r="A26" s="29" t="s">
        <v>89</v>
      </c>
      <c r="B26" s="138" t="str">
        <f>IFERROR(INDEX(Données!B:B,MATCH(A26,Données!A:A,0)),"")</f>
        <v>Noctua NF-A9 PWM</v>
      </c>
      <c r="C26" s="138"/>
      <c r="D26" s="138"/>
      <c r="E26" s="139"/>
      <c r="F26" s="45">
        <v>110</v>
      </c>
      <c r="G26" s="136">
        <f>IFERROR(INDEX(Données!C:C,MATCH(A26,Données!A:A,0)),"")</f>
        <v>22.46</v>
      </c>
      <c r="H26" s="137"/>
      <c r="I26" s="49">
        <f t="shared" si="0"/>
        <v>2470.6</v>
      </c>
      <c r="J26" s="44">
        <f>IFERROR(INDEX(Données!D:D,MATCH(A26,Données!A:A,0)),"")</f>
        <v>0</v>
      </c>
      <c r="K26" s="49">
        <f t="shared" si="1"/>
        <v>0</v>
      </c>
      <c r="L26" s="49">
        <f t="shared" si="2"/>
        <v>2470.6</v>
      </c>
    </row>
    <row r="27" spans="1:12" ht="15" customHeight="1">
      <c r="A27" s="79" t="s">
        <v>90</v>
      </c>
      <c r="B27" s="145" t="str">
        <f>IFERROR(INDEX(Données!B:B,MATCH(A27,Données!A:A,0)),"")</f>
        <v>Corsair RM850x Cybenetics Gold (2024)</v>
      </c>
      <c r="C27" s="145"/>
      <c r="D27" s="145"/>
      <c r="E27" s="146"/>
      <c r="F27" s="80">
        <v>110</v>
      </c>
      <c r="G27" s="143">
        <f>IFERROR(INDEX(Données!C:C,MATCH(A27,Données!A:A,0)),"")</f>
        <v>149.96</v>
      </c>
      <c r="H27" s="144"/>
      <c r="I27" s="92">
        <f t="shared" si="0"/>
        <v>16495.600000000002</v>
      </c>
      <c r="J27" s="81">
        <f>IFERROR(INDEX(Données!D:D,MATCH(A27,Données!A:A,0)),"")</f>
        <v>0.05</v>
      </c>
      <c r="K27" s="92">
        <f t="shared" si="1"/>
        <v>824.7800000000002</v>
      </c>
      <c r="L27" s="92">
        <f t="shared" si="2"/>
        <v>15670.820000000002</v>
      </c>
    </row>
    <row r="28" spans="1:12" ht="15" customHeight="1">
      <c r="A28" s="29" t="s">
        <v>91</v>
      </c>
      <c r="B28" s="138" t="str">
        <f>IFERROR(INDEX(Données!B:B,MATCH(A28,Données!A:A,0)),"")</f>
        <v xml:space="preserve">Logitech Keyboard K120 </v>
      </c>
      <c r="C28" s="138"/>
      <c r="D28" s="138"/>
      <c r="E28" s="139"/>
      <c r="F28" s="45">
        <v>110</v>
      </c>
      <c r="G28" s="136">
        <f>IFERROR(INDEX(Données!C:C,MATCH(A28,Données!A:A,0)),"")</f>
        <v>13.29</v>
      </c>
      <c r="H28" s="137"/>
      <c r="I28" s="49">
        <f t="shared" si="0"/>
        <v>1461.8999999999999</v>
      </c>
      <c r="J28" s="44">
        <f>IFERROR(INDEX(Données!D:D,MATCH(A28,Données!A:A,0)),"")</f>
        <v>0</v>
      </c>
      <c r="K28" s="49">
        <f t="shared" si="1"/>
        <v>0</v>
      </c>
      <c r="L28" s="49">
        <f t="shared" si="2"/>
        <v>1461.8999999999999</v>
      </c>
    </row>
    <row r="29" spans="1:12" ht="15" customHeight="1">
      <c r="A29" s="79" t="s">
        <v>92</v>
      </c>
      <c r="B29" s="145" t="str">
        <f>IFERROR(INDEX(Données!B:B,MATCH(A29,Données!A:A,0)),"")</f>
        <v>Logitech M500S</v>
      </c>
      <c r="C29" s="145"/>
      <c r="D29" s="145"/>
      <c r="E29" s="146"/>
      <c r="F29" s="80">
        <v>110</v>
      </c>
      <c r="G29" s="143">
        <f>IFERROR(INDEX(Données!C:C,MATCH(A29,Données!A:A,0)),"")</f>
        <v>36.1</v>
      </c>
      <c r="H29" s="144"/>
      <c r="I29" s="92">
        <f t="shared" si="0"/>
        <v>3971</v>
      </c>
      <c r="J29" s="81">
        <f>IFERROR(INDEX(Données!D:D,MATCH(A29,Données!A:A,0)),"")</f>
        <v>0</v>
      </c>
      <c r="K29" s="92">
        <f t="shared" si="1"/>
        <v>0</v>
      </c>
      <c r="L29" s="92">
        <f t="shared" si="2"/>
        <v>3971</v>
      </c>
    </row>
    <row r="30" spans="1:12" ht="15" customHeight="1">
      <c r="A30" s="29" t="s">
        <v>93</v>
      </c>
      <c r="B30" s="138" t="str">
        <f>IFERROR(INDEX(Données!B:B,MATCH(A30,Données!A:A,0)),"")</f>
        <v>ASUS 27" LED - ProArt PA279CV</v>
      </c>
      <c r="C30" s="138"/>
      <c r="D30" s="138"/>
      <c r="E30" s="139"/>
      <c r="F30" s="45">
        <v>220</v>
      </c>
      <c r="G30" s="136">
        <f>IFERROR(INDEX(Données!C:C,MATCH(A30,Données!A:A,0)),"")</f>
        <v>358.29</v>
      </c>
      <c r="H30" s="137"/>
      <c r="I30" s="49">
        <f t="shared" si="0"/>
        <v>78823.8</v>
      </c>
      <c r="J30" s="44">
        <f>IFERROR(INDEX(Données!D:D,MATCH(A30,Données!A:A,0)),"")</f>
        <v>0.1</v>
      </c>
      <c r="K30" s="49">
        <f t="shared" si="1"/>
        <v>7882.380000000001</v>
      </c>
      <c r="L30" s="49">
        <f t="shared" si="2"/>
        <v>70941.42</v>
      </c>
    </row>
    <row r="31" spans="1:12" ht="15" customHeight="1">
      <c r="A31" s="79" t="s">
        <v>94</v>
      </c>
      <c r="B31" s="145" t="str">
        <f>IFERROR(INDEX(Données!B:B,MATCH(A31,Données!A:A,0)),"")</f>
        <v>Meliconi HP50 Plus</v>
      </c>
      <c r="C31" s="145"/>
      <c r="D31" s="145"/>
      <c r="E31" s="146"/>
      <c r="F31" s="80">
        <v>110</v>
      </c>
      <c r="G31" s="143">
        <f>IFERROR(INDEX(Données!C:C,MATCH(A31,Données!A:A,0)),"")</f>
        <v>20.79</v>
      </c>
      <c r="H31" s="144"/>
      <c r="I31" s="92">
        <f t="shared" si="0"/>
        <v>2286.9</v>
      </c>
      <c r="J31" s="81">
        <f>IFERROR(INDEX(Données!D:D,MATCH(A31,Données!A:A,0)),"")</f>
        <v>0</v>
      </c>
      <c r="K31" s="92">
        <f t="shared" si="1"/>
        <v>0</v>
      </c>
      <c r="L31" s="92">
        <f t="shared" si="2"/>
        <v>2286.9</v>
      </c>
    </row>
    <row r="32" spans="1:12" ht="15" customHeight="1">
      <c r="A32" s="29" t="s">
        <v>95</v>
      </c>
      <c r="B32" s="138" t="str">
        <f>IFERROR(INDEX(Données!B:B,MATCH(A32,Données!A:A,0)),"")</f>
        <v>Câble RJ45 catégorie 6 F/UTP 5 m (Beige)</v>
      </c>
      <c r="C32" s="138"/>
      <c r="D32" s="138"/>
      <c r="E32" s="139"/>
      <c r="F32" s="45">
        <v>110</v>
      </c>
      <c r="G32" s="136">
        <f>IFERROR(INDEX(Données!C:C,MATCH(A32,Données!A:A,0)),"")</f>
        <v>8.2899999999999991</v>
      </c>
      <c r="H32" s="137"/>
      <c r="I32" s="49">
        <f t="shared" si="0"/>
        <v>911.89999999999986</v>
      </c>
      <c r="J32" s="44">
        <f>IFERROR(INDEX(Données!D:D,MATCH(A32,Données!A:A,0)),"")</f>
        <v>0.15</v>
      </c>
      <c r="K32" s="49">
        <f t="shared" si="1"/>
        <v>136.78499999999997</v>
      </c>
      <c r="L32" s="49">
        <f t="shared" si="2"/>
        <v>775.1149999999999</v>
      </c>
    </row>
    <row r="33" spans="1:12" ht="15" customHeight="1">
      <c r="A33" s="79" t="s">
        <v>96</v>
      </c>
      <c r="B33" s="145" t="str">
        <f>IFERROR(INDEX(Données!B:B,MATCH(A33,Données!A:A,0)),"")</f>
        <v>Licence Windows 11 Professionnel - OEM</v>
      </c>
      <c r="C33" s="145"/>
      <c r="D33" s="145"/>
      <c r="E33" s="146"/>
      <c r="F33" s="80">
        <v>110</v>
      </c>
      <c r="G33" s="143">
        <f>IFERROR(INDEX(Données!C:C,MATCH(A33,Données!A:A,0)),"")</f>
        <v>183.14</v>
      </c>
      <c r="H33" s="144"/>
      <c r="I33" s="92">
        <f t="shared" si="0"/>
        <v>20145.399999999998</v>
      </c>
      <c r="J33" s="81">
        <f>IFERROR(INDEX(Données!D:D,MATCH(A33,Données!A:A,0)),"")</f>
        <v>0</v>
      </c>
      <c r="K33" s="92">
        <f t="shared" si="1"/>
        <v>0</v>
      </c>
      <c r="L33" s="92">
        <f t="shared" si="2"/>
        <v>20145.399999999998</v>
      </c>
    </row>
    <row r="34" spans="1:12" ht="15" customHeight="1">
      <c r="A34" s="29" t="s">
        <v>97</v>
      </c>
      <c r="B34" s="138" t="str">
        <f>IFERROR(INDEX(Données!B:B,MATCH(A34,Données!A:A,0)),"")</f>
        <v>Licence CAL 5 périphériques - Windows Server 2022</v>
      </c>
      <c r="C34" s="138"/>
      <c r="D34" s="138"/>
      <c r="E34" s="139"/>
      <c r="F34" s="45">
        <v>21</v>
      </c>
      <c r="G34" s="136">
        <f>IFERROR(INDEX(Données!C:C,MATCH(A34,Données!A:A,0)),"")</f>
        <v>174.96</v>
      </c>
      <c r="H34" s="137"/>
      <c r="I34" s="49">
        <f t="shared" si="0"/>
        <v>3674.1600000000003</v>
      </c>
      <c r="J34" s="44">
        <f>IFERROR(INDEX(Données!D:D,MATCH(A34,Données!A:A,0)),"")</f>
        <v>0</v>
      </c>
      <c r="K34" s="49">
        <f t="shared" si="1"/>
        <v>0</v>
      </c>
      <c r="L34" s="49">
        <f t="shared" si="2"/>
        <v>3674.1600000000003</v>
      </c>
    </row>
    <row r="35" spans="1:12" ht="15" customHeight="1">
      <c r="A35" s="79" t="s">
        <v>100</v>
      </c>
      <c r="B35" s="145" t="str">
        <f>IFERROR(INDEX(Données!B:B,MATCH(A35,Données!A:A,0)),"")</f>
        <v>Licence Office 2021 Professionnal Plus</v>
      </c>
      <c r="C35" s="145"/>
      <c r="D35" s="145"/>
      <c r="E35" s="146"/>
      <c r="F35" s="80">
        <v>110</v>
      </c>
      <c r="G35" s="143">
        <f>IFERROR(INDEX(Données!C:C,MATCH(A35,Données!A:A,0)),"")</f>
        <v>495</v>
      </c>
      <c r="H35" s="144"/>
      <c r="I35" s="92">
        <f t="shared" si="0"/>
        <v>54450</v>
      </c>
      <c r="J35" s="81">
        <f>IFERROR(INDEX(Données!D:D,MATCH(A35,Données!A:A,0)),"")</f>
        <v>0</v>
      </c>
      <c r="K35" s="92">
        <f t="shared" si="1"/>
        <v>0</v>
      </c>
      <c r="L35" s="92">
        <f t="shared" si="2"/>
        <v>54450</v>
      </c>
    </row>
    <row r="36" spans="1:12" ht="15" customHeight="1">
      <c r="A36" s="29" t="s">
        <v>101</v>
      </c>
      <c r="B36" s="138" t="str">
        <f>IFERROR(INDEX(Données!B:B,MATCH(A36,Données!A:A,0)),"")</f>
        <v>Abo. Adobe Creative Cloud Education - 1 Poste - 1 an</v>
      </c>
      <c r="C36" s="138"/>
      <c r="D36" s="138"/>
      <c r="E36" s="139"/>
      <c r="F36" s="45">
        <v>110</v>
      </c>
      <c r="G36" s="136">
        <f>IFERROR(INDEX(Données!C:C,MATCH(A36,Données!A:A,0)),"")</f>
        <v>330</v>
      </c>
      <c r="H36" s="137"/>
      <c r="I36" s="49">
        <f t="shared" si="0"/>
        <v>36300</v>
      </c>
      <c r="J36" s="44">
        <f>IFERROR(INDEX(Données!D:D,MATCH(A36,Données!A:A,0)),"")</f>
        <v>0</v>
      </c>
      <c r="K36" s="49">
        <f t="shared" si="1"/>
        <v>0</v>
      </c>
      <c r="L36" s="49">
        <f t="shared" si="2"/>
        <v>36300</v>
      </c>
    </row>
    <row r="37" spans="1:12" ht="15" customHeight="1">
      <c r="A37" s="79" t="s">
        <v>102</v>
      </c>
      <c r="B37" s="145" t="str">
        <f>IFERROR(INDEX(Données!B:B,MATCH(A37,Données!A:A,0)),"")</f>
        <v>Main d'œuvre - Montage Ordinateur</v>
      </c>
      <c r="C37" s="145"/>
      <c r="D37" s="145"/>
      <c r="E37" s="146"/>
      <c r="F37" s="80">
        <v>110</v>
      </c>
      <c r="G37" s="143">
        <f>IFERROR(INDEX(Données!C:C,MATCH(A37,Données!A:A,0)),"")</f>
        <v>50</v>
      </c>
      <c r="H37" s="144"/>
      <c r="I37" s="92">
        <f t="shared" si="0"/>
        <v>5500</v>
      </c>
      <c r="J37" s="81">
        <f>IFERROR(INDEX(Données!D:D,MATCH(A37,Données!A:A,0)),"")</f>
        <v>0.2</v>
      </c>
      <c r="K37" s="92">
        <f t="shared" si="1"/>
        <v>1100</v>
      </c>
      <c r="L37" s="92">
        <f t="shared" si="2"/>
        <v>4400</v>
      </c>
    </row>
    <row r="38" spans="1:12" ht="15" customHeight="1">
      <c r="A38" s="29" t="s">
        <v>103</v>
      </c>
      <c r="B38" s="138" t="str">
        <f>IFERROR(INDEX(Données!B:B,MATCH(A38,Données!A:A,0)),"")</f>
        <v>Main d'œuvre - Installation du Système d'exploitation</v>
      </c>
      <c r="C38" s="138"/>
      <c r="D38" s="138"/>
      <c r="E38" s="139"/>
      <c r="F38" s="45">
        <v>110</v>
      </c>
      <c r="G38" s="136">
        <f>IFERROR(INDEX(Données!C:C,MATCH(A38,Données!A:A,0)),"")</f>
        <v>20</v>
      </c>
      <c r="H38" s="137"/>
      <c r="I38" s="49">
        <f t="shared" si="0"/>
        <v>2200</v>
      </c>
      <c r="J38" s="44">
        <f>IFERROR(INDEX(Données!D:D,MATCH(A38,Données!A:A,0)),"")</f>
        <v>0.15</v>
      </c>
      <c r="K38" s="49">
        <f t="shared" si="1"/>
        <v>330</v>
      </c>
      <c r="L38" s="49">
        <f t="shared" si="2"/>
        <v>1870</v>
      </c>
    </row>
    <row r="39" spans="1:12" ht="15" customHeight="1">
      <c r="A39" s="79" t="s">
        <v>104</v>
      </c>
      <c r="B39" s="145" t="str">
        <f>IFERROR(INDEX(Données!B:B,MATCH(A39,Données!A:A,0)),"")</f>
        <v>Main d'œuvre - Installation des logiciels</v>
      </c>
      <c r="C39" s="145"/>
      <c r="D39" s="145"/>
      <c r="E39" s="146"/>
      <c r="F39" s="80">
        <v>110</v>
      </c>
      <c r="G39" s="143">
        <f>IFERROR(INDEX(Données!C:C,MATCH(A39,Données!A:A,0)),"")</f>
        <v>10</v>
      </c>
      <c r="H39" s="144"/>
      <c r="I39" s="92">
        <f t="shared" si="0"/>
        <v>1100</v>
      </c>
      <c r="J39" s="81">
        <f>IFERROR(INDEX(Données!D:D,MATCH(A39,Données!A:A,0)),"")</f>
        <v>0.15</v>
      </c>
      <c r="K39" s="92">
        <f t="shared" si="1"/>
        <v>165</v>
      </c>
      <c r="L39" s="92">
        <f t="shared" si="2"/>
        <v>935</v>
      </c>
    </row>
    <row r="40" spans="1:12" ht="30">
      <c r="A40" s="148" t="s">
        <v>10</v>
      </c>
      <c r="B40" s="149"/>
      <c r="C40" s="149"/>
      <c r="D40" s="149"/>
      <c r="E40" s="149"/>
      <c r="F40" s="149"/>
      <c r="G40" s="149"/>
      <c r="H40" s="149"/>
      <c r="I40" s="150"/>
      <c r="J40" s="68" t="s">
        <v>11</v>
      </c>
      <c r="K40" s="76"/>
      <c r="L40" s="46">
        <f>SUM(I18:I39)</f>
        <v>415381.06000000006</v>
      </c>
    </row>
    <row r="41" spans="1:12">
      <c r="A41" s="151"/>
      <c r="B41" s="152"/>
      <c r="C41" s="152"/>
      <c r="D41" s="152"/>
      <c r="E41" s="152"/>
      <c r="F41" s="152"/>
      <c r="G41" s="152"/>
      <c r="H41" s="152"/>
      <c r="I41" s="153"/>
      <c r="J41" s="157" t="s">
        <v>12</v>
      </c>
      <c r="K41" s="158"/>
      <c r="L41" s="83">
        <f>SUM(K18:K39)</f>
        <v>18362.585999999999</v>
      </c>
    </row>
    <row r="42" spans="1:12">
      <c r="A42" s="154"/>
      <c r="B42" s="155"/>
      <c r="C42" s="155"/>
      <c r="D42" s="155"/>
      <c r="E42" s="155"/>
      <c r="F42" s="155"/>
      <c r="G42" s="155"/>
      <c r="H42" s="155"/>
      <c r="I42" s="156"/>
      <c r="J42" s="159" t="s">
        <v>13</v>
      </c>
      <c r="K42" s="160"/>
      <c r="L42" s="48">
        <f>SUM(L18:L39)</f>
        <v>397018.47399999999</v>
      </c>
    </row>
    <row r="43" spans="1:12">
      <c r="A43" s="11"/>
      <c r="B43" s="77"/>
      <c r="C43" s="77"/>
      <c r="D43" s="173"/>
      <c r="E43" s="173"/>
      <c r="F43" s="62"/>
      <c r="G43" s="61"/>
      <c r="H43" s="168"/>
      <c r="I43" s="169"/>
      <c r="J43" s="12" t="s">
        <v>14</v>
      </c>
      <c r="K43" s="13">
        <v>0.2</v>
      </c>
      <c r="L43" s="49">
        <f>IFERROR((L42*K43),"")</f>
        <v>79403.694799999997</v>
      </c>
    </row>
    <row r="44" spans="1:12">
      <c r="A44" s="78"/>
      <c r="B44" s="64"/>
      <c r="C44" s="172" t="s">
        <v>118</v>
      </c>
      <c r="D44" s="172"/>
      <c r="E44" s="172"/>
      <c r="F44" s="82">
        <v>0.1</v>
      </c>
      <c r="G44" s="60"/>
      <c r="H44" s="170"/>
      <c r="I44" s="171"/>
      <c r="J44" s="157" t="s">
        <v>15</v>
      </c>
      <c r="K44" s="158"/>
      <c r="L44" s="83">
        <f>(((L42+L43)*F44))</f>
        <v>47642.21688</v>
      </c>
    </row>
    <row r="45" spans="1:12">
      <c r="A45" s="21"/>
      <c r="B45" s="65"/>
      <c r="C45" s="161"/>
      <c r="D45" s="161"/>
      <c r="E45" s="161"/>
      <c r="F45" s="161"/>
      <c r="G45" s="65"/>
      <c r="H45" s="161"/>
      <c r="I45" s="162"/>
      <c r="J45" s="163" t="s">
        <v>16</v>
      </c>
      <c r="K45" s="164"/>
      <c r="L45" s="50">
        <f>((L42+L43)-L44)</f>
        <v>428779.95191999996</v>
      </c>
    </row>
    <row r="46" spans="1:12">
      <c r="A46" s="188" t="s">
        <v>119</v>
      </c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7"/>
    </row>
    <row r="47" spans="1:12" ht="15" customHeight="1">
      <c r="A47" s="94" t="s">
        <v>121</v>
      </c>
      <c r="B47" s="93" t="s">
        <v>122</v>
      </c>
      <c r="C47" s="93" t="s">
        <v>123</v>
      </c>
      <c r="D47" s="147" t="s">
        <v>120</v>
      </c>
      <c r="E47" s="147"/>
      <c r="F47" s="66"/>
      <c r="G47" s="66"/>
      <c r="H47" s="66"/>
      <c r="I47" s="66"/>
      <c r="J47" s="66"/>
      <c r="K47" s="66"/>
      <c r="L47" s="67"/>
    </row>
    <row r="48" spans="1:12">
      <c r="A48" s="165" t="s">
        <v>17</v>
      </c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7"/>
    </row>
    <row r="49" spans="1:12">
      <c r="A49" s="15"/>
      <c r="B49" s="16"/>
      <c r="C49" s="180" t="s">
        <v>18</v>
      </c>
      <c r="D49" s="180"/>
      <c r="E49" s="180"/>
      <c r="F49" s="180"/>
      <c r="G49" s="180"/>
      <c r="H49" s="181" t="s">
        <v>30</v>
      </c>
      <c r="I49" s="182"/>
      <c r="J49" s="16"/>
      <c r="K49" s="16"/>
      <c r="L49" s="17"/>
    </row>
    <row r="50" spans="1:12" ht="26.25" customHeight="1">
      <c r="A50" s="174" t="s">
        <v>29</v>
      </c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176"/>
    </row>
  </sheetData>
  <mergeCells count="87">
    <mergeCell ref="A50:L50"/>
    <mergeCell ref="A46:L46"/>
    <mergeCell ref="D47:E47"/>
    <mergeCell ref="C45:F45"/>
    <mergeCell ref="H45:I45"/>
    <mergeCell ref="J45:K45"/>
    <mergeCell ref="A48:L48"/>
    <mergeCell ref="C49:G49"/>
    <mergeCell ref="H49:I49"/>
    <mergeCell ref="J41:K41"/>
    <mergeCell ref="J42:K42"/>
    <mergeCell ref="C44:E44"/>
    <mergeCell ref="H44:I44"/>
    <mergeCell ref="J44:K44"/>
    <mergeCell ref="D43:E43"/>
    <mergeCell ref="H43:I43"/>
    <mergeCell ref="B36:E36"/>
    <mergeCell ref="G36:H36"/>
    <mergeCell ref="B37:E37"/>
    <mergeCell ref="G37:H37"/>
    <mergeCell ref="B38:E38"/>
    <mergeCell ref="G38:H38"/>
    <mergeCell ref="B39:E39"/>
    <mergeCell ref="G39:H39"/>
    <mergeCell ref="A40:I42"/>
    <mergeCell ref="B33:E33"/>
    <mergeCell ref="G33:H33"/>
    <mergeCell ref="B34:E34"/>
    <mergeCell ref="G34:H34"/>
    <mergeCell ref="B35:E35"/>
    <mergeCell ref="G35:H35"/>
    <mergeCell ref="B30:E30"/>
    <mergeCell ref="G30:H30"/>
    <mergeCell ref="B31:E31"/>
    <mergeCell ref="G31:H31"/>
    <mergeCell ref="B32:E32"/>
    <mergeCell ref="G32:H32"/>
    <mergeCell ref="B27:E27"/>
    <mergeCell ref="G27:H27"/>
    <mergeCell ref="B28:E28"/>
    <mergeCell ref="G28:H28"/>
    <mergeCell ref="B29:E29"/>
    <mergeCell ref="G29:H29"/>
    <mergeCell ref="B24:E24"/>
    <mergeCell ref="G24:H24"/>
    <mergeCell ref="B25:E25"/>
    <mergeCell ref="G25:H25"/>
    <mergeCell ref="B26:E26"/>
    <mergeCell ref="G26:H26"/>
    <mergeCell ref="B21:E21"/>
    <mergeCell ref="G21:H21"/>
    <mergeCell ref="B22:E22"/>
    <mergeCell ref="G22:H22"/>
    <mergeCell ref="B23:E23"/>
    <mergeCell ref="G23:H23"/>
    <mergeCell ref="B18:E18"/>
    <mergeCell ref="G18:H18"/>
    <mergeCell ref="B19:E19"/>
    <mergeCell ref="G19:H19"/>
    <mergeCell ref="B20:E20"/>
    <mergeCell ref="G20:H20"/>
    <mergeCell ref="B17:E17"/>
    <mergeCell ref="G17:H17"/>
    <mergeCell ref="A12:E12"/>
    <mergeCell ref="I12:J12"/>
    <mergeCell ref="A13:E13"/>
    <mergeCell ref="G13:L13"/>
    <mergeCell ref="A14:E14"/>
    <mergeCell ref="G14:J14"/>
    <mergeCell ref="A15:E15"/>
    <mergeCell ref="G15:I15"/>
    <mergeCell ref="K15:L15"/>
    <mergeCell ref="A16:E16"/>
    <mergeCell ref="G16:L16"/>
    <mergeCell ref="B11:D11"/>
    <mergeCell ref="I11:K11"/>
    <mergeCell ref="A1:L1"/>
    <mergeCell ref="A2:L2"/>
    <mergeCell ref="A3:L3"/>
    <mergeCell ref="B5:D5"/>
    <mergeCell ref="B6:E6"/>
    <mergeCell ref="B7:E7"/>
    <mergeCell ref="B8:C8"/>
    <mergeCell ref="D8:E8"/>
    <mergeCell ref="F8:G8"/>
    <mergeCell ref="F9:G9"/>
    <mergeCell ref="A10:L10"/>
  </mergeCells>
  <hyperlinks>
    <hyperlink ref="B6" r:id="rId1" display="www.zqsdinformatique.fr" xr:uid="{9D508218-78BF-4B81-8235-008ABCE79DE0}"/>
    <hyperlink ref="B7" r:id="rId2" xr:uid="{7024456A-B769-4E8A-9F75-08919A0F7733}"/>
    <hyperlink ref="G16" r:id="rId3" xr:uid="{32995087-F0EF-44C9-9F8E-7AE0F89735D6}"/>
    <hyperlink ref="B6:E6" r:id="rId4" display="zqsd.spykeer.fr" xr:uid="{965A6123-20D4-42B9-8CB3-C330413F2AF1}"/>
  </hyperlinks>
  <pageMargins left="0.7" right="0.7" top="0.75" bottom="0.75" header="0.3" footer="0.3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48E37B-B530-4503-A1A7-BABE49D985F9}">
          <x14:formula1>
            <xm:f>OFFSET(Données!$A$6,0,0,COUNTA(Données!$A:$A)-2)</xm:f>
          </x14:formula1>
          <xm:sqref>A18:A39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9AC5-2B3C-48E7-9702-81F754240170}">
  <dimension ref="A1:D27"/>
  <sheetViews>
    <sheetView showGridLines="0" zoomScaleNormal="100" workbookViewId="0">
      <selection activeCell="G9" sqref="G9"/>
    </sheetView>
  </sheetViews>
  <sheetFormatPr baseColWidth="10" defaultRowHeight="15"/>
  <cols>
    <col min="1" max="1" width="23.28515625" customWidth="1"/>
    <col min="2" max="2" width="54.85546875" customWidth="1"/>
    <col min="3" max="3" width="19.140625" style="28" customWidth="1"/>
    <col min="4" max="4" width="17.7109375" style="27" customWidth="1"/>
    <col min="5" max="5" width="12" customWidth="1"/>
  </cols>
  <sheetData>
    <row r="1" spans="1:4">
      <c r="A1" s="189" t="s">
        <v>55</v>
      </c>
      <c r="B1" s="189"/>
      <c r="C1" s="189"/>
      <c r="D1" s="189"/>
    </row>
    <row r="2" spans="1:4">
      <c r="A2" s="189"/>
      <c r="B2" s="189"/>
      <c r="C2" s="189"/>
      <c r="D2" s="189"/>
    </row>
    <row r="3" spans="1:4">
      <c r="A3" s="189"/>
      <c r="B3" s="189"/>
      <c r="C3" s="189"/>
      <c r="D3" s="189"/>
    </row>
    <row r="5" spans="1:4">
      <c r="A5" s="34" t="s">
        <v>48</v>
      </c>
      <c r="B5" s="34" t="s">
        <v>44</v>
      </c>
      <c r="C5" s="35" t="s">
        <v>49</v>
      </c>
      <c r="D5" s="36" t="s">
        <v>45</v>
      </c>
    </row>
    <row r="6" spans="1:4" ht="15" customHeight="1">
      <c r="A6" s="42" t="s">
        <v>125</v>
      </c>
      <c r="B6" s="43" t="s">
        <v>126</v>
      </c>
      <c r="C6" s="87">
        <v>137.46</v>
      </c>
      <c r="D6" s="90">
        <v>0.05</v>
      </c>
    </row>
    <row r="7" spans="1:4" ht="15" customHeight="1">
      <c r="A7" s="42" t="s">
        <v>113</v>
      </c>
      <c r="B7" s="43" t="s">
        <v>73</v>
      </c>
      <c r="C7" s="87">
        <v>349.96</v>
      </c>
      <c r="D7" s="90">
        <v>0.03</v>
      </c>
    </row>
    <row r="8" spans="1:4" ht="15" customHeight="1">
      <c r="A8" s="42" t="s">
        <v>83</v>
      </c>
      <c r="B8" s="43" t="s">
        <v>109</v>
      </c>
      <c r="C8" s="87">
        <v>133.29</v>
      </c>
      <c r="D8" s="90">
        <v>0.05</v>
      </c>
    </row>
    <row r="9" spans="1:4" ht="15" customHeight="1">
      <c r="A9" s="42" t="s">
        <v>84</v>
      </c>
      <c r="B9" s="43" t="s">
        <v>74</v>
      </c>
      <c r="C9" s="87">
        <v>599.96</v>
      </c>
      <c r="D9" s="90">
        <v>0.08</v>
      </c>
    </row>
    <row r="10" spans="1:4">
      <c r="A10" s="42" t="s">
        <v>85</v>
      </c>
      <c r="B10" s="43" t="s">
        <v>75</v>
      </c>
      <c r="C10" s="87">
        <v>162.46</v>
      </c>
      <c r="D10" s="90">
        <v>0</v>
      </c>
    </row>
    <row r="11" spans="1:4">
      <c r="A11" s="42" t="s">
        <v>86</v>
      </c>
      <c r="B11" s="43" t="s">
        <v>110</v>
      </c>
      <c r="C11" s="87">
        <v>141.63</v>
      </c>
      <c r="D11" s="90">
        <v>0</v>
      </c>
    </row>
    <row r="12" spans="1:4">
      <c r="A12" s="42" t="s">
        <v>87</v>
      </c>
      <c r="B12" s="43" t="s">
        <v>111</v>
      </c>
      <c r="C12" s="87">
        <v>49.96</v>
      </c>
      <c r="D12" s="90">
        <v>0</v>
      </c>
    </row>
    <row r="13" spans="1:4">
      <c r="A13" s="42" t="s">
        <v>88</v>
      </c>
      <c r="B13" s="86" t="s">
        <v>76</v>
      </c>
      <c r="C13" s="87">
        <v>112.46</v>
      </c>
      <c r="D13" s="90">
        <v>0</v>
      </c>
    </row>
    <row r="14" spans="1:4">
      <c r="A14" s="42" t="s">
        <v>89</v>
      </c>
      <c r="B14" s="43" t="s">
        <v>77</v>
      </c>
      <c r="C14" s="87">
        <v>22.46</v>
      </c>
      <c r="D14" s="90">
        <v>0</v>
      </c>
    </row>
    <row r="15" spans="1:4">
      <c r="A15" s="42" t="s">
        <v>90</v>
      </c>
      <c r="B15" s="43" t="s">
        <v>78</v>
      </c>
      <c r="C15" s="87">
        <v>149.96</v>
      </c>
      <c r="D15" s="90">
        <v>0.05</v>
      </c>
    </row>
    <row r="16" spans="1:4">
      <c r="A16" s="42" t="s">
        <v>91</v>
      </c>
      <c r="B16" s="43" t="s">
        <v>112</v>
      </c>
      <c r="C16" s="87">
        <v>13.29</v>
      </c>
      <c r="D16" s="90">
        <v>0</v>
      </c>
    </row>
    <row r="17" spans="1:4">
      <c r="A17" s="43" t="s">
        <v>92</v>
      </c>
      <c r="B17" s="43" t="s">
        <v>79</v>
      </c>
      <c r="C17" s="88">
        <v>36.1</v>
      </c>
      <c r="D17" s="90">
        <v>0</v>
      </c>
    </row>
    <row r="18" spans="1:4">
      <c r="A18" s="43" t="s">
        <v>93</v>
      </c>
      <c r="B18" s="43" t="s">
        <v>80</v>
      </c>
      <c r="C18" s="88">
        <v>358.29</v>
      </c>
      <c r="D18" s="90">
        <v>0.1</v>
      </c>
    </row>
    <row r="19" spans="1:4">
      <c r="A19" s="43" t="s">
        <v>94</v>
      </c>
      <c r="B19" s="43" t="s">
        <v>81</v>
      </c>
      <c r="C19" s="88">
        <v>20.79</v>
      </c>
      <c r="D19" s="90">
        <v>0</v>
      </c>
    </row>
    <row r="20" spans="1:4">
      <c r="A20" s="84" t="s">
        <v>95</v>
      </c>
      <c r="B20" s="84" t="s">
        <v>82</v>
      </c>
      <c r="C20" s="89">
        <v>8.2899999999999991</v>
      </c>
      <c r="D20" s="91">
        <v>0.15</v>
      </c>
    </row>
    <row r="21" spans="1:4">
      <c r="A21" s="43" t="s">
        <v>96</v>
      </c>
      <c r="B21" s="43" t="s">
        <v>50</v>
      </c>
      <c r="C21" s="88">
        <v>183.14</v>
      </c>
      <c r="D21" s="90">
        <v>0</v>
      </c>
    </row>
    <row r="22" spans="1:4">
      <c r="A22" s="43" t="s">
        <v>97</v>
      </c>
      <c r="B22" s="43" t="s">
        <v>98</v>
      </c>
      <c r="C22" s="88">
        <v>174.96</v>
      </c>
      <c r="D22" s="90">
        <v>0</v>
      </c>
    </row>
    <row r="23" spans="1:4">
      <c r="A23" s="84" t="s">
        <v>100</v>
      </c>
      <c r="B23" s="84" t="s">
        <v>99</v>
      </c>
      <c r="C23" s="89">
        <v>495</v>
      </c>
      <c r="D23" s="91">
        <v>0</v>
      </c>
    </row>
    <row r="24" spans="1:4">
      <c r="A24" s="43" t="s">
        <v>101</v>
      </c>
      <c r="B24" s="43" t="s">
        <v>114</v>
      </c>
      <c r="C24" s="88">
        <v>330</v>
      </c>
      <c r="D24" s="90">
        <v>0</v>
      </c>
    </row>
    <row r="25" spans="1:4">
      <c r="A25" s="43" t="s">
        <v>102</v>
      </c>
      <c r="B25" s="43" t="s">
        <v>105</v>
      </c>
      <c r="C25" s="88">
        <v>50</v>
      </c>
      <c r="D25" s="90">
        <v>0.2</v>
      </c>
    </row>
    <row r="26" spans="1:4">
      <c r="A26" s="43" t="s">
        <v>103</v>
      </c>
      <c r="B26" s="43" t="s">
        <v>106</v>
      </c>
      <c r="C26" s="88">
        <v>20</v>
      </c>
      <c r="D26" s="90">
        <v>0.15</v>
      </c>
    </row>
    <row r="27" spans="1:4">
      <c r="A27" s="84" t="s">
        <v>104</v>
      </c>
      <c r="B27" s="84" t="s">
        <v>107</v>
      </c>
      <c r="C27" s="89">
        <v>10</v>
      </c>
      <c r="D27" s="91">
        <v>0.15</v>
      </c>
    </row>
  </sheetData>
  <mergeCells count="1">
    <mergeCell ref="A1:D3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Devis</vt:lpstr>
      <vt:lpstr>Facture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SpyKeeR</dc:creator>
  <cp:lastModifiedBy>Maxime SpyKeeR</cp:lastModifiedBy>
  <cp:lastPrinted>2024-11-28T11:26:29Z</cp:lastPrinted>
  <dcterms:created xsi:type="dcterms:W3CDTF">2024-11-26T15:03:17Z</dcterms:created>
  <dcterms:modified xsi:type="dcterms:W3CDTF">2024-11-28T12:15:29Z</dcterms:modified>
</cp:coreProperties>
</file>