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denysdubyna/Library/CloudStorage/GoogleDrive-dubinada@gmail.com/Мій диск/Robots/Spyder/Spyder2/"/>
    </mc:Choice>
  </mc:AlternateContent>
  <xr:revisionPtr revIDLastSave="0" documentId="13_ncr:1_{DECF306A-B31D-7F41-BDA5-54617FBEEEB9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IK" sheetId="1" r:id="rId1"/>
    <sheet name="Coor trans" sheetId="3" r:id="rId2"/>
    <sheet name="Trajector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8" i="3"/>
  <c r="Q9" i="3"/>
  <c r="Q12" i="3"/>
  <c r="Q13" i="3"/>
  <c r="Q16" i="3"/>
  <c r="Q17" i="3"/>
  <c r="Q20" i="3"/>
  <c r="Q21" i="3"/>
  <c r="Q24" i="3"/>
  <c r="Q25" i="3"/>
  <c r="K6" i="1" l="1"/>
  <c r="K8" i="1"/>
  <c r="N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G4" i="2"/>
  <c r="F4" i="2"/>
  <c r="L5" i="2"/>
  <c r="M5" i="2" s="1"/>
  <c r="L6" i="2"/>
  <c r="M6" i="2"/>
  <c r="L7" i="2"/>
  <c r="M7" i="2"/>
  <c r="L8" i="2"/>
  <c r="M8" i="2" s="1"/>
  <c r="L9" i="2"/>
  <c r="M9" i="2" s="1"/>
  <c r="L10" i="2"/>
  <c r="M10" i="2"/>
  <c r="L11" i="2"/>
  <c r="M11" i="2"/>
  <c r="L12" i="2"/>
  <c r="M12" i="2" s="1"/>
  <c r="L13" i="2"/>
  <c r="M13" i="2" s="1"/>
  <c r="L14" i="2"/>
  <c r="M14" i="2"/>
  <c r="L15" i="2"/>
  <c r="M15" i="2"/>
  <c r="L16" i="2"/>
  <c r="M16" i="2" s="1"/>
  <c r="L17" i="2"/>
  <c r="M17" i="2" s="1"/>
  <c r="L18" i="2"/>
  <c r="M18" i="2"/>
  <c r="L19" i="2"/>
  <c r="M19" i="2"/>
  <c r="L20" i="2"/>
  <c r="M20" i="2" s="1"/>
  <c r="L21" i="2"/>
  <c r="M21" i="2" s="1"/>
  <c r="L22" i="2"/>
  <c r="M22" i="2"/>
  <c r="L23" i="2"/>
  <c r="M23" i="2"/>
  <c r="L24" i="2"/>
  <c r="M24" i="2" s="1"/>
  <c r="L25" i="2"/>
  <c r="M25" i="2" s="1"/>
  <c r="L26" i="2"/>
  <c r="M26" i="2"/>
  <c r="L27" i="2"/>
  <c r="M27" i="2"/>
  <c r="L28" i="2"/>
  <c r="M28" i="2" s="1"/>
  <c r="L29" i="2"/>
  <c r="M29" i="2" s="1"/>
  <c r="L30" i="2"/>
  <c r="M30" i="2"/>
  <c r="L31" i="2"/>
  <c r="M31" i="2"/>
  <c r="L32" i="2"/>
  <c r="M32" i="2" s="1"/>
  <c r="L33" i="2"/>
  <c r="M33" i="2" s="1"/>
  <c r="L34" i="2"/>
  <c r="M34" i="2"/>
  <c r="L35" i="2"/>
  <c r="M35" i="2"/>
  <c r="L36" i="2"/>
  <c r="M36" i="2" s="1"/>
  <c r="L37" i="2"/>
  <c r="M37" i="2" s="1"/>
  <c r="L38" i="2"/>
  <c r="M38" i="2"/>
  <c r="L39" i="2"/>
  <c r="M39" i="2"/>
  <c r="L40" i="2"/>
  <c r="M40" i="2" s="1"/>
  <c r="L41" i="2"/>
  <c r="M41" i="2" s="1"/>
  <c r="L42" i="2"/>
  <c r="M42" i="2"/>
  <c r="L43" i="2"/>
  <c r="M43" i="2"/>
  <c r="L44" i="2"/>
  <c r="M44" i="2" s="1"/>
  <c r="L45" i="2"/>
  <c r="M45" i="2" s="1"/>
  <c r="L46" i="2"/>
  <c r="M46" i="2"/>
  <c r="L47" i="2"/>
  <c r="M47" i="2"/>
  <c r="L48" i="2"/>
  <c r="M48" i="2" s="1"/>
  <c r="L49" i="2"/>
  <c r="M49" i="2" s="1"/>
  <c r="L50" i="2"/>
  <c r="M50" i="2"/>
  <c r="L51" i="2"/>
  <c r="M51" i="2"/>
  <c r="L52" i="2"/>
  <c r="M52" i="2" s="1"/>
  <c r="L53" i="2"/>
  <c r="M53" i="2" s="1"/>
  <c r="L54" i="2"/>
  <c r="M54" i="2"/>
  <c r="L55" i="2"/>
  <c r="M55" i="2"/>
  <c r="L56" i="2"/>
  <c r="M56" i="2" s="1"/>
  <c r="L57" i="2"/>
  <c r="M57" i="2" s="1"/>
  <c r="L58" i="2"/>
  <c r="M58" i="2"/>
  <c r="L59" i="2"/>
  <c r="M59" i="2"/>
  <c r="L60" i="2"/>
  <c r="M60" i="2" s="1"/>
  <c r="L61" i="2"/>
  <c r="M61" i="2" s="1"/>
  <c r="L62" i="2"/>
  <c r="M62" i="2"/>
  <c r="L63" i="2"/>
  <c r="M63" i="2"/>
  <c r="L64" i="2"/>
  <c r="M64" i="2" s="1"/>
  <c r="L65" i="2"/>
  <c r="M65" i="2" s="1"/>
  <c r="L66" i="2"/>
  <c r="M66" i="2"/>
  <c r="L67" i="2"/>
  <c r="M67" i="2"/>
  <c r="L68" i="2"/>
  <c r="M68" i="2" s="1"/>
  <c r="L69" i="2"/>
  <c r="M69" i="2" s="1"/>
  <c r="L70" i="2"/>
  <c r="M70" i="2"/>
  <c r="L71" i="2"/>
  <c r="M71" i="2"/>
  <c r="L72" i="2"/>
  <c r="M72" i="2" s="1"/>
  <c r="L73" i="2"/>
  <c r="M73" i="2" s="1"/>
  <c r="L74" i="2"/>
  <c r="M74" i="2"/>
  <c r="L75" i="2"/>
  <c r="M75" i="2"/>
  <c r="L76" i="2"/>
  <c r="M76" i="2" s="1"/>
  <c r="L77" i="2"/>
  <c r="M77" i="2" s="1"/>
  <c r="L78" i="2"/>
  <c r="M78" i="2"/>
  <c r="L79" i="2"/>
  <c r="M79" i="2"/>
  <c r="L80" i="2"/>
  <c r="M80" i="2" s="1"/>
  <c r="L81" i="2"/>
  <c r="M81" i="2" s="1"/>
  <c r="L82" i="2"/>
  <c r="M82" i="2"/>
  <c r="L83" i="2"/>
  <c r="M83" i="2"/>
  <c r="L84" i="2"/>
  <c r="M84" i="2" s="1"/>
  <c r="L85" i="2"/>
  <c r="M85" i="2" s="1"/>
  <c r="L86" i="2"/>
  <c r="M86" i="2"/>
  <c r="L87" i="2"/>
  <c r="M87" i="2"/>
  <c r="L88" i="2"/>
  <c r="M88" i="2" s="1"/>
  <c r="L89" i="2"/>
  <c r="M89" i="2" s="1"/>
  <c r="L90" i="2"/>
  <c r="M90" i="2"/>
  <c r="L91" i="2"/>
  <c r="M91" i="2"/>
  <c r="L92" i="2"/>
  <c r="M92" i="2" s="1"/>
  <c r="L93" i="2"/>
  <c r="M93" i="2" s="1"/>
  <c r="L94" i="2"/>
  <c r="M94" i="2"/>
  <c r="L95" i="2"/>
  <c r="M95" i="2"/>
  <c r="L96" i="2"/>
  <c r="M96" i="2" s="1"/>
  <c r="L97" i="2"/>
  <c r="M97" i="2" s="1"/>
  <c r="L98" i="2"/>
  <c r="M98" i="2"/>
  <c r="L99" i="2"/>
  <c r="M99" i="2"/>
  <c r="L100" i="2"/>
  <c r="M100" i="2" s="1"/>
  <c r="L101" i="2"/>
  <c r="M101" i="2" s="1"/>
  <c r="L102" i="2"/>
  <c r="M102" i="2"/>
  <c r="L103" i="2"/>
  <c r="M103" i="2"/>
  <c r="L104" i="2"/>
  <c r="M104" i="2" s="1"/>
  <c r="Q4" i="2"/>
  <c r="P4" i="2"/>
  <c r="M4" i="2"/>
  <c r="E4" i="2"/>
  <c r="D4" i="2"/>
  <c r="N4" i="2" s="1"/>
  <c r="O4" i="2" s="1"/>
  <c r="L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J14" i="1"/>
  <c r="J13" i="1"/>
  <c r="J12" i="1"/>
  <c r="N24" i="3" l="1"/>
  <c r="P4" i="3"/>
  <c r="N20" i="3"/>
  <c r="Y25" i="3"/>
  <c r="P25" i="3"/>
  <c r="Y24" i="3"/>
  <c r="Y5" i="3"/>
  <c r="Y4" i="3"/>
  <c r="P5" i="3"/>
  <c r="P24" i="3"/>
  <c r="P20" i="3"/>
  <c r="N8" i="3"/>
  <c r="N71" i="2"/>
  <c r="O71" i="2" s="1"/>
  <c r="N75" i="2"/>
  <c r="O75" i="2" s="1"/>
  <c r="N96" i="2"/>
  <c r="N79" i="2"/>
  <c r="O79" i="2" s="1"/>
  <c r="N67" i="2"/>
  <c r="O67" i="2" s="1"/>
  <c r="N100" i="2"/>
  <c r="P100" i="2" s="1"/>
  <c r="N92" i="2"/>
  <c r="N83" i="2"/>
  <c r="O83" i="2" s="1"/>
  <c r="N99" i="2"/>
  <c r="Q99" i="2" s="1"/>
  <c r="G99" i="2" s="1"/>
  <c r="N95" i="2"/>
  <c r="O95" i="2" s="1"/>
  <c r="N87" i="2"/>
  <c r="O87" i="2" s="1"/>
  <c r="N104" i="2"/>
  <c r="N91" i="2"/>
  <c r="O91" i="2" s="1"/>
  <c r="N59" i="2"/>
  <c r="O59" i="2" s="1"/>
  <c r="N103" i="2"/>
  <c r="N63" i="2"/>
  <c r="O63" i="2" s="1"/>
  <c r="N55" i="2"/>
  <c r="O55" i="2" s="1"/>
  <c r="N43" i="2"/>
  <c r="O43" i="2" s="1"/>
  <c r="N7" i="2"/>
  <c r="O7" i="2" s="1"/>
  <c r="N51" i="2"/>
  <c r="O51" i="2" s="1"/>
  <c r="N11" i="2"/>
  <c r="O11" i="2" s="1"/>
  <c r="N47" i="2"/>
  <c r="O47" i="2" s="1"/>
  <c r="N19" i="2"/>
  <c r="O19" i="2" s="1"/>
  <c r="N27" i="2"/>
  <c r="O27" i="2" s="1"/>
  <c r="N15" i="2"/>
  <c r="O15" i="2" s="1"/>
  <c r="N39" i="2"/>
  <c r="O39" i="2" s="1"/>
  <c r="N23" i="2"/>
  <c r="O23" i="2" s="1"/>
  <c r="N31" i="2"/>
  <c r="O31" i="2" s="1"/>
  <c r="N35" i="2"/>
  <c r="O35" i="2" s="1"/>
  <c r="N81" i="2"/>
  <c r="O81" i="2" s="1"/>
  <c r="N73" i="2"/>
  <c r="O73" i="2" s="1"/>
  <c r="N61" i="2"/>
  <c r="O61" i="2"/>
  <c r="N49" i="2"/>
  <c r="O49" i="2" s="1"/>
  <c r="N33" i="2"/>
  <c r="O33" i="2" s="1"/>
  <c r="N9" i="2"/>
  <c r="O9" i="2" s="1"/>
  <c r="N98" i="2"/>
  <c r="O98" i="2" s="1"/>
  <c r="N88" i="2"/>
  <c r="O88" i="2" s="1"/>
  <c r="N84" i="2"/>
  <c r="O84" i="2" s="1"/>
  <c r="N80" i="2"/>
  <c r="O80" i="2" s="1"/>
  <c r="N76" i="2"/>
  <c r="O76" i="2"/>
  <c r="N72" i="2"/>
  <c r="O72" i="2" s="1"/>
  <c r="N68" i="2"/>
  <c r="O68" i="2" s="1"/>
  <c r="N64" i="2"/>
  <c r="O64" i="2"/>
  <c r="N60" i="2"/>
  <c r="O60" i="2" s="1"/>
  <c r="N56" i="2"/>
  <c r="O56" i="2"/>
  <c r="N52" i="2"/>
  <c r="O52" i="2" s="1"/>
  <c r="N48" i="2"/>
  <c r="O48" i="2" s="1"/>
  <c r="N44" i="2"/>
  <c r="O44" i="2" s="1"/>
  <c r="N40" i="2"/>
  <c r="O40" i="2" s="1"/>
  <c r="N36" i="2"/>
  <c r="O36" i="2" s="1"/>
  <c r="N32" i="2"/>
  <c r="O32" i="2" s="1"/>
  <c r="N28" i="2"/>
  <c r="O28" i="2"/>
  <c r="N24" i="2"/>
  <c r="O24" i="2" s="1"/>
  <c r="N20" i="2"/>
  <c r="O20" i="2" s="1"/>
  <c r="N16" i="2"/>
  <c r="O16" i="2" s="1"/>
  <c r="N12" i="2"/>
  <c r="O12" i="2" s="1"/>
  <c r="N8" i="2"/>
  <c r="O8" i="2" s="1"/>
  <c r="P99" i="2"/>
  <c r="N89" i="2"/>
  <c r="O89" i="2"/>
  <c r="N77" i="2"/>
  <c r="O77" i="2" s="1"/>
  <c r="N57" i="2"/>
  <c r="O57" i="2"/>
  <c r="N45" i="2"/>
  <c r="O45" i="2" s="1"/>
  <c r="N37" i="2"/>
  <c r="O37" i="2" s="1"/>
  <c r="N13" i="2"/>
  <c r="O13" i="2" s="1"/>
  <c r="O104" i="2"/>
  <c r="N101" i="2"/>
  <c r="O101" i="2" s="1"/>
  <c r="N65" i="2"/>
  <c r="O65" i="2"/>
  <c r="N25" i="2"/>
  <c r="O25" i="2" s="1"/>
  <c r="Q100" i="2"/>
  <c r="G100" i="2" s="1"/>
  <c r="N94" i="2"/>
  <c r="O94" i="2"/>
  <c r="P91" i="2"/>
  <c r="Q91" i="2"/>
  <c r="G91" i="2" s="1"/>
  <c r="P83" i="2"/>
  <c r="Q83" i="2"/>
  <c r="G83" i="2" s="1"/>
  <c r="P79" i="2"/>
  <c r="Q79" i="2"/>
  <c r="G79" i="2" s="1"/>
  <c r="Q67" i="2"/>
  <c r="G67" i="2" s="1"/>
  <c r="P59" i="2"/>
  <c r="P51" i="2"/>
  <c r="F51" i="2" s="1"/>
  <c r="Q51" i="2"/>
  <c r="G51" i="2" s="1"/>
  <c r="P31" i="2"/>
  <c r="P19" i="2"/>
  <c r="F19" i="2" s="1"/>
  <c r="Q19" i="2"/>
  <c r="G19" i="2" s="1"/>
  <c r="P11" i="2"/>
  <c r="F11" i="2" s="1"/>
  <c r="Q11" i="2"/>
  <c r="G11" i="2" s="1"/>
  <c r="P7" i="2"/>
  <c r="F7" i="2" s="1"/>
  <c r="Q7" i="2"/>
  <c r="G7" i="2" s="1"/>
  <c r="O103" i="2"/>
  <c r="N97" i="2"/>
  <c r="O97" i="2" s="1"/>
  <c r="N90" i="2"/>
  <c r="O90" i="2" s="1"/>
  <c r="N82" i="2"/>
  <c r="O82" i="2"/>
  <c r="N78" i="2"/>
  <c r="O78" i="2"/>
  <c r="N74" i="2"/>
  <c r="O74" i="2" s="1"/>
  <c r="N70" i="2"/>
  <c r="N62" i="2"/>
  <c r="O62" i="2"/>
  <c r="N58" i="2"/>
  <c r="O58" i="2" s="1"/>
  <c r="N54" i="2"/>
  <c r="O54" i="2" s="1"/>
  <c r="N50" i="2"/>
  <c r="N46" i="2"/>
  <c r="O46" i="2" s="1"/>
  <c r="N42" i="2"/>
  <c r="O42" i="2" s="1"/>
  <c r="N38" i="2"/>
  <c r="O38" i="2" s="1"/>
  <c r="N34" i="2"/>
  <c r="N30" i="2"/>
  <c r="O30" i="2" s="1"/>
  <c r="N26" i="2"/>
  <c r="O26" i="2" s="1"/>
  <c r="N22" i="2"/>
  <c r="O22" i="2"/>
  <c r="N18" i="2"/>
  <c r="O18" i="2" s="1"/>
  <c r="N14" i="2"/>
  <c r="O14" i="2" s="1"/>
  <c r="N10" i="2"/>
  <c r="O10" i="2" s="1"/>
  <c r="N6" i="2"/>
  <c r="O6" i="2" s="1"/>
  <c r="P103" i="2"/>
  <c r="Q103" i="2"/>
  <c r="G103" i="2" s="1"/>
  <c r="N86" i="2"/>
  <c r="O86" i="2" s="1"/>
  <c r="N66" i="2"/>
  <c r="O66" i="2"/>
  <c r="O99" i="2"/>
  <c r="N93" i="2"/>
  <c r="O93" i="2" s="1"/>
  <c r="N102" i="2"/>
  <c r="O102" i="2"/>
  <c r="N85" i="2"/>
  <c r="O85" i="2" s="1"/>
  <c r="N69" i="2"/>
  <c r="O69" i="2"/>
  <c r="N53" i="2"/>
  <c r="N41" i="2"/>
  <c r="O41" i="2"/>
  <c r="N29" i="2"/>
  <c r="O29" i="2" s="1"/>
  <c r="N21" i="2"/>
  <c r="O21" i="2" s="1"/>
  <c r="N17" i="2"/>
  <c r="N5" i="2"/>
  <c r="O5" i="2" s="1"/>
  <c r="I14" i="1"/>
  <c r="H8" i="1"/>
  <c r="H9" i="1" s="1"/>
  <c r="I13" i="1"/>
  <c r="I12" i="1"/>
  <c r="P9" i="3" l="1"/>
  <c r="P8" i="3"/>
  <c r="Y9" i="3"/>
  <c r="Y8" i="3"/>
  <c r="T5" i="3"/>
  <c r="U5" i="3" s="1"/>
  <c r="P21" i="3"/>
  <c r="N16" i="3"/>
  <c r="Y21" i="3"/>
  <c r="Y20" i="3"/>
  <c r="P27" i="2"/>
  <c r="F27" i="2" s="1"/>
  <c r="P47" i="2"/>
  <c r="F47" i="2" s="1"/>
  <c r="Q47" i="2"/>
  <c r="G47" i="2" s="1"/>
  <c r="Q43" i="2"/>
  <c r="G43" i="2" s="1"/>
  <c r="O100" i="2"/>
  <c r="F100" i="2" s="1"/>
  <c r="P67" i="2"/>
  <c r="F67" i="2" s="1"/>
  <c r="Q95" i="2"/>
  <c r="G95" i="2" s="1"/>
  <c r="Q71" i="2"/>
  <c r="G71" i="2" s="1"/>
  <c r="F77" i="2"/>
  <c r="F80" i="2"/>
  <c r="F99" i="2"/>
  <c r="F90" i="2"/>
  <c r="P95" i="2"/>
  <c r="P71" i="2"/>
  <c r="F71" i="2" s="1"/>
  <c r="P87" i="2"/>
  <c r="F87" i="2" s="1"/>
  <c r="F83" i="2"/>
  <c r="Q59" i="2"/>
  <c r="G59" i="2" s="1"/>
  <c r="Q75" i="2"/>
  <c r="G75" i="2" s="1"/>
  <c r="P92" i="2"/>
  <c r="O92" i="2"/>
  <c r="F92" i="2" s="1"/>
  <c r="Q92" i="2"/>
  <c r="G92" i="2" s="1"/>
  <c r="Q87" i="2"/>
  <c r="G87" i="2" s="1"/>
  <c r="P75" i="2"/>
  <c r="F75" i="2" s="1"/>
  <c r="F59" i="2"/>
  <c r="Q63" i="2"/>
  <c r="G63" i="2" s="1"/>
  <c r="F89" i="2"/>
  <c r="F91" i="2"/>
  <c r="P96" i="2"/>
  <c r="Q96" i="2"/>
  <c r="G96" i="2" s="1"/>
  <c r="O96" i="2"/>
  <c r="F96" i="2" s="1"/>
  <c r="F95" i="2"/>
  <c r="F103" i="2"/>
  <c r="P63" i="2"/>
  <c r="F63" i="2" s="1"/>
  <c r="F68" i="2"/>
  <c r="P104" i="2"/>
  <c r="F104" i="2" s="1"/>
  <c r="Q104" i="2"/>
  <c r="G104" i="2" s="1"/>
  <c r="F79" i="2"/>
  <c r="Q55" i="2"/>
  <c r="G55" i="2" s="1"/>
  <c r="P55" i="2"/>
  <c r="F55" i="2" s="1"/>
  <c r="F39" i="2"/>
  <c r="Q35" i="2"/>
  <c r="G35" i="2" s="1"/>
  <c r="Q15" i="2"/>
  <c r="G15" i="2" s="1"/>
  <c r="P35" i="2"/>
  <c r="P15" i="2"/>
  <c r="F15" i="2" s="1"/>
  <c r="Q39" i="2"/>
  <c r="G39" i="2" s="1"/>
  <c r="P39" i="2"/>
  <c r="Q27" i="2"/>
  <c r="G27" i="2" s="1"/>
  <c r="P43" i="2"/>
  <c r="F43" i="2" s="1"/>
  <c r="F49" i="2"/>
  <c r="F37" i="2"/>
  <c r="Q23" i="2"/>
  <c r="G23" i="2" s="1"/>
  <c r="P23" i="2"/>
  <c r="F23" i="2" s="1"/>
  <c r="F31" i="2"/>
  <c r="Q31" i="2"/>
  <c r="G31" i="2" s="1"/>
  <c r="F35" i="2"/>
  <c r="P53" i="2"/>
  <c r="Q53" i="2"/>
  <c r="G53" i="2" s="1"/>
  <c r="P34" i="2"/>
  <c r="Q34" i="2"/>
  <c r="G34" i="2" s="1"/>
  <c r="P6" i="2"/>
  <c r="F6" i="2" s="1"/>
  <c r="Q6" i="2"/>
  <c r="G6" i="2" s="1"/>
  <c r="P94" i="2"/>
  <c r="F94" i="2" s="1"/>
  <c r="Q94" i="2"/>
  <c r="G94" i="2" s="1"/>
  <c r="P29" i="2"/>
  <c r="F29" i="2" s="1"/>
  <c r="Q29" i="2"/>
  <c r="G29" i="2" s="1"/>
  <c r="P85" i="2"/>
  <c r="F85" i="2" s="1"/>
  <c r="Q85" i="2"/>
  <c r="G85" i="2" s="1"/>
  <c r="P66" i="2"/>
  <c r="F66" i="2" s="1"/>
  <c r="Q66" i="2"/>
  <c r="G66" i="2" s="1"/>
  <c r="P10" i="2"/>
  <c r="F10" i="2" s="1"/>
  <c r="Q10" i="2"/>
  <c r="G10" i="2" s="1"/>
  <c r="P26" i="2"/>
  <c r="F26" i="2" s="1"/>
  <c r="Q26" i="2"/>
  <c r="G26" i="2" s="1"/>
  <c r="P42" i="2"/>
  <c r="F42" i="2" s="1"/>
  <c r="Q42" i="2"/>
  <c r="G42" i="2" s="1"/>
  <c r="P58" i="2"/>
  <c r="F58" i="2" s="1"/>
  <c r="Q58" i="2"/>
  <c r="G58" i="2" s="1"/>
  <c r="P78" i="2"/>
  <c r="F78" i="2" s="1"/>
  <c r="Q78" i="2"/>
  <c r="G78" i="2" s="1"/>
  <c r="P13" i="2"/>
  <c r="F13" i="2" s="1"/>
  <c r="Q13" i="2"/>
  <c r="G13" i="2" s="1"/>
  <c r="Q77" i="2"/>
  <c r="G77" i="2" s="1"/>
  <c r="P77" i="2"/>
  <c r="P12" i="2"/>
  <c r="F12" i="2" s="1"/>
  <c r="Q12" i="2"/>
  <c r="G12" i="2" s="1"/>
  <c r="P28" i="2"/>
  <c r="F28" i="2" s="1"/>
  <c r="Q28" i="2"/>
  <c r="G28" i="2" s="1"/>
  <c r="P44" i="2"/>
  <c r="F44" i="2" s="1"/>
  <c r="Q44" i="2"/>
  <c r="G44" i="2" s="1"/>
  <c r="P60" i="2"/>
  <c r="F60" i="2" s="1"/>
  <c r="Q60" i="2"/>
  <c r="G60" i="2" s="1"/>
  <c r="P76" i="2"/>
  <c r="F76" i="2" s="1"/>
  <c r="Q76" i="2"/>
  <c r="G76" i="2" s="1"/>
  <c r="P49" i="2"/>
  <c r="Q49" i="2"/>
  <c r="G49" i="2" s="1"/>
  <c r="P17" i="2"/>
  <c r="Q17" i="2"/>
  <c r="G17" i="2" s="1"/>
  <c r="P70" i="2"/>
  <c r="Q70" i="2"/>
  <c r="G70" i="2" s="1"/>
  <c r="P74" i="2"/>
  <c r="F74" i="2" s="1"/>
  <c r="Q74" i="2"/>
  <c r="G74" i="2" s="1"/>
  <c r="P69" i="2"/>
  <c r="F69" i="2" s="1"/>
  <c r="Q69" i="2"/>
  <c r="G69" i="2" s="1"/>
  <c r="P38" i="2"/>
  <c r="F38" i="2" s="1"/>
  <c r="Q38" i="2"/>
  <c r="G38" i="2" s="1"/>
  <c r="P25" i="2"/>
  <c r="F25" i="2" s="1"/>
  <c r="Q25" i="2"/>
  <c r="G25" i="2" s="1"/>
  <c r="P41" i="2"/>
  <c r="F41" i="2" s="1"/>
  <c r="Q41" i="2"/>
  <c r="G41" i="2" s="1"/>
  <c r="P14" i="2"/>
  <c r="F14" i="2" s="1"/>
  <c r="Q14" i="2"/>
  <c r="G14" i="2" s="1"/>
  <c r="P46" i="2"/>
  <c r="F46" i="2" s="1"/>
  <c r="Q46" i="2"/>
  <c r="G46" i="2" s="1"/>
  <c r="P82" i="2"/>
  <c r="F82" i="2" s="1"/>
  <c r="Q82" i="2"/>
  <c r="G82" i="2" s="1"/>
  <c r="P37" i="2"/>
  <c r="Q37" i="2"/>
  <c r="G37" i="2" s="1"/>
  <c r="Q89" i="2"/>
  <c r="G89" i="2" s="1"/>
  <c r="P89" i="2"/>
  <c r="P16" i="2"/>
  <c r="F16" i="2" s="1"/>
  <c r="Q16" i="2"/>
  <c r="G16" i="2" s="1"/>
  <c r="P32" i="2"/>
  <c r="F32" i="2" s="1"/>
  <c r="Q32" i="2"/>
  <c r="G32" i="2" s="1"/>
  <c r="P48" i="2"/>
  <c r="F48" i="2" s="1"/>
  <c r="Q48" i="2"/>
  <c r="G48" i="2" s="1"/>
  <c r="P64" i="2"/>
  <c r="F64" i="2" s="1"/>
  <c r="Q64" i="2"/>
  <c r="G64" i="2" s="1"/>
  <c r="P80" i="2"/>
  <c r="Q80" i="2"/>
  <c r="G80" i="2" s="1"/>
  <c r="P98" i="2"/>
  <c r="F98" i="2" s="1"/>
  <c r="Q98" i="2"/>
  <c r="G98" i="2" s="1"/>
  <c r="P61" i="2"/>
  <c r="F61" i="2" s="1"/>
  <c r="Q61" i="2"/>
  <c r="G61" i="2" s="1"/>
  <c r="P50" i="2"/>
  <c r="Q50" i="2"/>
  <c r="G50" i="2" s="1"/>
  <c r="P22" i="2"/>
  <c r="F22" i="2" s="1"/>
  <c r="Q22" i="2"/>
  <c r="G22" i="2" s="1"/>
  <c r="P97" i="2"/>
  <c r="F97" i="2" s="1"/>
  <c r="Q97" i="2"/>
  <c r="G97" i="2" s="1"/>
  <c r="P5" i="2"/>
  <c r="F5" i="2" s="1"/>
  <c r="Q5" i="2"/>
  <c r="G5" i="2" s="1"/>
  <c r="P102" i="2"/>
  <c r="F102" i="2" s="1"/>
  <c r="Q102" i="2"/>
  <c r="G102" i="2" s="1"/>
  <c r="P86" i="2"/>
  <c r="F86" i="2" s="1"/>
  <c r="Q86" i="2"/>
  <c r="G86" i="2" s="1"/>
  <c r="P30" i="2"/>
  <c r="F30" i="2" s="1"/>
  <c r="Q30" i="2"/>
  <c r="G30" i="2" s="1"/>
  <c r="P62" i="2"/>
  <c r="F62" i="2" s="1"/>
  <c r="Q62" i="2"/>
  <c r="G62" i="2" s="1"/>
  <c r="O17" i="2"/>
  <c r="O53" i="2"/>
  <c r="O34" i="2"/>
  <c r="O50" i="2"/>
  <c r="O70" i="2"/>
  <c r="F70" i="2" s="1"/>
  <c r="P65" i="2"/>
  <c r="F65" i="2" s="1"/>
  <c r="Q65" i="2"/>
  <c r="G65" i="2" s="1"/>
  <c r="P93" i="2"/>
  <c r="F93" i="2" s="1"/>
  <c r="Q93" i="2"/>
  <c r="G93" i="2" s="1"/>
  <c r="P90" i="2"/>
  <c r="Q90" i="2"/>
  <c r="G90" i="2" s="1"/>
  <c r="P45" i="2"/>
  <c r="F45" i="2" s="1"/>
  <c r="Q45" i="2"/>
  <c r="G45" i="2" s="1"/>
  <c r="P20" i="2"/>
  <c r="F20" i="2" s="1"/>
  <c r="Q20" i="2"/>
  <c r="G20" i="2" s="1"/>
  <c r="P36" i="2"/>
  <c r="F36" i="2" s="1"/>
  <c r="Q36" i="2"/>
  <c r="G36" i="2" s="1"/>
  <c r="P52" i="2"/>
  <c r="F52" i="2" s="1"/>
  <c r="Q52" i="2"/>
  <c r="G52" i="2" s="1"/>
  <c r="P68" i="2"/>
  <c r="Q68" i="2"/>
  <c r="G68" i="2" s="1"/>
  <c r="P84" i="2"/>
  <c r="F84" i="2" s="1"/>
  <c r="Q84" i="2"/>
  <c r="G84" i="2" s="1"/>
  <c r="P9" i="2"/>
  <c r="F9" i="2" s="1"/>
  <c r="Q9" i="2"/>
  <c r="G9" i="2" s="1"/>
  <c r="Q73" i="2"/>
  <c r="G73" i="2" s="1"/>
  <c r="P73" i="2"/>
  <c r="F73" i="2" s="1"/>
  <c r="P18" i="2"/>
  <c r="F18" i="2" s="1"/>
  <c r="Q18" i="2"/>
  <c r="G18" i="2" s="1"/>
  <c r="P101" i="2"/>
  <c r="F101" i="2" s="1"/>
  <c r="Q101" i="2"/>
  <c r="G101" i="2" s="1"/>
  <c r="P21" i="2"/>
  <c r="F21" i="2" s="1"/>
  <c r="Q21" i="2"/>
  <c r="G21" i="2" s="1"/>
  <c r="P54" i="2"/>
  <c r="F54" i="2" s="1"/>
  <c r="Q54" i="2"/>
  <c r="G54" i="2" s="1"/>
  <c r="P57" i="2"/>
  <c r="F57" i="2" s="1"/>
  <c r="Q57" i="2"/>
  <c r="G57" i="2" s="1"/>
  <c r="P8" i="2"/>
  <c r="F8" i="2" s="1"/>
  <c r="Q8" i="2"/>
  <c r="G8" i="2" s="1"/>
  <c r="P24" i="2"/>
  <c r="F24" i="2" s="1"/>
  <c r="Q24" i="2"/>
  <c r="G24" i="2" s="1"/>
  <c r="P40" i="2"/>
  <c r="F40" i="2" s="1"/>
  <c r="Q40" i="2"/>
  <c r="G40" i="2" s="1"/>
  <c r="P56" i="2"/>
  <c r="F56" i="2" s="1"/>
  <c r="Q56" i="2"/>
  <c r="G56" i="2" s="1"/>
  <c r="P72" i="2"/>
  <c r="F72" i="2" s="1"/>
  <c r="Q72" i="2"/>
  <c r="G72" i="2" s="1"/>
  <c r="P88" i="2"/>
  <c r="F88" i="2" s="1"/>
  <c r="Q88" i="2"/>
  <c r="G88" i="2" s="1"/>
  <c r="P33" i="2"/>
  <c r="F33" i="2" s="1"/>
  <c r="Q33" i="2"/>
  <c r="G33" i="2" s="1"/>
  <c r="Q81" i="2"/>
  <c r="G81" i="2" s="1"/>
  <c r="P81" i="2"/>
  <c r="F81" i="2" s="1"/>
  <c r="H20" i="1"/>
  <c r="H16" i="1"/>
  <c r="T21" i="3" l="1"/>
  <c r="U21" i="3" s="1"/>
  <c r="T20" i="3"/>
  <c r="U20" i="3" s="1"/>
  <c r="T25" i="3"/>
  <c r="U25" i="3" s="1"/>
  <c r="T24" i="3"/>
  <c r="U24" i="3" s="1"/>
  <c r="T4" i="3"/>
  <c r="U4" i="3" s="1"/>
  <c r="P17" i="3"/>
  <c r="Y17" i="3"/>
  <c r="Y16" i="3"/>
  <c r="N12" i="3"/>
  <c r="P16" i="3"/>
  <c r="F50" i="2"/>
  <c r="F17" i="2"/>
  <c r="F34" i="2"/>
  <c r="F53" i="2"/>
  <c r="H22" i="1"/>
  <c r="H21" i="1"/>
  <c r="H17" i="1"/>
  <c r="H18" i="1" s="1"/>
  <c r="H19" i="1"/>
  <c r="T9" i="3" l="1"/>
  <c r="U9" i="3" s="1"/>
  <c r="T8" i="3"/>
  <c r="U8" i="3" s="1"/>
  <c r="P12" i="3"/>
  <c r="Y13" i="3"/>
  <c r="Y12" i="3"/>
  <c r="P13" i="3"/>
  <c r="H28" i="1"/>
  <c r="H32" i="1" s="1"/>
  <c r="H23" i="1"/>
  <c r="H27" i="1" s="1"/>
  <c r="M13" i="1" s="1"/>
  <c r="T17" i="3" l="1"/>
  <c r="U17" i="3" s="1"/>
  <c r="T16" i="3"/>
  <c r="U16" i="3" s="1"/>
  <c r="H34" i="1"/>
  <c r="H35" i="1" s="1"/>
  <c r="H39" i="1" s="1"/>
  <c r="I39" i="1" s="1"/>
  <c r="M14" i="1"/>
  <c r="H26" i="1"/>
  <c r="T13" i="3" l="1"/>
  <c r="U13" i="3" s="1"/>
  <c r="T12" i="3"/>
  <c r="U12" i="3" s="1"/>
  <c r="H36" i="1"/>
  <c r="H38" i="1" s="1"/>
  <c r="M12" i="1"/>
  <c r="M16" i="1" s="1"/>
  <c r="M17" i="1" s="1"/>
  <c r="M18" i="1" l="1"/>
  <c r="M21" i="1" s="1"/>
  <c r="N28" i="1" s="1"/>
  <c r="N26" i="1"/>
  <c r="M26" i="1" s="1"/>
  <c r="O26" i="1" s="1"/>
  <c r="N20" i="1" l="1"/>
  <c r="M20" i="1"/>
  <c r="M19" i="1"/>
  <c r="M28" i="1"/>
  <c r="O28" i="1" s="1"/>
  <c r="N27" i="1" l="1"/>
  <c r="M27" i="1" s="1"/>
  <c r="O27" i="1" s="1"/>
</calcChain>
</file>

<file path=xl/sharedStrings.xml><?xml version="1.0" encoding="utf-8"?>
<sst xmlns="http://schemas.openxmlformats.org/spreadsheetml/2006/main" count="116" uniqueCount="45">
  <si>
    <t>AB</t>
  </si>
  <si>
    <t>BC</t>
  </si>
  <si>
    <t>CD</t>
  </si>
  <si>
    <t>DE</t>
  </si>
  <si>
    <t>alfa</t>
  </si>
  <si>
    <t>beta</t>
  </si>
  <si>
    <t>gamma</t>
  </si>
  <si>
    <t>mm</t>
  </si>
  <si>
    <t>deg</t>
  </si>
  <si>
    <t>rad</t>
  </si>
  <si>
    <t>BD</t>
  </si>
  <si>
    <t>CBD</t>
  </si>
  <si>
    <t>GBD</t>
  </si>
  <si>
    <t>BG</t>
  </si>
  <si>
    <t>AG</t>
  </si>
  <si>
    <t>X</t>
  </si>
  <si>
    <t>Y</t>
  </si>
  <si>
    <t>Z</t>
  </si>
  <si>
    <t>DG</t>
  </si>
  <si>
    <t>HDE</t>
  </si>
  <si>
    <t>DH</t>
  </si>
  <si>
    <t>HE</t>
  </si>
  <si>
    <t>FE</t>
  </si>
  <si>
    <t>BE</t>
  </si>
  <si>
    <t>JE</t>
  </si>
  <si>
    <t>JBE</t>
  </si>
  <si>
    <t>EBD</t>
  </si>
  <si>
    <t>BDE</t>
  </si>
  <si>
    <t>steps</t>
  </si>
  <si>
    <t>GND - 34 mm</t>
  </si>
  <si>
    <t>Alfa</t>
  </si>
  <si>
    <t>Betha</t>
  </si>
  <si>
    <t>Gamma</t>
  </si>
  <si>
    <t>Н</t>
  </si>
  <si>
    <t>GB</t>
  </si>
  <si>
    <t>bet=gam</t>
  </si>
  <si>
    <t>G</t>
  </si>
  <si>
    <t>A</t>
  </si>
  <si>
    <t>Перенос</t>
  </si>
  <si>
    <t>Поворот</t>
  </si>
  <si>
    <t>X loc</t>
  </si>
  <si>
    <t>BD2</t>
  </si>
  <si>
    <t>DE2</t>
  </si>
  <si>
    <t>Local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</si>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</sst>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/>
    <xf numFmtId="2" fontId="0" fillId="2" borderId="0" xfId="0" applyNumberFormat="1" applyFill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3" borderId="4" xfId="0" applyNumberFormat="1" applyFill="1" applyBorder="1"/>
    <xf numFmtId="2" fontId="0" fillId="3" borderId="5" xfId="0" applyNumberFormat="1" applyFill="1" applyBorder="1"/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4" xfId="0" applyNumberFormat="1" applyFill="1" applyBorder="1"/>
    <xf numFmtId="0" fontId="0" fillId="5" borderId="2" xfId="0" applyFill="1" applyBorder="1" applyAlignment="1">
      <alignment horizontal="center"/>
    </xf>
    <xf numFmtId="2" fontId="0" fillId="5" borderId="5" xfId="0" applyNumberFormat="1" applyFill="1" applyBorder="1"/>
    <xf numFmtId="0" fontId="0" fillId="5" borderId="3" xfId="0" applyFill="1" applyBorder="1" applyAlignment="1">
      <alignment horizontal="center"/>
    </xf>
    <xf numFmtId="2" fontId="0" fillId="5" borderId="6" xfId="0" applyNumberFormat="1" applyFill="1" applyBorder="1"/>
    <xf numFmtId="2" fontId="0" fillId="5" borderId="0" xfId="0" applyNumberFormat="1" applyFill="1"/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9" xfId="0" applyNumberFormat="1" applyFill="1" applyBorder="1"/>
    <xf numFmtId="2" fontId="0" fillId="3" borderId="7" xfId="0" applyNumberFormat="1" applyFill="1" applyBorder="1"/>
    <xf numFmtId="2" fontId="0" fillId="3" borderId="6" xfId="0" applyNumberFormat="1" applyFill="1" applyBorder="1"/>
    <xf numFmtId="0" fontId="0" fillId="4" borderId="7" xfId="0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2" fontId="0" fillId="4" borderId="1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16" xfId="0" applyNumberFormat="1" applyFill="1" applyBorder="1"/>
    <xf numFmtId="0" fontId="0" fillId="4" borderId="6" xfId="0" applyFill="1" applyBorder="1" applyAlignment="1">
      <alignment horizontal="center"/>
    </xf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3" xfId="0" applyNumberFormat="1" applyFill="1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vertical="center"/>
    </xf>
    <xf numFmtId="2" fontId="0" fillId="0" borderId="4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Alfa(t)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Trajectories!$E$4:$E$104</c:f>
              <c:numCache>
                <c:formatCode>General</c:formatCode>
                <c:ptCount val="101"/>
                <c:pt idx="0">
                  <c:v>-30</c:v>
                </c:pt>
                <c:pt idx="1">
                  <c:v>-29.501323139132314</c:v>
                </c:pt>
                <c:pt idx="2">
                  <c:v>-28.997686084654514</c:v>
                </c:pt>
                <c:pt idx="3">
                  <c:v>-28.489093451057865</c:v>
                </c:pt>
                <c:pt idx="4">
                  <c:v>-27.975553067562998</c:v>
                </c:pt>
                <c:pt idx="5">
                  <c:v>-27.457076095938262</c:v>
                </c:pt>
                <c:pt idx="6">
                  <c:v>-26.933677147128265</c:v>
                </c:pt>
                <c:pt idx="7">
                  <c:v>-26.405374396249631</c:v>
                </c:pt>
                <c:pt idx="8">
                  <c:v>-25.872189695487307</c:v>
                </c:pt>
                <c:pt idx="9">
                  <c:v>-25.334148684402901</c:v>
                </c:pt>
                <c:pt idx="10">
                  <c:v>-24.791280897144887</c:v>
                </c:pt>
                <c:pt idx="11">
                  <c:v>-24.243619866031818</c:v>
                </c:pt>
                <c:pt idx="12">
                  <c:v>-23.691203220960968</c:v>
                </c:pt>
                <c:pt idx="13">
                  <c:v>-23.134072784080395</c:v>
                </c:pt>
                <c:pt idx="14">
                  <c:v>-22.572274659148292</c:v>
                </c:pt>
                <c:pt idx="15">
                  <c:v>-22.005859314993689</c:v>
                </c:pt>
                <c:pt idx="16">
                  <c:v>-21.434881662485019</c:v>
                </c:pt>
                <c:pt idx="17">
                  <c:v>-20.859401124408883</c:v>
                </c:pt>
                <c:pt idx="18">
                  <c:v>-20.279481697661289</c:v>
                </c:pt>
                <c:pt idx="19">
                  <c:v>-19.695192007156816</c:v>
                </c:pt>
                <c:pt idx="20">
                  <c:v>-19.10660535086911</c:v>
                </c:pt>
                <c:pt idx="21">
                  <c:v>-18.513799735428062</c:v>
                </c:pt>
                <c:pt idx="22">
                  <c:v>-17.916857901715947</c:v>
                </c:pt>
                <c:pt idx="23">
                  <c:v>-17.315867339926086</c:v>
                </c:pt>
                <c:pt idx="24">
                  <c:v>-16.710920293574496</c:v>
                </c:pt>
                <c:pt idx="25">
                  <c:v>-16.102113751986028</c:v>
                </c:pt>
                <c:pt idx="26">
                  <c:v>-15.489549430813566</c:v>
                </c:pt>
                <c:pt idx="27">
                  <c:v>-14.87333374019024</c:v>
                </c:pt>
                <c:pt idx="28">
                  <c:v>-14.253577740161401</c:v>
                </c:pt>
                <c:pt idx="29">
                  <c:v>-13.630397083094703</c:v>
                </c:pt>
                <c:pt idx="30">
                  <c:v>-13.003911942822832</c:v>
                </c:pt>
                <c:pt idx="31">
                  <c:v>-12.374246930334087</c:v>
                </c:pt>
                <c:pt idx="32">
                  <c:v>-11.741530995890839</c:v>
                </c:pt>
                <c:pt idx="33">
                  <c:v>-11.105897317524406</c:v>
                </c:pt>
                <c:pt idx="34">
                  <c:v>-10.467483175926539</c:v>
                </c:pt>
                <c:pt idx="35">
                  <c:v>-9.8264298158322969</c:v>
                </c:pt>
                <c:pt idx="36">
                  <c:v>-9.1828822940657879</c:v>
                </c:pt>
                <c:pt idx="37">
                  <c:v>-8.536989314498328</c:v>
                </c:pt>
                <c:pt idx="38">
                  <c:v>-7.8889030502478441</c:v>
                </c:pt>
                <c:pt idx="39">
                  <c:v>-7.2387789535273876</c:v>
                </c:pt>
                <c:pt idx="40">
                  <c:v>-6.5867755536294803</c:v>
                </c:pt>
                <c:pt idx="41">
                  <c:v>-5.9330542436101892</c:v>
                </c:pt>
                <c:pt idx="42">
                  <c:v>-5.2777790563119957</c:v>
                </c:pt>
                <c:pt idx="43">
                  <c:v>-4.6211164304369188</c:v>
                </c:pt>
                <c:pt idx="44">
                  <c:v>-3.9632349674498051</c:v>
                </c:pt>
                <c:pt idx="45">
                  <c:v>-3.3043051801559806</c:v>
                </c:pt>
                <c:pt idx="46">
                  <c:v>-2.644499233856485</c:v>
                </c:pt>
                <c:pt idx="47">
                  <c:v>-1.9839906810373598</c:v>
                </c:pt>
                <c:pt idx="48">
                  <c:v>-1.3229541905963804</c:v>
                </c:pt>
                <c:pt idx="49">
                  <c:v>-0.66156527265052523</c:v>
                </c:pt>
                <c:pt idx="50">
                  <c:v>-1.802399810713645E-14</c:v>
                </c:pt>
                <c:pt idx="51">
                  <c:v>0.66156527265048926</c:v>
                </c:pt>
                <c:pt idx="52">
                  <c:v>1.322954190596344</c:v>
                </c:pt>
                <c:pt idx="53">
                  <c:v>1.9839906810373236</c:v>
                </c:pt>
                <c:pt idx="54">
                  <c:v>2.6444992338564495</c:v>
                </c:pt>
                <c:pt idx="55">
                  <c:v>3.3043051801559442</c:v>
                </c:pt>
                <c:pt idx="56">
                  <c:v>3.9632349674497678</c:v>
                </c:pt>
                <c:pt idx="57">
                  <c:v>4.6211164304368824</c:v>
                </c:pt>
                <c:pt idx="58">
                  <c:v>5.2777790563119602</c:v>
                </c:pt>
                <c:pt idx="59">
                  <c:v>5.9330542436101528</c:v>
                </c:pt>
                <c:pt idx="60">
                  <c:v>6.5867755536294457</c:v>
                </c:pt>
                <c:pt idx="61">
                  <c:v>7.2387789535273486</c:v>
                </c:pt>
                <c:pt idx="62">
                  <c:v>7.8889030502478086</c:v>
                </c:pt>
                <c:pt idx="63">
                  <c:v>8.5369893144982942</c:v>
                </c:pt>
                <c:pt idx="64">
                  <c:v>9.1828822940657506</c:v>
                </c:pt>
                <c:pt idx="65">
                  <c:v>9.8264298158322614</c:v>
                </c:pt>
                <c:pt idx="66">
                  <c:v>10.467483175926505</c:v>
                </c:pt>
                <c:pt idx="67">
                  <c:v>11.105897317524372</c:v>
                </c:pt>
                <c:pt idx="68">
                  <c:v>11.741530995890804</c:v>
                </c:pt>
                <c:pt idx="69">
                  <c:v>12.374246930334049</c:v>
                </c:pt>
                <c:pt idx="70">
                  <c:v>13.003911942822798</c:v>
                </c:pt>
                <c:pt idx="71">
                  <c:v>13.630397083094667</c:v>
                </c:pt>
                <c:pt idx="72">
                  <c:v>14.253577740161365</c:v>
                </c:pt>
                <c:pt idx="73">
                  <c:v>14.873333740190208</c:v>
                </c:pt>
                <c:pt idx="74">
                  <c:v>15.489549430813538</c:v>
                </c:pt>
                <c:pt idx="75">
                  <c:v>16.102113751985996</c:v>
                </c:pt>
                <c:pt idx="76">
                  <c:v>16.710920293574464</c:v>
                </c:pt>
                <c:pt idx="77">
                  <c:v>17.315867339926058</c:v>
                </c:pt>
                <c:pt idx="78">
                  <c:v>17.916857901715915</c:v>
                </c:pt>
                <c:pt idx="79">
                  <c:v>18.513799735428034</c:v>
                </c:pt>
                <c:pt idx="80">
                  <c:v>19.106605350869071</c:v>
                </c:pt>
                <c:pt idx="81">
                  <c:v>19.695192007156777</c:v>
                </c:pt>
                <c:pt idx="82">
                  <c:v>20.279481697661254</c:v>
                </c:pt>
                <c:pt idx="83">
                  <c:v>20.859401124408855</c:v>
                </c:pt>
                <c:pt idx="84">
                  <c:v>21.434881662484987</c:v>
                </c:pt>
                <c:pt idx="85">
                  <c:v>22.005859314993661</c:v>
                </c:pt>
                <c:pt idx="86">
                  <c:v>22.572274659148256</c:v>
                </c:pt>
                <c:pt idx="87">
                  <c:v>23.134072784080363</c:v>
                </c:pt>
                <c:pt idx="88">
                  <c:v>23.691203220960936</c:v>
                </c:pt>
                <c:pt idx="89">
                  <c:v>24.243619866031793</c:v>
                </c:pt>
                <c:pt idx="90">
                  <c:v>24.791280897144869</c:v>
                </c:pt>
                <c:pt idx="91">
                  <c:v>25.334148684402876</c:v>
                </c:pt>
                <c:pt idx="92">
                  <c:v>25.872189695487286</c:v>
                </c:pt>
                <c:pt idx="93">
                  <c:v>26.405374396249606</c:v>
                </c:pt>
                <c:pt idx="94">
                  <c:v>26.93367714712825</c:v>
                </c:pt>
                <c:pt idx="95">
                  <c:v>27.457076095938241</c:v>
                </c:pt>
                <c:pt idx="96">
                  <c:v>27.975553067562977</c:v>
                </c:pt>
                <c:pt idx="97">
                  <c:v>28.489093451057848</c:v>
                </c:pt>
                <c:pt idx="98">
                  <c:v>28.9976860846545</c:v>
                </c:pt>
                <c:pt idx="99">
                  <c:v>29.501323139132289</c:v>
                </c:pt>
                <c:pt idx="100">
                  <c:v>29.999999999999979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2-4F47-B191-E3E83D9C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175503"/>
        <c:axId val="1172175919"/>
      </c:lineChart>
      <c:catAx>
        <c:axId val="117217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2175919"/>
        <c:crosses val="autoZero"/>
        <c:auto val="1"/>
        <c:lblAlgn val="ctr"/>
        <c:lblOffset val="100"/>
        <c:noMultiLvlLbl val="0"/>
      </c:catAx>
      <c:valAx>
        <c:axId val="11721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217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Betha(t)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Trajectories!$F$4:$F$104</c:f>
              <c:numCache>
                <c:formatCode>General</c:formatCode>
                <c:ptCount val="101"/>
                <c:pt idx="0">
                  <c:v>45</c:v>
                </c:pt>
                <c:pt idx="1">
                  <c:v>45.431729266922233</c:v>
                </c:pt>
                <c:pt idx="2">
                  <c:v>45.606562299192468</c:v>
                </c:pt>
                <c:pt idx="3">
                  <c:v>45.736882394127434</c:v>
                </c:pt>
                <c:pt idx="4">
                  <c:v>45.843005379447014</c:v>
                </c:pt>
                <c:pt idx="5">
                  <c:v>45.932866018970437</c:v>
                </c:pt>
                <c:pt idx="6">
                  <c:v>46.010581462889199</c:v>
                </c:pt>
                <c:pt idx="7">
                  <c:v>46.078636022077056</c:v>
                </c:pt>
                <c:pt idx="8">
                  <c:v>46.138681137847968</c:v>
                </c:pt>
                <c:pt idx="9">
                  <c:v>46.191892648770896</c:v>
                </c:pt>
                <c:pt idx="10">
                  <c:v>46.239152388314594</c:v>
                </c:pt>
                <c:pt idx="11">
                  <c:v>46.281149385360933</c:v>
                </c:pt>
                <c:pt idx="12">
                  <c:v>46.318440293669198</c:v>
                </c:pt>
                <c:pt idx="13">
                  <c:v>46.351487470509198</c:v>
                </c:pt>
                <c:pt idx="14">
                  <c:v>46.38068402653689</c:v>
                </c:pt>
                <c:pt idx="15">
                  <c:v>46.406370893268253</c:v>
                </c:pt>
                <c:pt idx="16">
                  <c:v>46.428848793919201</c:v>
                </c:pt>
                <c:pt idx="17">
                  <c:v>46.448386844873525</c:v>
                </c:pt>
                <c:pt idx="18">
                  <c:v>46.465228862316415</c:v>
                </c:pt>
                <c:pt idx="19">
                  <c:v>46.479598065038317</c:v>
                </c:pt>
                <c:pt idx="20">
                  <c:v>46.491700630764669</c:v>
                </c:pt>
                <c:pt idx="21">
                  <c:v>46.501728416483729</c:v>
                </c:pt>
                <c:pt idx="22">
                  <c:v>46.509861058326884</c:v>
                </c:pt>
                <c:pt idx="23">
                  <c:v>46.516267603702694</c:v>
                </c:pt>
                <c:pt idx="24">
                  <c:v>46.521107785848017</c:v>
                </c:pt>
                <c:pt idx="25">
                  <c:v>46.524533021605528</c:v>
                </c:pt>
                <c:pt idx="26">
                  <c:v>46.526687192617963</c:v>
                </c:pt>
                <c:pt idx="27">
                  <c:v>46.527707255414285</c:v>
                </c:pt>
                <c:pt idx="28">
                  <c:v>46.527723715204978</c:v>
                </c:pt>
                <c:pt idx="29">
                  <c:v>46.526860990381557</c:v>
                </c:pt>
                <c:pt idx="30">
                  <c:v>46.525237688901122</c:v>
                </c:pt>
                <c:pt idx="31">
                  <c:v>46.522966813365905</c:v>
                </c:pt>
                <c:pt idx="32">
                  <c:v>46.520155908284551</c:v>
                </c:pt>
                <c:pt idx="33">
                  <c:v>46.516907160450707</c:v>
                </c:pt>
                <c:pt idx="34">
                  <c:v>46.513317461393875</c:v>
                </c:pt>
                <c:pt idx="35">
                  <c:v>46.50947843930588</c:v>
                </c:pt>
                <c:pt idx="36">
                  <c:v>46.505476466619058</c:v>
                </c:pt>
                <c:pt idx="37">
                  <c:v>46.501392648430894</c:v>
                </c:pt>
                <c:pt idx="38">
                  <c:v>46.497302796176115</c:v>
                </c:pt>
                <c:pt idx="39">
                  <c:v>46.493277390300669</c:v>
                </c:pt>
                <c:pt idx="40">
                  <c:v>46.489381535157108</c:v>
                </c:pt>
                <c:pt idx="41">
                  <c:v>46.485674908893252</c:v>
                </c:pt>
                <c:pt idx="42">
                  <c:v>46.482211710725707</c:v>
                </c:pt>
                <c:pt idx="43">
                  <c:v>46.479040607666555</c:v>
                </c:pt>
                <c:pt idx="44">
                  <c:v>46.476204682483917</c:v>
                </c:pt>
                <c:pt idx="45">
                  <c:v>46.473741384428628</c:v>
                </c:pt>
                <c:pt idx="46">
                  <c:v>46.471682484030751</c:v>
                </c:pt>
                <c:pt idx="47">
                  <c:v>46.47005403306509</c:v>
                </c:pt>
                <c:pt idx="48">
                  <c:v>46.468876330593616</c:v>
                </c:pt>
                <c:pt idx="49">
                  <c:v>46.468163895812999</c:v>
                </c:pt>
                <c:pt idx="50">
                  <c:v>46.467925448266207</c:v>
                </c:pt>
                <c:pt idx="51">
                  <c:v>46.468163895812999</c:v>
                </c:pt>
                <c:pt idx="52">
                  <c:v>46.468876330593616</c:v>
                </c:pt>
                <c:pt idx="53">
                  <c:v>46.47005403306509</c:v>
                </c:pt>
                <c:pt idx="54">
                  <c:v>46.471682484030751</c:v>
                </c:pt>
                <c:pt idx="55">
                  <c:v>46.473741384428649</c:v>
                </c:pt>
                <c:pt idx="56">
                  <c:v>46.476204682483917</c:v>
                </c:pt>
                <c:pt idx="57">
                  <c:v>46.479040607666526</c:v>
                </c:pt>
                <c:pt idx="58">
                  <c:v>46.482211710725707</c:v>
                </c:pt>
                <c:pt idx="59">
                  <c:v>46.485674908893216</c:v>
                </c:pt>
                <c:pt idx="60">
                  <c:v>46.489381535157108</c:v>
                </c:pt>
                <c:pt idx="61">
                  <c:v>46.493277390300669</c:v>
                </c:pt>
                <c:pt idx="62">
                  <c:v>46.497302796176115</c:v>
                </c:pt>
                <c:pt idx="63">
                  <c:v>46.501392648430922</c:v>
                </c:pt>
                <c:pt idx="64">
                  <c:v>46.505476466619058</c:v>
                </c:pt>
                <c:pt idx="65">
                  <c:v>46.50947843930588</c:v>
                </c:pt>
                <c:pt idx="66">
                  <c:v>46.513317461393875</c:v>
                </c:pt>
                <c:pt idx="67">
                  <c:v>46.516907160450707</c:v>
                </c:pt>
                <c:pt idx="68">
                  <c:v>46.520155908284515</c:v>
                </c:pt>
                <c:pt idx="69">
                  <c:v>46.522966813365905</c:v>
                </c:pt>
                <c:pt idx="70">
                  <c:v>46.525237688901122</c:v>
                </c:pt>
                <c:pt idx="71">
                  <c:v>46.526860990381557</c:v>
                </c:pt>
                <c:pt idx="72">
                  <c:v>46.527723715204978</c:v>
                </c:pt>
                <c:pt idx="73">
                  <c:v>46.527707255414285</c:v>
                </c:pt>
                <c:pt idx="74">
                  <c:v>46.526687192617963</c:v>
                </c:pt>
                <c:pt idx="75">
                  <c:v>46.524533021605528</c:v>
                </c:pt>
                <c:pt idx="76">
                  <c:v>46.521107785848017</c:v>
                </c:pt>
                <c:pt idx="77">
                  <c:v>46.516267603702694</c:v>
                </c:pt>
                <c:pt idx="78">
                  <c:v>46.509861058326912</c:v>
                </c:pt>
                <c:pt idx="79">
                  <c:v>46.501728416483729</c:v>
                </c:pt>
                <c:pt idx="80">
                  <c:v>46.49170063076469</c:v>
                </c:pt>
                <c:pt idx="81">
                  <c:v>46.479598065038303</c:v>
                </c:pt>
                <c:pt idx="82">
                  <c:v>46.465228862316415</c:v>
                </c:pt>
                <c:pt idx="83">
                  <c:v>46.448386844873575</c:v>
                </c:pt>
                <c:pt idx="84">
                  <c:v>46.428848793919201</c:v>
                </c:pt>
                <c:pt idx="85">
                  <c:v>46.406370893268253</c:v>
                </c:pt>
                <c:pt idx="86">
                  <c:v>46.380684026536919</c:v>
                </c:pt>
                <c:pt idx="87">
                  <c:v>46.351487470509198</c:v>
                </c:pt>
                <c:pt idx="88">
                  <c:v>46.318440293669177</c:v>
                </c:pt>
                <c:pt idx="89">
                  <c:v>46.281149385360933</c:v>
                </c:pt>
                <c:pt idx="90">
                  <c:v>46.239152388314608</c:v>
                </c:pt>
                <c:pt idx="91">
                  <c:v>46.191892648770896</c:v>
                </c:pt>
                <c:pt idx="92">
                  <c:v>46.138681137847968</c:v>
                </c:pt>
                <c:pt idx="93">
                  <c:v>46.078636022077035</c:v>
                </c:pt>
                <c:pt idx="94">
                  <c:v>46.010581462889199</c:v>
                </c:pt>
                <c:pt idx="95">
                  <c:v>45.932866018970437</c:v>
                </c:pt>
                <c:pt idx="96">
                  <c:v>45.843005379446993</c:v>
                </c:pt>
                <c:pt idx="97">
                  <c:v>45.736882394127463</c:v>
                </c:pt>
                <c:pt idx="98">
                  <c:v>45.60656229919244</c:v>
                </c:pt>
                <c:pt idx="99">
                  <c:v>45.431729266922233</c:v>
                </c:pt>
                <c:pt idx="100">
                  <c:v>45.000000104583862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6-4724-9C6A-9410A6E7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787407"/>
        <c:axId val="1050791567"/>
      </c:lineChart>
      <c:catAx>
        <c:axId val="10507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0791567"/>
        <c:crosses val="autoZero"/>
        <c:auto val="1"/>
        <c:lblAlgn val="ctr"/>
        <c:lblOffset val="100"/>
        <c:noMultiLvlLbl val="0"/>
      </c:catAx>
      <c:valAx>
        <c:axId val="1050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07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Trajectories!$G$4:$G$104</c:f>
              <c:numCache>
                <c:formatCode>General</c:formatCode>
                <c:ptCount val="101"/>
                <c:pt idx="0">
                  <c:v>45</c:v>
                </c:pt>
                <c:pt idx="1">
                  <c:v>45.548318446311725</c:v>
                </c:pt>
                <c:pt idx="2">
                  <c:v>45.898416696118595</c:v>
                </c:pt>
                <c:pt idx="3">
                  <c:v>46.211331072591491</c:v>
                </c:pt>
                <c:pt idx="4">
                  <c:v>46.50242429430574</c:v>
                </c:pt>
                <c:pt idx="5">
                  <c:v>46.777667616346626</c:v>
                </c:pt>
                <c:pt idx="6">
                  <c:v>47.040135972997014</c:v>
                </c:pt>
                <c:pt idx="7">
                  <c:v>47.291665162620006</c:v>
                </c:pt>
                <c:pt idx="8">
                  <c:v>47.533458697246651</c:v>
                </c:pt>
                <c:pt idx="9">
                  <c:v>47.766358867911812</c:v>
                </c:pt>
                <c:pt idx="10">
                  <c:v>47.990984564845128</c:v>
                </c:pt>
                <c:pt idx="11">
                  <c:v>48.207808115582836</c:v>
                </c:pt>
                <c:pt idx="12">
                  <c:v>48.417201197692378</c:v>
                </c:pt>
                <c:pt idx="13">
                  <c:v>48.619463798297026</c:v>
                </c:pt>
                <c:pt idx="14">
                  <c:v>48.814843291574775</c:v>
                </c:pt>
                <c:pt idx="15">
                  <c:v>49.003547462168157</c:v>
                </c:pt>
                <c:pt idx="16">
                  <c:v>49.185753663538549</c:v>
                </c:pt>
                <c:pt idx="17">
                  <c:v>49.361615421493141</c:v>
                </c:pt>
                <c:pt idx="18">
                  <c:v>49.531267297957818</c:v>
                </c:pt>
                <c:pt idx="19">
                  <c:v>49.694828539108528</c:v>
                </c:pt>
                <c:pt idx="20">
                  <c:v>49.852405854709325</c:v>
                </c:pt>
                <c:pt idx="21">
                  <c:v>50.004095564060385</c:v>
                </c:pt>
                <c:pt idx="22">
                  <c:v>50.149985271935471</c:v>
                </c:pt>
                <c:pt idx="23">
                  <c:v>50.290155190189743</c:v>
                </c:pt>
                <c:pt idx="24">
                  <c:v>50.424679188433039</c:v>
                </c:pt>
                <c:pt idx="25">
                  <c:v>50.553625634880163</c:v>
                </c:pt>
                <c:pt idx="26">
                  <c:v>50.677058072835351</c:v>
                </c:pt>
                <c:pt idx="27">
                  <c:v>50.795035767091875</c:v>
                </c:pt>
                <c:pt idx="28">
                  <c:v>50.907614146433048</c:v>
                </c:pt>
                <c:pt idx="29">
                  <c:v>51.014845162477187</c:v>
                </c:pt>
                <c:pt idx="30">
                  <c:v>51.116777580690993</c:v>
                </c:pt>
                <c:pt idx="31">
                  <c:v>51.213457216074239</c:v>
                </c:pt>
                <c:pt idx="32">
                  <c:v>51.304927123492746</c:v>
                </c:pt>
                <c:pt idx="33">
                  <c:v>51.391227750699009</c:v>
                </c:pt>
                <c:pt idx="34">
                  <c:v>51.472397060575084</c:v>
                </c:pt>
                <c:pt idx="35">
                  <c:v>51.54847062795691</c:v>
                </c:pt>
                <c:pt idx="36">
                  <c:v>51.619481715468993</c:v>
                </c:pt>
                <c:pt idx="37">
                  <c:v>51.685461332057983</c:v>
                </c:pt>
                <c:pt idx="38">
                  <c:v>51.746438277317068</c:v>
                </c:pt>
                <c:pt idx="39">
                  <c:v>51.802439174208885</c:v>
                </c:pt>
                <c:pt idx="40">
                  <c:v>51.853488492397581</c:v>
                </c:pt>
                <c:pt idx="41">
                  <c:v>51.899608564070839</c:v>
                </c:pt>
                <c:pt idx="42">
                  <c:v>51.940819593856233</c:v>
                </c:pt>
                <c:pt idx="43">
                  <c:v>51.977139664203037</c:v>
                </c:pt>
                <c:pt idx="44">
                  <c:v>52.008584737397499</c:v>
                </c:pt>
                <c:pt idx="45">
                  <c:v>52.035168655206327</c:v>
                </c:pt>
                <c:pt idx="46">
                  <c:v>52.056903136986712</c:v>
                </c:pt>
                <c:pt idx="47">
                  <c:v>52.073797776963573</c:v>
                </c:pt>
                <c:pt idx="48">
                  <c:v>52.085860041248608</c:v>
                </c:pt>
                <c:pt idx="49">
                  <c:v>52.093095265059134</c:v>
                </c:pt>
                <c:pt idx="50">
                  <c:v>52.095506650486392</c:v>
                </c:pt>
                <c:pt idx="51">
                  <c:v>52.093095265059134</c:v>
                </c:pt>
                <c:pt idx="52">
                  <c:v>52.085860041248608</c:v>
                </c:pt>
                <c:pt idx="53">
                  <c:v>52.073797776963573</c:v>
                </c:pt>
                <c:pt idx="54">
                  <c:v>52.056903136986712</c:v>
                </c:pt>
                <c:pt idx="55">
                  <c:v>52.035168655206348</c:v>
                </c:pt>
                <c:pt idx="56">
                  <c:v>52.008584737397499</c:v>
                </c:pt>
                <c:pt idx="57">
                  <c:v>51.977139664203037</c:v>
                </c:pt>
                <c:pt idx="58">
                  <c:v>51.940819593856233</c:v>
                </c:pt>
                <c:pt idx="59">
                  <c:v>51.899608564070839</c:v>
                </c:pt>
                <c:pt idx="60">
                  <c:v>51.853488492397581</c:v>
                </c:pt>
                <c:pt idx="61">
                  <c:v>51.802439174208885</c:v>
                </c:pt>
                <c:pt idx="62">
                  <c:v>51.74643827731709</c:v>
                </c:pt>
                <c:pt idx="63">
                  <c:v>51.685461332057997</c:v>
                </c:pt>
                <c:pt idx="64">
                  <c:v>51.619481715468993</c:v>
                </c:pt>
                <c:pt idx="65">
                  <c:v>51.54847062795691</c:v>
                </c:pt>
                <c:pt idx="66">
                  <c:v>51.472397060575084</c:v>
                </c:pt>
                <c:pt idx="67">
                  <c:v>51.391227750699009</c:v>
                </c:pt>
                <c:pt idx="68">
                  <c:v>51.304927123492746</c:v>
                </c:pt>
                <c:pt idx="69">
                  <c:v>51.213457216074239</c:v>
                </c:pt>
                <c:pt idx="70">
                  <c:v>51.116777580690993</c:v>
                </c:pt>
                <c:pt idx="71">
                  <c:v>51.014845162477194</c:v>
                </c:pt>
                <c:pt idx="72">
                  <c:v>50.907614146433048</c:v>
                </c:pt>
                <c:pt idx="73">
                  <c:v>50.795035767091875</c:v>
                </c:pt>
                <c:pt idx="74">
                  <c:v>50.677058072835351</c:v>
                </c:pt>
                <c:pt idx="75">
                  <c:v>50.553625634880163</c:v>
                </c:pt>
                <c:pt idx="76">
                  <c:v>50.424679188433046</c:v>
                </c:pt>
                <c:pt idx="77">
                  <c:v>50.290155190189743</c:v>
                </c:pt>
                <c:pt idx="78">
                  <c:v>50.149985271935478</c:v>
                </c:pt>
                <c:pt idx="79">
                  <c:v>50.004095564060393</c:v>
                </c:pt>
                <c:pt idx="80">
                  <c:v>49.852405854709353</c:v>
                </c:pt>
                <c:pt idx="81">
                  <c:v>49.694828539108528</c:v>
                </c:pt>
                <c:pt idx="82">
                  <c:v>49.531267297957818</c:v>
                </c:pt>
                <c:pt idx="83">
                  <c:v>49.361615421493148</c:v>
                </c:pt>
                <c:pt idx="84">
                  <c:v>49.185753663538549</c:v>
                </c:pt>
                <c:pt idx="85">
                  <c:v>49.003547462168157</c:v>
                </c:pt>
                <c:pt idx="86">
                  <c:v>48.814843291574775</c:v>
                </c:pt>
                <c:pt idx="87">
                  <c:v>48.619463798297026</c:v>
                </c:pt>
                <c:pt idx="88">
                  <c:v>48.417201197692393</c:v>
                </c:pt>
                <c:pt idx="89">
                  <c:v>48.207808115582857</c:v>
                </c:pt>
                <c:pt idx="90">
                  <c:v>47.990984564845157</c:v>
                </c:pt>
                <c:pt idx="91">
                  <c:v>47.766358867911833</c:v>
                </c:pt>
                <c:pt idx="92">
                  <c:v>47.533458697246672</c:v>
                </c:pt>
                <c:pt idx="93">
                  <c:v>47.291665162620006</c:v>
                </c:pt>
                <c:pt idx="94">
                  <c:v>47.040135972997028</c:v>
                </c:pt>
                <c:pt idx="95">
                  <c:v>46.777667616346633</c:v>
                </c:pt>
                <c:pt idx="96">
                  <c:v>46.502424294305747</c:v>
                </c:pt>
                <c:pt idx="97">
                  <c:v>46.211331072591513</c:v>
                </c:pt>
                <c:pt idx="98">
                  <c:v>45.89841669611863</c:v>
                </c:pt>
                <c:pt idx="99">
                  <c:v>45.548318446311754</c:v>
                </c:pt>
                <c:pt idx="100">
                  <c:v>45.000000079320579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996-ACFB-FE93701B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497791"/>
        <c:axId val="1054496959"/>
      </c:lineChart>
      <c:catAx>
        <c:axId val="105449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4496959"/>
        <c:crosses val="autoZero"/>
        <c:auto val="1"/>
        <c:lblAlgn val="ctr"/>
        <c:lblOffset val="100"/>
        <c:noMultiLvlLbl val="0"/>
      </c:catAx>
      <c:valAx>
        <c:axId val="10544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44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Z(t)</a:t>
            </a:r>
            <a:endParaRPr lang="ru-RU"/>
          </a:p>
        </c:rich>
      </c:tx>
      <c:layout>
        <c:manualLayout>
          <c:xMode val="edge"/>
          <c:yMode val="edge"/>
          <c:x val="0.323347112860892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Trajectories!$D$4:$D$104</c:f>
              <c:numCache>
                <c:formatCode>0.00</c:formatCode>
                <c:ptCount val="101"/>
                <c:pt idx="0">
                  <c:v>103.147818946073</c:v>
                </c:pt>
                <c:pt idx="1">
                  <c:v>102.74982397123036</c:v>
                </c:pt>
                <c:pt idx="2">
                  <c:v>102.587818946073</c:v>
                </c:pt>
                <c:pt idx="3">
                  <c:v>102.46547006170373</c:v>
                </c:pt>
                <c:pt idx="4">
                  <c:v>102.36398222838238</c:v>
                </c:pt>
                <c:pt idx="5">
                  <c:v>102.27603915736486</c:v>
                </c:pt>
                <c:pt idx="6">
                  <c:v>102.19787157910997</c:v>
                </c:pt>
                <c:pt idx="7">
                  <c:v>102.12723088029915</c:v>
                </c:pt>
                <c:pt idx="8">
                  <c:v>102.06264614877296</c:v>
                </c:pt>
                <c:pt idx="9">
                  <c:v>102.00309190437267</c:v>
                </c:pt>
                <c:pt idx="10">
                  <c:v>101.947818946073</c:v>
                </c:pt>
                <c:pt idx="11">
                  <c:v>101.89625991830005</c:v>
                </c:pt>
                <c:pt idx="12">
                  <c:v>101.84797280133125</c:v>
                </c:pt>
                <c:pt idx="13">
                  <c:v>101.80260520840898</c:v>
                </c:pt>
                <c:pt idx="14">
                  <c:v>101.7598708202412</c:v>
                </c:pt>
                <c:pt idx="15">
                  <c:v>101.71953326036443</c:v>
                </c:pt>
                <c:pt idx="16">
                  <c:v>101.68139472368713</c:v>
                </c:pt>
                <c:pt idx="17">
                  <c:v>101.64528774839357</c:v>
                </c:pt>
                <c:pt idx="18">
                  <c:v>101.61106912908912</c:v>
                </c:pt>
                <c:pt idx="19">
                  <c:v>101.57861532639836</c:v>
                </c:pt>
                <c:pt idx="20">
                  <c:v>101.54781894607301</c:v>
                </c:pt>
                <c:pt idx="21">
                  <c:v>101.5185859977197</c:v>
                </c:pt>
                <c:pt idx="22">
                  <c:v>101.49083373189636</c:v>
                </c:pt>
                <c:pt idx="23">
                  <c:v>101.46448891307294</c:v>
                </c:pt>
                <c:pt idx="24">
                  <c:v>101.43948642574799</c:v>
                </c:pt>
                <c:pt idx="25">
                  <c:v>101.41576813850412</c:v>
                </c:pt>
                <c:pt idx="26">
                  <c:v>101.39328197011609</c:v>
                </c:pt>
                <c:pt idx="27">
                  <c:v>101.37198111563916</c:v>
                </c:pt>
                <c:pt idx="28">
                  <c:v>101.35182340042151</c:v>
                </c:pt>
                <c:pt idx="29">
                  <c:v>101.33277073734685</c:v>
                </c:pt>
                <c:pt idx="30">
                  <c:v>101.31478866809067</c:v>
                </c:pt>
                <c:pt idx="31">
                  <c:v>101.29784597329746</c:v>
                </c:pt>
                <c:pt idx="32">
                  <c:v>101.2819143397225</c:v>
                </c:pt>
                <c:pt idx="33">
                  <c:v>101.26696807479161</c:v>
                </c:pt>
                <c:pt idx="34">
                  <c:v>101.25298386090068</c:v>
                </c:pt>
                <c:pt idx="35">
                  <c:v>101.23994054323911</c:v>
                </c:pt>
                <c:pt idx="36">
                  <c:v>101.227818946073</c:v>
                </c:pt>
                <c:pt idx="37">
                  <c:v>101.21660171334128</c:v>
                </c:pt>
                <c:pt idx="38">
                  <c:v>101.20627317015115</c:v>
                </c:pt>
                <c:pt idx="39">
                  <c:v>101.19681920235185</c:v>
                </c:pt>
                <c:pt idx="40">
                  <c:v>101.18822715184646</c:v>
                </c:pt>
                <c:pt idx="41">
                  <c:v>101.18048572569573</c:v>
                </c:pt>
                <c:pt idx="42">
                  <c:v>101.17358491739252</c:v>
                </c:pt>
                <c:pt idx="43">
                  <c:v>101.16751593895515</c:v>
                </c:pt>
                <c:pt idx="44">
                  <c:v>101.16227116271446</c:v>
                </c:pt>
                <c:pt idx="45">
                  <c:v>101.15784407185976</c:v>
                </c:pt>
                <c:pt idx="46">
                  <c:v>101.15422921897266</c:v>
                </c:pt>
                <c:pt idx="47">
                  <c:v>101.15142219191816</c:v>
                </c:pt>
                <c:pt idx="48">
                  <c:v>101.14941958658551</c:v>
                </c:pt>
                <c:pt idx="49">
                  <c:v>101.14821898608101</c:v>
                </c:pt>
                <c:pt idx="50">
                  <c:v>101.147818946073</c:v>
                </c:pt>
                <c:pt idx="51">
                  <c:v>101.14821898608101</c:v>
                </c:pt>
                <c:pt idx="52">
                  <c:v>101.14941958658551</c:v>
                </c:pt>
                <c:pt idx="53">
                  <c:v>101.15142219191816</c:v>
                </c:pt>
                <c:pt idx="54">
                  <c:v>101.15422921897266</c:v>
                </c:pt>
                <c:pt idx="55">
                  <c:v>101.15784407185976</c:v>
                </c:pt>
                <c:pt idx="56">
                  <c:v>101.16227116271446</c:v>
                </c:pt>
                <c:pt idx="57">
                  <c:v>101.16751593895515</c:v>
                </c:pt>
                <c:pt idx="58">
                  <c:v>101.17358491739252</c:v>
                </c:pt>
                <c:pt idx="59">
                  <c:v>101.18048572569573</c:v>
                </c:pt>
                <c:pt idx="60">
                  <c:v>101.18822715184646</c:v>
                </c:pt>
                <c:pt idx="61">
                  <c:v>101.19681920235185</c:v>
                </c:pt>
                <c:pt idx="62">
                  <c:v>101.20627317015115</c:v>
                </c:pt>
                <c:pt idx="63">
                  <c:v>101.21660171334128</c:v>
                </c:pt>
                <c:pt idx="64">
                  <c:v>101.227818946073</c:v>
                </c:pt>
                <c:pt idx="65">
                  <c:v>101.23994054323911</c:v>
                </c:pt>
                <c:pt idx="66">
                  <c:v>101.25298386090068</c:v>
                </c:pt>
                <c:pt idx="67">
                  <c:v>101.26696807479161</c:v>
                </c:pt>
                <c:pt idx="68">
                  <c:v>101.2819143397225</c:v>
                </c:pt>
                <c:pt idx="69">
                  <c:v>101.29784597329746</c:v>
                </c:pt>
                <c:pt idx="70">
                  <c:v>101.31478866809067</c:v>
                </c:pt>
                <c:pt idx="71">
                  <c:v>101.33277073734685</c:v>
                </c:pt>
                <c:pt idx="72">
                  <c:v>101.35182340042151</c:v>
                </c:pt>
                <c:pt idx="73">
                  <c:v>101.37198111563916</c:v>
                </c:pt>
                <c:pt idx="74">
                  <c:v>101.39328197011609</c:v>
                </c:pt>
                <c:pt idx="75">
                  <c:v>101.41576813850412</c:v>
                </c:pt>
                <c:pt idx="76">
                  <c:v>101.43948642574799</c:v>
                </c:pt>
                <c:pt idx="77">
                  <c:v>101.46448891307294</c:v>
                </c:pt>
                <c:pt idx="78">
                  <c:v>101.49083373189636</c:v>
                </c:pt>
                <c:pt idx="79">
                  <c:v>101.5185859977197</c:v>
                </c:pt>
                <c:pt idx="80">
                  <c:v>101.54781894607301</c:v>
                </c:pt>
                <c:pt idx="81">
                  <c:v>101.57861532639836</c:v>
                </c:pt>
                <c:pt idx="82">
                  <c:v>101.61106912908912</c:v>
                </c:pt>
                <c:pt idx="83">
                  <c:v>101.64528774839357</c:v>
                </c:pt>
                <c:pt idx="84">
                  <c:v>101.68139472368713</c:v>
                </c:pt>
                <c:pt idx="85">
                  <c:v>101.71953326036443</c:v>
                </c:pt>
                <c:pt idx="86">
                  <c:v>101.7598708202412</c:v>
                </c:pt>
                <c:pt idx="87">
                  <c:v>101.80260520840898</c:v>
                </c:pt>
                <c:pt idx="88">
                  <c:v>101.84797280133125</c:v>
                </c:pt>
                <c:pt idx="89">
                  <c:v>101.89625991830003</c:v>
                </c:pt>
                <c:pt idx="90">
                  <c:v>101.947818946073</c:v>
                </c:pt>
                <c:pt idx="91">
                  <c:v>102.00309190437267</c:v>
                </c:pt>
                <c:pt idx="92">
                  <c:v>102.06264614877296</c:v>
                </c:pt>
                <c:pt idx="93">
                  <c:v>102.12723088029915</c:v>
                </c:pt>
                <c:pt idx="94">
                  <c:v>102.19787157910997</c:v>
                </c:pt>
                <c:pt idx="95">
                  <c:v>102.27603915736486</c:v>
                </c:pt>
                <c:pt idx="96">
                  <c:v>102.36398222838238</c:v>
                </c:pt>
                <c:pt idx="97">
                  <c:v>102.46547006170371</c:v>
                </c:pt>
                <c:pt idx="98">
                  <c:v>102.587818946073</c:v>
                </c:pt>
                <c:pt idx="99">
                  <c:v>102.74982397123034</c:v>
                </c:pt>
                <c:pt idx="100">
                  <c:v>103.14781884950244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C-43D4-894F-296568FF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045087"/>
        <c:axId val="1294055487"/>
      </c:lineChart>
      <c:catAx>
        <c:axId val="1294045087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294055487"/>
        <c:crosses val="autoZero"/>
        <c:auto val="1"/>
        <c:lblAlgn val="ctr"/>
        <c:lblOffset val="100"/>
        <c:noMultiLvlLbl val="0"/>
      </c:catAx>
      <c:valAx>
        <c:axId val="1294055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29404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5</xdr:row>
      <xdr:rowOff>165100</xdr:rowOff>
    </xdr:from>
    <xdr:to>
      <xdr:col>1</xdr:col>
      <xdr:colOff>69850</xdr:colOff>
      <xdr:row>6</xdr:row>
      <xdr:rowOff>101600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id="{11BD6DE2-CE47-4855-B8A1-96EF004F4125}"/>
            </a:ext>
          </a:extLst>
        </xdr:cNvPr>
        <xdr:cNvSpPr/>
      </xdr:nvSpPr>
      <xdr:spPr>
        <a:xfrm>
          <a:off x="565150" y="108585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298450</xdr:colOff>
      <xdr:row>5</xdr:row>
      <xdr:rowOff>152400</xdr:rowOff>
    </xdr:from>
    <xdr:to>
      <xdr:col>2</xdr:col>
      <xdr:colOff>412750</xdr:colOff>
      <xdr:row>6</xdr:row>
      <xdr:rowOff>88900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331370FE-A9B9-4399-A1B6-4813CC0009FB}"/>
            </a:ext>
          </a:extLst>
        </xdr:cNvPr>
        <xdr:cNvSpPr/>
      </xdr:nvSpPr>
      <xdr:spPr>
        <a:xfrm>
          <a:off x="1517650" y="107315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565150</xdr:colOff>
      <xdr:row>2</xdr:row>
      <xdr:rowOff>127000</xdr:rowOff>
    </xdr:from>
    <xdr:to>
      <xdr:col>4</xdr:col>
      <xdr:colOff>69850</xdr:colOff>
      <xdr:row>3</xdr:row>
      <xdr:rowOff>63500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253DBF7-9CAD-4AB3-87C0-C91DF4E75787}"/>
            </a:ext>
          </a:extLst>
        </xdr:cNvPr>
        <xdr:cNvSpPr/>
      </xdr:nvSpPr>
      <xdr:spPr>
        <a:xfrm>
          <a:off x="2393950" y="49530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69850</xdr:colOff>
      <xdr:row>6</xdr:row>
      <xdr:rowOff>28575</xdr:rowOff>
    </xdr:from>
    <xdr:to>
      <xdr:col>2</xdr:col>
      <xdr:colOff>298450</xdr:colOff>
      <xdr:row>6</xdr:row>
      <xdr:rowOff>41275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8DA320BE-5A3F-4AED-94BB-3E82DA819B39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679450" y="1133475"/>
          <a:ext cx="83820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396011</xdr:colOff>
      <xdr:row>3</xdr:row>
      <xdr:rowOff>45831</xdr:rowOff>
    </xdr:from>
    <xdr:to>
      <xdr:col>3</xdr:col>
      <xdr:colOff>581889</xdr:colOff>
      <xdr:row>5</xdr:row>
      <xdr:rowOff>170069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7C1D631A-0F07-4AD2-9000-A8E10B4B17FD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1615211" y="598281"/>
          <a:ext cx="795478" cy="49253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3</xdr:row>
      <xdr:rowOff>63500</xdr:rowOff>
    </xdr:from>
    <xdr:to>
      <xdr:col>4</xdr:col>
      <xdr:colOff>584200</xdr:colOff>
      <xdr:row>16</xdr:row>
      <xdr:rowOff>6350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A9295DC2-77EE-4EB2-AD9C-085BE2FE87AA}"/>
            </a:ext>
          </a:extLst>
        </xdr:cNvPr>
        <xdr:cNvCxnSpPr/>
      </xdr:nvCxnSpPr>
      <xdr:spPr>
        <a:xfrm flipH="1" flipV="1">
          <a:off x="2463053" y="631265"/>
          <a:ext cx="571500" cy="241561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593687</xdr:colOff>
      <xdr:row>24</xdr:row>
      <xdr:rowOff>103050</xdr:rowOff>
    </xdr:from>
    <xdr:to>
      <xdr:col>1</xdr:col>
      <xdr:colOff>98387</xdr:colOff>
      <xdr:row>25</xdr:row>
      <xdr:rowOff>38684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AD2FB07C-21E1-4813-A8F0-4F6FA6335B03}"/>
            </a:ext>
          </a:extLst>
        </xdr:cNvPr>
        <xdr:cNvSpPr/>
      </xdr:nvSpPr>
      <xdr:spPr>
        <a:xfrm rot="20131803">
          <a:off x="593687" y="4579800"/>
          <a:ext cx="114300" cy="1261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295592</xdr:colOff>
      <xdr:row>22</xdr:row>
      <xdr:rowOff>26629</xdr:rowOff>
    </xdr:from>
    <xdr:to>
      <xdr:col>2</xdr:col>
      <xdr:colOff>434858</xdr:colOff>
      <xdr:row>22</xdr:row>
      <xdr:rowOff>159695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83421BC4-AC82-44CB-AE96-80AB20177254}"/>
            </a:ext>
          </a:extLst>
        </xdr:cNvPr>
        <xdr:cNvSpPr/>
      </xdr:nvSpPr>
      <xdr:spPr>
        <a:xfrm rot="20131803">
          <a:off x="1517967" y="4114442"/>
          <a:ext cx="139266" cy="1330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93120</xdr:colOff>
      <xdr:row>18</xdr:row>
      <xdr:rowOff>141941</xdr:rowOff>
    </xdr:from>
    <xdr:to>
      <xdr:col>5</xdr:col>
      <xdr:colOff>7471</xdr:colOff>
      <xdr:row>24</xdr:row>
      <xdr:rowOff>143694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CA9A6D01-15B4-4B25-9C8B-C5702ABA0319}"/>
            </a:ext>
          </a:extLst>
        </xdr:cNvPr>
        <xdr:cNvCxnSpPr>
          <a:stCxn id="18" idx="6"/>
        </xdr:cNvCxnSpPr>
      </xdr:nvCxnSpPr>
      <xdr:spPr>
        <a:xfrm flipV="1">
          <a:off x="705708" y="3556000"/>
          <a:ext cx="2364704" cy="114475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2</xdr:row>
      <xdr:rowOff>19050</xdr:rowOff>
    </xdr:from>
    <xdr:to>
      <xdr:col>3</xdr:col>
      <xdr:colOff>450850</xdr:colOff>
      <xdr:row>5</xdr:row>
      <xdr:rowOff>152400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12257FC5-F18A-48C7-9F61-0E418062E784}"/>
            </a:ext>
          </a:extLst>
        </xdr:cNvPr>
        <xdr:cNvCxnSpPr>
          <a:stCxn id="3" idx="0"/>
        </xdr:cNvCxnSpPr>
      </xdr:nvCxnSpPr>
      <xdr:spPr>
        <a:xfrm flipV="1">
          <a:off x="1574800" y="387350"/>
          <a:ext cx="704850" cy="685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2</xdr:row>
      <xdr:rowOff>19050</xdr:rowOff>
    </xdr:from>
    <xdr:to>
      <xdr:col>3</xdr:col>
      <xdr:colOff>581889</xdr:colOff>
      <xdr:row>2</xdr:row>
      <xdr:rowOff>144669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AE8E72DD-17F7-4650-B97A-E16FECFF6A99}"/>
            </a:ext>
          </a:extLst>
        </xdr:cNvPr>
        <xdr:cNvCxnSpPr>
          <a:endCxn id="4" idx="1"/>
        </xdr:cNvCxnSpPr>
      </xdr:nvCxnSpPr>
      <xdr:spPr>
        <a:xfrm>
          <a:off x="2292350" y="387350"/>
          <a:ext cx="118339" cy="1256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44450</xdr:colOff>
      <xdr:row>3</xdr:row>
      <xdr:rowOff>57150</xdr:rowOff>
    </xdr:from>
    <xdr:to>
      <xdr:col>4</xdr:col>
      <xdr:colOff>406400</xdr:colOff>
      <xdr:row>5</xdr:row>
      <xdr:rowOff>101600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E3595AD3-301D-4B04-9DA7-D7FBBE8FBE73}"/>
            </a:ext>
          </a:extLst>
        </xdr:cNvPr>
        <xdr:cNvCxnSpPr/>
      </xdr:nvCxnSpPr>
      <xdr:spPr>
        <a:xfrm>
          <a:off x="2482850" y="615950"/>
          <a:ext cx="361950" cy="412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6</xdr:row>
      <xdr:rowOff>19050</xdr:rowOff>
    </xdr:from>
    <xdr:to>
      <xdr:col>4</xdr:col>
      <xdr:colOff>6350</xdr:colOff>
      <xdr:row>6</xdr:row>
      <xdr:rowOff>25400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:a16="http://schemas.microsoft.com/office/drawing/2014/main" id="{E99293BD-48B0-4DBE-870D-A5A91A17FF05}"/>
            </a:ext>
          </a:extLst>
        </xdr:cNvPr>
        <xdr:cNvCxnSpPr/>
      </xdr:nvCxnSpPr>
      <xdr:spPr>
        <a:xfrm flipV="1">
          <a:off x="1600200" y="1136650"/>
          <a:ext cx="8445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24</xdr:row>
      <xdr:rowOff>158750</xdr:rowOff>
    </xdr:from>
    <xdr:to>
      <xdr:col>4</xdr:col>
      <xdr:colOff>152400</xdr:colOff>
      <xdr:row>24</xdr:row>
      <xdr:rowOff>177800</xdr:rowOff>
    </xdr:to>
    <xdr:cxnSp macro="">
      <xdr:nvCxnSpPr>
        <xdr:cNvPr id="42" name="Прямая соединительная линия 41">
          <a:extLst>
            <a:ext uri="{FF2B5EF4-FFF2-40B4-BE49-F238E27FC236}">
              <a16:creationId xmlns:a16="http://schemas.microsoft.com/office/drawing/2014/main" id="{1DB4C400-32D8-40CE-8381-F30440102687}"/>
            </a:ext>
          </a:extLst>
        </xdr:cNvPr>
        <xdr:cNvCxnSpPr/>
      </xdr:nvCxnSpPr>
      <xdr:spPr>
        <a:xfrm flipV="1">
          <a:off x="660400" y="4578350"/>
          <a:ext cx="19304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476250</xdr:colOff>
      <xdr:row>6</xdr:row>
      <xdr:rowOff>76200</xdr:rowOff>
    </xdr:from>
    <xdr:ext cx="26629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076E407-3289-4F74-AE8E-91282801D8D9}"/>
            </a:ext>
          </a:extLst>
        </xdr:cNvPr>
        <xdr:cNvSpPr txBox="1"/>
      </xdr:nvSpPr>
      <xdr:spPr>
        <a:xfrm>
          <a:off x="476250" y="118110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  <a:endParaRPr lang="ru-RU" sz="1100"/>
        </a:p>
      </xdr:txBody>
    </xdr:sp>
    <xdr:clientData/>
  </xdr:oneCellAnchor>
  <xdr:oneCellAnchor>
    <xdr:from>
      <xdr:col>2</xdr:col>
      <xdr:colOff>209550</xdr:colOff>
      <xdr:row>6</xdr:row>
      <xdr:rowOff>76200</xdr:rowOff>
    </xdr:from>
    <xdr:ext cx="27305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434A098-8E10-4741-963F-00EDF30C3B03}"/>
            </a:ext>
          </a:extLst>
        </xdr:cNvPr>
        <xdr:cNvSpPr txBox="1"/>
      </xdr:nvSpPr>
      <xdr:spPr>
        <a:xfrm>
          <a:off x="1428750" y="11811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</a:t>
          </a:r>
          <a:endParaRPr lang="ru-RU" sz="1100"/>
        </a:p>
      </xdr:txBody>
    </xdr:sp>
    <xdr:clientData/>
  </xdr:oneCellAnchor>
  <xdr:oneCellAnchor>
    <xdr:from>
      <xdr:col>3</xdr:col>
      <xdr:colOff>292100</xdr:colOff>
      <xdr:row>0</xdr:row>
      <xdr:rowOff>127000</xdr:rowOff>
    </xdr:from>
    <xdr:ext cx="273050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F72106D-468C-483B-9BAA-3684A4202432}"/>
            </a:ext>
          </a:extLst>
        </xdr:cNvPr>
        <xdr:cNvSpPr txBox="1"/>
      </xdr:nvSpPr>
      <xdr:spPr>
        <a:xfrm>
          <a:off x="2120900" y="1270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</a:t>
          </a:r>
          <a:endParaRPr lang="ru-RU" sz="1100"/>
        </a:p>
      </xdr:txBody>
    </xdr:sp>
    <xdr:clientData/>
  </xdr:oneCellAnchor>
  <xdr:oneCellAnchor>
    <xdr:from>
      <xdr:col>4</xdr:col>
      <xdr:colOff>38100</xdr:colOff>
      <xdr:row>2</xdr:row>
      <xdr:rowOff>50800</xdr:rowOff>
    </xdr:from>
    <xdr:ext cx="27305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955F33-F337-4164-98FA-142499BCB22F}"/>
            </a:ext>
          </a:extLst>
        </xdr:cNvPr>
        <xdr:cNvSpPr txBox="1"/>
      </xdr:nvSpPr>
      <xdr:spPr>
        <a:xfrm>
          <a:off x="2476500" y="4191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</a:t>
          </a:r>
          <a:endParaRPr lang="ru-RU" sz="1100"/>
        </a:p>
      </xdr:txBody>
    </xdr:sp>
    <xdr:clientData/>
  </xdr:oneCellAnchor>
  <xdr:oneCellAnchor>
    <xdr:from>
      <xdr:col>4</xdr:col>
      <xdr:colOff>603250</xdr:colOff>
      <xdr:row>15</xdr:row>
      <xdr:rowOff>0</xdr:rowOff>
    </xdr:from>
    <xdr:ext cx="27305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D73A22C-2C2E-43DC-9445-ACD5A3C9AE84}"/>
            </a:ext>
          </a:extLst>
        </xdr:cNvPr>
        <xdr:cNvSpPr txBox="1"/>
      </xdr:nvSpPr>
      <xdr:spPr>
        <a:xfrm>
          <a:off x="3041650" y="28130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</a:t>
          </a:r>
          <a:endParaRPr lang="ru-RU" sz="1100"/>
        </a:p>
      </xdr:txBody>
    </xdr:sp>
    <xdr:clientData/>
  </xdr:oneCellAnchor>
  <xdr:oneCellAnchor>
    <xdr:from>
      <xdr:col>1</xdr:col>
      <xdr:colOff>330200</xdr:colOff>
      <xdr:row>23</xdr:row>
      <xdr:rowOff>146050</xdr:rowOff>
    </xdr:from>
    <xdr:ext cx="48260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F940A1F-6F8A-4B91-8A5F-4AA377B3AD2D}"/>
            </a:ext>
          </a:extLst>
        </xdr:cNvPr>
        <xdr:cNvSpPr txBox="1"/>
      </xdr:nvSpPr>
      <xdr:spPr>
        <a:xfrm>
          <a:off x="939800" y="4381500"/>
          <a:ext cx="482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alfa</a:t>
          </a:r>
          <a:endParaRPr lang="ru-RU" sz="1100"/>
        </a:p>
      </xdr:txBody>
    </xdr:sp>
    <xdr:clientData/>
  </xdr:oneCellAnchor>
  <xdr:oneCellAnchor>
    <xdr:from>
      <xdr:col>2</xdr:col>
      <xdr:colOff>400050</xdr:colOff>
      <xdr:row>4</xdr:row>
      <xdr:rowOff>158750</xdr:rowOff>
    </xdr:from>
    <xdr:ext cx="48260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D2AA22F-596E-4CE9-9582-5EB45A726650}"/>
            </a:ext>
          </a:extLst>
        </xdr:cNvPr>
        <xdr:cNvSpPr txBox="1"/>
      </xdr:nvSpPr>
      <xdr:spPr>
        <a:xfrm>
          <a:off x="1619250" y="901700"/>
          <a:ext cx="482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beta</a:t>
          </a:r>
          <a:endParaRPr lang="ru-RU" sz="1100"/>
        </a:p>
      </xdr:txBody>
    </xdr:sp>
    <xdr:clientData/>
  </xdr:oneCellAnchor>
  <xdr:oneCellAnchor>
    <xdr:from>
      <xdr:col>4</xdr:col>
      <xdr:colOff>19050</xdr:colOff>
      <xdr:row>3</xdr:row>
      <xdr:rowOff>171450</xdr:rowOff>
    </xdr:from>
    <xdr:ext cx="762000" cy="43678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278A78F-F032-4042-8F4D-A45BED60BB96}"/>
            </a:ext>
          </a:extLst>
        </xdr:cNvPr>
        <xdr:cNvSpPr txBox="1"/>
      </xdr:nvSpPr>
      <xdr:spPr>
        <a:xfrm>
          <a:off x="2457450" y="730250"/>
          <a:ext cx="762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gamma</a:t>
          </a:r>
        </a:p>
        <a:p>
          <a:endParaRPr lang="ru-RU" sz="1100"/>
        </a:p>
      </xdr:txBody>
    </xdr:sp>
    <xdr:clientData/>
  </xdr:oneCellAnchor>
  <xdr:twoCellAnchor>
    <xdr:from>
      <xdr:col>1</xdr:col>
      <xdr:colOff>31750</xdr:colOff>
      <xdr:row>19</xdr:row>
      <xdr:rowOff>44450</xdr:rowOff>
    </xdr:from>
    <xdr:to>
      <xdr:col>1</xdr:col>
      <xdr:colOff>38100</xdr:colOff>
      <xdr:row>24</xdr:row>
      <xdr:rowOff>82550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C2C61540-F035-455E-8747-4E0F8DE0B827}"/>
            </a:ext>
          </a:extLst>
        </xdr:cNvPr>
        <xdr:cNvCxnSpPr/>
      </xdr:nvCxnSpPr>
      <xdr:spPr>
        <a:xfrm flipH="1">
          <a:off x="641350" y="3543300"/>
          <a:ext cx="6350" cy="958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3573</xdr:colOff>
      <xdr:row>6</xdr:row>
      <xdr:rowOff>82241</xdr:rowOff>
    </xdr:from>
    <xdr:to>
      <xdr:col>1</xdr:col>
      <xdr:colOff>19050</xdr:colOff>
      <xdr:row>16</xdr:row>
      <xdr:rowOff>152400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37AB7465-24F3-4301-A91B-173462EF4035}"/>
            </a:ext>
          </a:extLst>
        </xdr:cNvPr>
        <xdr:cNvCxnSpPr/>
      </xdr:nvCxnSpPr>
      <xdr:spPr>
        <a:xfrm>
          <a:off x="613173" y="1199841"/>
          <a:ext cx="15477" cy="1949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349250</xdr:colOff>
      <xdr:row>13</xdr:row>
      <xdr:rowOff>177800</xdr:rowOff>
    </xdr:from>
    <xdr:ext cx="27305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82DF6B0-B0E4-4048-B1BD-253E31EC707E}"/>
            </a:ext>
          </a:extLst>
        </xdr:cNvPr>
        <xdr:cNvSpPr txBox="1"/>
      </xdr:nvSpPr>
      <xdr:spPr>
        <a:xfrm>
          <a:off x="349250" y="25717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Z</a:t>
          </a:r>
          <a:endParaRPr lang="ru-RU" sz="1100"/>
        </a:p>
      </xdr:txBody>
    </xdr:sp>
    <xdr:clientData/>
  </xdr:oneCellAnchor>
  <xdr:oneCellAnchor>
    <xdr:from>
      <xdr:col>3</xdr:col>
      <xdr:colOff>514350</xdr:colOff>
      <xdr:row>24</xdr:row>
      <xdr:rowOff>171450</xdr:rowOff>
    </xdr:from>
    <xdr:ext cx="29210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A05071B-A4FE-4D2C-99CB-E361A4A5DDF7}"/>
            </a:ext>
          </a:extLst>
        </xdr:cNvPr>
        <xdr:cNvSpPr txBox="1"/>
      </xdr:nvSpPr>
      <xdr:spPr>
        <a:xfrm>
          <a:off x="2343150" y="4591050"/>
          <a:ext cx="292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X</a:t>
          </a:r>
          <a:endParaRPr lang="ru-RU" sz="1100"/>
        </a:p>
      </xdr:txBody>
    </xdr:sp>
    <xdr:clientData/>
  </xdr:oneCellAnchor>
  <xdr:oneCellAnchor>
    <xdr:from>
      <xdr:col>1</xdr:col>
      <xdr:colOff>12700</xdr:colOff>
      <xdr:row>18</xdr:row>
      <xdr:rowOff>177800</xdr:rowOff>
    </xdr:from>
    <xdr:ext cx="273050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58B07170-72D6-488B-899E-337FFAA83667}"/>
            </a:ext>
          </a:extLst>
        </xdr:cNvPr>
        <xdr:cNvSpPr txBox="1"/>
      </xdr:nvSpPr>
      <xdr:spPr>
        <a:xfrm>
          <a:off x="622300" y="34925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Y</a:t>
          </a:r>
          <a:endParaRPr lang="ru-RU" sz="1100"/>
        </a:p>
      </xdr:txBody>
    </xdr:sp>
    <xdr:clientData/>
  </xdr:oneCellAnchor>
  <xdr:oneCellAnchor>
    <xdr:from>
      <xdr:col>3</xdr:col>
      <xdr:colOff>514350</xdr:colOff>
      <xdr:row>5</xdr:row>
      <xdr:rowOff>74060</xdr:rowOff>
    </xdr:from>
    <xdr:ext cx="18415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6074A80-27B0-4641-82C9-773501BC17A5}"/>
            </a:ext>
          </a:extLst>
        </xdr:cNvPr>
        <xdr:cNvSpPr txBox="1"/>
      </xdr:nvSpPr>
      <xdr:spPr>
        <a:xfrm rot="10800000" flipH="1" flipV="1">
          <a:off x="2343150" y="1001160"/>
          <a:ext cx="184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</a:t>
          </a:r>
          <a:endParaRPr lang="ru-RU" sz="1100"/>
        </a:p>
      </xdr:txBody>
    </xdr:sp>
    <xdr:clientData/>
  </xdr:oneCellAnchor>
  <xdr:twoCellAnchor>
    <xdr:from>
      <xdr:col>1</xdr:col>
      <xdr:colOff>12700</xdr:colOff>
      <xdr:row>15</xdr:row>
      <xdr:rowOff>177800</xdr:rowOff>
    </xdr:from>
    <xdr:to>
      <xdr:col>4</xdr:col>
      <xdr:colOff>488950</xdr:colOff>
      <xdr:row>16</xdr:row>
      <xdr:rowOff>6350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:a16="http://schemas.microsoft.com/office/drawing/2014/main" id="{29D14563-786D-421B-9300-029D49577DDA}"/>
            </a:ext>
          </a:extLst>
        </xdr:cNvPr>
        <xdr:cNvCxnSpPr/>
      </xdr:nvCxnSpPr>
      <xdr:spPr>
        <a:xfrm flipH="1">
          <a:off x="622300" y="2990850"/>
          <a:ext cx="23050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</xdr:colOff>
      <xdr:row>15</xdr:row>
      <xdr:rowOff>171450</xdr:rowOff>
    </xdr:from>
    <xdr:ext cx="273050" cy="43678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B4F1ABE-39C3-4FD2-BFD0-B2FF1B05F2F6}"/>
            </a:ext>
          </a:extLst>
        </xdr:cNvPr>
        <xdr:cNvSpPr txBox="1"/>
      </xdr:nvSpPr>
      <xdr:spPr>
        <a:xfrm>
          <a:off x="666750" y="2984500"/>
          <a:ext cx="2730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</a:t>
          </a:r>
        </a:p>
        <a:p>
          <a:endParaRPr lang="ru-RU" sz="1100"/>
        </a:p>
      </xdr:txBody>
    </xdr:sp>
    <xdr:clientData/>
  </xdr:oneCellAnchor>
  <xdr:twoCellAnchor>
    <xdr:from>
      <xdr:col>4</xdr:col>
      <xdr:colOff>3573</xdr:colOff>
      <xdr:row>3</xdr:row>
      <xdr:rowOff>37791</xdr:rowOff>
    </xdr:from>
    <xdr:to>
      <xdr:col>4</xdr:col>
      <xdr:colOff>9071</xdr:colOff>
      <xdr:row>23</xdr:row>
      <xdr:rowOff>99786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53F05D4A-FD64-4460-B5E8-5908D3161E71}"/>
            </a:ext>
          </a:extLst>
        </xdr:cNvPr>
        <xdr:cNvCxnSpPr/>
      </xdr:nvCxnSpPr>
      <xdr:spPr>
        <a:xfrm>
          <a:off x="2434716" y="591148"/>
          <a:ext cx="5498" cy="37722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14</xdr:row>
      <xdr:rowOff>152400</xdr:rowOff>
    </xdr:from>
    <xdr:ext cx="27305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01617E6-0226-42DC-B715-329CDB580AA9}"/>
            </a:ext>
          </a:extLst>
        </xdr:cNvPr>
        <xdr:cNvSpPr txBox="1"/>
      </xdr:nvSpPr>
      <xdr:spPr>
        <a:xfrm>
          <a:off x="2438400" y="27749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</a:t>
          </a:r>
          <a:endParaRPr lang="ru-RU" sz="1100"/>
        </a:p>
      </xdr:txBody>
    </xdr:sp>
    <xdr:clientData/>
  </xdr:oneCellAnchor>
  <xdr:twoCellAnchor>
    <xdr:from>
      <xdr:col>3</xdr:col>
      <xdr:colOff>537743</xdr:colOff>
      <xdr:row>20</xdr:row>
      <xdr:rowOff>11015</xdr:rowOff>
    </xdr:from>
    <xdr:to>
      <xdr:col>4</xdr:col>
      <xdr:colOff>57243</xdr:colOff>
      <xdr:row>20</xdr:row>
      <xdr:rowOff>145669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4475D51B-90B0-47FC-9210-30E722166401}"/>
            </a:ext>
          </a:extLst>
        </xdr:cNvPr>
        <xdr:cNvSpPr/>
      </xdr:nvSpPr>
      <xdr:spPr>
        <a:xfrm rot="20131803">
          <a:off x="2371306" y="3717828"/>
          <a:ext cx="130687" cy="13465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298450</xdr:colOff>
      <xdr:row>6</xdr:row>
      <xdr:rowOff>24626</xdr:rowOff>
    </xdr:from>
    <xdr:to>
      <xdr:col>4</xdr:col>
      <xdr:colOff>557561</xdr:colOff>
      <xdr:row>16</xdr:row>
      <xdr:rowOff>3098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E23F4E19-50C0-42DD-89BD-4981FB7AE21D}"/>
            </a:ext>
          </a:extLst>
        </xdr:cNvPr>
        <xdr:cNvCxnSpPr>
          <a:stCxn id="3" idx="2"/>
        </xdr:cNvCxnSpPr>
      </xdr:nvCxnSpPr>
      <xdr:spPr>
        <a:xfrm>
          <a:off x="1518889" y="1139748"/>
          <a:ext cx="1479550" cy="18524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318282</xdr:colOff>
      <xdr:row>5</xdr:row>
      <xdr:rowOff>184818</xdr:rowOff>
    </xdr:from>
    <xdr:to>
      <xdr:col>2</xdr:col>
      <xdr:colOff>371929</xdr:colOff>
      <xdr:row>24</xdr:row>
      <xdr:rowOff>63500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646DB72-1EC8-4F25-A1A4-2AE43E416655}"/>
            </a:ext>
          </a:extLst>
        </xdr:cNvPr>
        <xdr:cNvCxnSpPr/>
      </xdr:nvCxnSpPr>
      <xdr:spPr>
        <a:xfrm>
          <a:off x="1533853" y="1101032"/>
          <a:ext cx="53647" cy="3407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356577</xdr:colOff>
      <xdr:row>14</xdr:row>
      <xdr:rowOff>147515</xdr:rowOff>
    </xdr:from>
    <xdr:ext cx="27305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81515D7-73C2-41C3-9A16-FD9DD3E54200}"/>
            </a:ext>
          </a:extLst>
        </xdr:cNvPr>
        <xdr:cNvSpPr txBox="1"/>
      </xdr:nvSpPr>
      <xdr:spPr>
        <a:xfrm>
          <a:off x="1577731" y="2775438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J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7</xdr:row>
      <xdr:rowOff>44450</xdr:rowOff>
    </xdr:from>
    <xdr:to>
      <xdr:col>8</xdr:col>
      <xdr:colOff>82550</xdr:colOff>
      <xdr:row>19</xdr:row>
      <xdr:rowOff>0</xdr:rowOff>
    </xdr:to>
    <xdr:sp macro="" textlink="">
      <xdr:nvSpPr>
        <xdr:cNvPr id="2" name="Шестиугольник 1">
          <a:extLst>
            <a:ext uri="{FF2B5EF4-FFF2-40B4-BE49-F238E27FC236}">
              <a16:creationId xmlns:a16="http://schemas.microsoft.com/office/drawing/2014/main" id="{565A4194-4886-42E3-AC55-B4F43F6CF5BA}"/>
            </a:ext>
          </a:extLst>
        </xdr:cNvPr>
        <xdr:cNvSpPr/>
      </xdr:nvSpPr>
      <xdr:spPr>
        <a:xfrm>
          <a:off x="2501900" y="1333500"/>
          <a:ext cx="2457450" cy="2165350"/>
        </a:xfrm>
        <a:prstGeom prst="hexagon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203200</xdr:colOff>
      <xdr:row>13</xdr:row>
      <xdr:rowOff>25400</xdr:rowOff>
    </xdr:from>
    <xdr:to>
      <xdr:col>10</xdr:col>
      <xdr:colOff>12700</xdr:colOff>
      <xdr:row>13</xdr:row>
      <xdr:rowOff>25400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EFBE6335-0DBB-40B5-92AF-BF4933CCC9EE}"/>
            </a:ext>
          </a:extLst>
        </xdr:cNvPr>
        <xdr:cNvCxnSpPr/>
      </xdr:nvCxnSpPr>
      <xdr:spPr>
        <a:xfrm>
          <a:off x="1422400" y="2419350"/>
          <a:ext cx="4686300" cy="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2</xdr:row>
      <xdr:rowOff>25400</xdr:rowOff>
    </xdr:from>
    <xdr:to>
      <xdr:col>8</xdr:col>
      <xdr:colOff>152400</xdr:colOff>
      <xdr:row>24</xdr:row>
      <xdr:rowOff>12700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2FA117DF-EC4A-476D-9F03-12EE12383779}"/>
            </a:ext>
          </a:extLst>
        </xdr:cNvPr>
        <xdr:cNvCxnSpPr/>
      </xdr:nvCxnSpPr>
      <xdr:spPr>
        <a:xfrm>
          <a:off x="2444750" y="393700"/>
          <a:ext cx="2584450" cy="403860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12700</xdr:rowOff>
    </xdr:from>
    <xdr:to>
      <xdr:col>8</xdr:col>
      <xdr:colOff>146050</xdr:colOff>
      <xdr:row>24</xdr:row>
      <xdr:rowOff>25400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7DFA3C7F-347B-4AC1-AE30-E8615447943E}"/>
            </a:ext>
          </a:extLst>
        </xdr:cNvPr>
        <xdr:cNvCxnSpPr/>
      </xdr:nvCxnSpPr>
      <xdr:spPr>
        <a:xfrm flipV="1">
          <a:off x="2438400" y="381000"/>
          <a:ext cx="2584450" cy="406400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160835</xdr:colOff>
      <xdr:row>19</xdr:row>
      <xdr:rowOff>67765</xdr:rowOff>
    </xdr:from>
    <xdr:to>
      <xdr:col>6</xdr:col>
      <xdr:colOff>50745</xdr:colOff>
      <xdr:row>25</xdr:row>
      <xdr:rowOff>38045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1B9BDCBE-68EB-4227-AB2A-F0FF0B5D6CDB}"/>
            </a:ext>
          </a:extLst>
        </xdr:cNvPr>
        <xdr:cNvGrpSpPr/>
      </xdr:nvGrpSpPr>
      <xdr:grpSpPr>
        <a:xfrm rot="7328781">
          <a:off x="2895600" y="3784600"/>
          <a:ext cx="1151380" cy="1236110"/>
          <a:chOff x="8407400" y="1143000"/>
          <a:chExt cx="1075180" cy="1109110"/>
        </a:xfrm>
      </xdr:grpSpPr>
      <xdr:cxnSp macro="">
        <xdr:nvCxnSpPr>
          <xdr:cNvPr id="5" name="Прямая со стрелкой 4">
            <a:extLst>
              <a:ext uri="{FF2B5EF4-FFF2-40B4-BE49-F238E27FC236}">
                <a16:creationId xmlns:a16="http://schemas.microsoft.com/office/drawing/2014/main" id="{BC0AD50F-F9F4-4613-9148-3D5020B20A62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Прямая со стрелкой 9">
            <a:extLst>
              <a:ext uri="{FF2B5EF4-FFF2-40B4-BE49-F238E27FC236}">
                <a16:creationId xmlns:a16="http://schemas.microsoft.com/office/drawing/2014/main" id="{6E6662B4-121E-4610-95A0-C14BFF7EBBBD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FAFB5186-9A06-4E91-B2D8-ECD1C24B501F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56ABA7D1-DE96-47E9-B262-7B48E63D8666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65585</xdr:colOff>
      <xdr:row>3</xdr:row>
      <xdr:rowOff>124915</xdr:rowOff>
    </xdr:from>
    <xdr:to>
      <xdr:col>4</xdr:col>
      <xdr:colOff>565095</xdr:colOff>
      <xdr:row>9</xdr:row>
      <xdr:rowOff>95195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D2915E8A-449E-4A50-9B15-C46536866B72}"/>
            </a:ext>
          </a:extLst>
        </xdr:cNvPr>
        <xdr:cNvGrpSpPr/>
      </xdr:nvGrpSpPr>
      <xdr:grpSpPr>
        <a:xfrm rot="14170505">
          <a:off x="2089150" y="717550"/>
          <a:ext cx="1164080" cy="1172610"/>
          <a:chOff x="8407400" y="1143000"/>
          <a:chExt cx="1075180" cy="1109110"/>
        </a:xfrm>
      </xdr:grpSpPr>
      <xdr:cxnSp macro="">
        <xdr:nvCxnSpPr>
          <xdr:cNvPr id="18" name="Прямая со стрелкой 17">
            <a:extLst>
              <a:ext uri="{FF2B5EF4-FFF2-40B4-BE49-F238E27FC236}">
                <a16:creationId xmlns:a16="http://schemas.microsoft.com/office/drawing/2014/main" id="{C6868DD4-F806-43EB-934C-E90E7FA44D97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Прямая со стрелкой 18">
            <a:extLst>
              <a:ext uri="{FF2B5EF4-FFF2-40B4-BE49-F238E27FC236}">
                <a16:creationId xmlns:a16="http://schemas.microsoft.com/office/drawing/2014/main" id="{B6EFDBA4-E542-4EB4-A5F1-A22A6ED27D13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963D0016-15AB-4463-B4B0-EB7B9BD67694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7F47687-D2AA-4F46-BA56-1F6FBC67A0BF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84635</xdr:colOff>
      <xdr:row>1</xdr:row>
      <xdr:rowOff>30357</xdr:rowOff>
    </xdr:from>
    <xdr:to>
      <xdr:col>7</xdr:col>
      <xdr:colOff>584145</xdr:colOff>
      <xdr:row>7</xdr:row>
      <xdr:rowOff>637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974531FC-2E28-4275-9729-CDC134CDC1B4}"/>
            </a:ext>
          </a:extLst>
        </xdr:cNvPr>
        <xdr:cNvGrpSpPr/>
      </xdr:nvGrpSpPr>
      <xdr:grpSpPr>
        <a:xfrm rot="18164273">
          <a:off x="4127500" y="216592"/>
          <a:ext cx="1164080" cy="1172610"/>
          <a:chOff x="8407400" y="1143000"/>
          <a:chExt cx="1075180" cy="1109110"/>
        </a:xfrm>
      </xdr:grpSpPr>
      <xdr:cxnSp macro="">
        <xdr:nvCxnSpPr>
          <xdr:cNvPr id="23" name="Прямая со стрелкой 22">
            <a:extLst>
              <a:ext uri="{FF2B5EF4-FFF2-40B4-BE49-F238E27FC236}">
                <a16:creationId xmlns:a16="http://schemas.microsoft.com/office/drawing/2014/main" id="{093883A6-F0BC-4902-9D71-2DC2DA1FC29D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Прямая со стрелкой 23">
            <a:extLst>
              <a:ext uri="{FF2B5EF4-FFF2-40B4-BE49-F238E27FC236}">
                <a16:creationId xmlns:a16="http://schemas.microsoft.com/office/drawing/2014/main" id="{062A5586-38FB-4B5E-AFC6-373E7C465855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1DBDB79F-F93A-4E51-A243-8A4012301C7A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778B6468-8C3E-4241-B1D8-504781C29499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198935</xdr:colOff>
      <xdr:row>16</xdr:row>
      <xdr:rowOff>112216</xdr:rowOff>
    </xdr:from>
    <xdr:to>
      <xdr:col>9</xdr:col>
      <xdr:colOff>88845</xdr:colOff>
      <xdr:row>22</xdr:row>
      <xdr:rowOff>82496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4C4C9298-5981-420A-9C81-7B191B3088FA}"/>
            </a:ext>
          </a:extLst>
        </xdr:cNvPr>
        <xdr:cNvGrpSpPr/>
      </xdr:nvGrpSpPr>
      <xdr:grpSpPr>
        <a:xfrm rot="3304120">
          <a:off x="4953000" y="3232151"/>
          <a:ext cx="1151380" cy="1236110"/>
          <a:chOff x="8407400" y="1143000"/>
          <a:chExt cx="1075180" cy="1109110"/>
        </a:xfrm>
      </xdr:grpSpPr>
      <xdr:cxnSp macro="">
        <xdr:nvCxnSpPr>
          <xdr:cNvPr id="28" name="Прямая со стрелкой 27">
            <a:extLst>
              <a:ext uri="{FF2B5EF4-FFF2-40B4-BE49-F238E27FC236}">
                <a16:creationId xmlns:a16="http://schemas.microsoft.com/office/drawing/2014/main" id="{606620EE-0E6C-4FEB-970D-C98A50630825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Прямая со стрелкой 28">
            <a:extLst>
              <a:ext uri="{FF2B5EF4-FFF2-40B4-BE49-F238E27FC236}">
                <a16:creationId xmlns:a16="http://schemas.microsoft.com/office/drawing/2014/main" id="{6CF03824-43D9-433C-A479-D3111DDF5FC9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BE71C982-7710-4C37-9E3A-2AAC1FD7D4D8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4073B78D-21FD-491A-90F5-699A71291CE8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546100</xdr:colOff>
      <xdr:row>7</xdr:row>
      <xdr:rowOff>152400</xdr:rowOff>
    </xdr:from>
    <xdr:to>
      <xdr:col>9</xdr:col>
      <xdr:colOff>402080</xdr:colOff>
      <xdr:row>13</xdr:row>
      <xdr:rowOff>156610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506F8823-3443-46A4-8C92-C2271FDFB2D4}"/>
            </a:ext>
          </a:extLst>
        </xdr:cNvPr>
        <xdr:cNvGrpSpPr/>
      </xdr:nvGrpSpPr>
      <xdr:grpSpPr>
        <a:xfrm>
          <a:off x="5257800" y="1536700"/>
          <a:ext cx="1202180" cy="1198010"/>
          <a:chOff x="8407400" y="1143000"/>
          <a:chExt cx="1075180" cy="1109110"/>
        </a:xfrm>
      </xdr:grpSpPr>
      <xdr:cxnSp macro="">
        <xdr:nvCxnSpPr>
          <xdr:cNvPr id="33" name="Прямая со стрелкой 32">
            <a:extLst>
              <a:ext uri="{FF2B5EF4-FFF2-40B4-BE49-F238E27FC236}">
                <a16:creationId xmlns:a16="http://schemas.microsoft.com/office/drawing/2014/main" id="{82CDA685-2225-45F9-A7AA-1C102041954D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Прямая со стрелкой 33">
            <a:extLst>
              <a:ext uri="{FF2B5EF4-FFF2-40B4-BE49-F238E27FC236}">
                <a16:creationId xmlns:a16="http://schemas.microsoft.com/office/drawing/2014/main" id="{B57B7BE3-DB71-4071-A4CD-965062B5F0CA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B5885A7D-F472-4389-ADD4-530A22195420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2DBDFB2-0AC8-468B-B585-1D2B8EB7D142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330200</xdr:colOff>
      <xdr:row>12</xdr:row>
      <xdr:rowOff>63500</xdr:rowOff>
    </xdr:from>
    <xdr:to>
      <xdr:col>4</xdr:col>
      <xdr:colOff>186180</xdr:colOff>
      <xdr:row>18</xdr:row>
      <xdr:rowOff>67710</xdr:rowOff>
    </xdr:to>
    <xdr:grpSp>
      <xdr:nvGrpSpPr>
        <xdr:cNvPr id="37" name="Группа 36">
          <a:extLst>
            <a:ext uri="{FF2B5EF4-FFF2-40B4-BE49-F238E27FC236}">
              <a16:creationId xmlns:a16="http://schemas.microsoft.com/office/drawing/2014/main" id="{1DE9DEC0-09DD-4E3A-A0CC-EB92EDEA73C3}"/>
            </a:ext>
          </a:extLst>
        </xdr:cNvPr>
        <xdr:cNvGrpSpPr/>
      </xdr:nvGrpSpPr>
      <xdr:grpSpPr>
        <a:xfrm rot="10800000">
          <a:off x="1676400" y="2438400"/>
          <a:ext cx="1202180" cy="1185310"/>
          <a:chOff x="8407400" y="1143000"/>
          <a:chExt cx="1075180" cy="1109110"/>
        </a:xfrm>
      </xdr:grpSpPr>
      <xdr:cxnSp macro="">
        <xdr:nvCxnSpPr>
          <xdr:cNvPr id="38" name="Прямая со стрелкой 37">
            <a:extLst>
              <a:ext uri="{FF2B5EF4-FFF2-40B4-BE49-F238E27FC236}">
                <a16:creationId xmlns:a16="http://schemas.microsoft.com/office/drawing/2014/main" id="{613A3F3D-75F2-4F89-8C53-B2B0B47AA560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 стрелкой 38">
            <a:extLst>
              <a:ext uri="{FF2B5EF4-FFF2-40B4-BE49-F238E27FC236}">
                <a16:creationId xmlns:a16="http://schemas.microsoft.com/office/drawing/2014/main" id="{85D4A8B8-3578-4B3F-8D2E-527C10BDD5E4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9F3A3FD0-32CA-4F1A-81BB-5F82C44F90D3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F2C57D3A-57E8-4C11-BDCF-21D29792AA89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558800</xdr:colOff>
      <xdr:row>7</xdr:row>
      <xdr:rowOff>158750</xdr:rowOff>
    </xdr:from>
    <xdr:to>
      <xdr:col>7</xdr:col>
      <xdr:colOff>414780</xdr:colOff>
      <xdr:row>13</xdr:row>
      <xdr:rowOff>162960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7FC34794-A044-4738-A7D1-E5BF3E7D7629}"/>
            </a:ext>
          </a:extLst>
        </xdr:cNvPr>
        <xdr:cNvGrpSpPr/>
      </xdr:nvGrpSpPr>
      <xdr:grpSpPr>
        <a:xfrm>
          <a:off x="3924300" y="1543050"/>
          <a:ext cx="1202180" cy="1198010"/>
          <a:chOff x="8407400" y="1143000"/>
          <a:chExt cx="1075180" cy="1109110"/>
        </a:xfrm>
      </xdr:grpSpPr>
      <xdr:cxnSp macro="">
        <xdr:nvCxnSpPr>
          <xdr:cNvPr id="43" name="Прямая со стрелкой 42">
            <a:extLst>
              <a:ext uri="{FF2B5EF4-FFF2-40B4-BE49-F238E27FC236}">
                <a16:creationId xmlns:a16="http://schemas.microsoft.com/office/drawing/2014/main" id="{95CF4350-A774-4063-B3A2-766991773608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Прямая со стрелкой 43">
            <a:extLst>
              <a:ext uri="{FF2B5EF4-FFF2-40B4-BE49-F238E27FC236}">
                <a16:creationId xmlns:a16="http://schemas.microsoft.com/office/drawing/2014/main" id="{D0D82C86-C0E4-4E06-9221-BE521464F541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68CF3F03-4FF9-4B09-858C-F07FCD130050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DAA4DF5D-6041-471E-8AB6-2CC66C21D453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oneCellAnchor>
    <xdr:from>
      <xdr:col>7</xdr:col>
      <xdr:colOff>184150</xdr:colOff>
      <xdr:row>6</xdr:row>
      <xdr:rowOff>76200</xdr:rowOff>
    </xdr:from>
    <xdr:ext cx="25616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C6B657-256E-4005-97BB-0ABE734EFCF8}"/>
            </a:ext>
          </a:extLst>
        </xdr:cNvPr>
        <xdr:cNvSpPr txBox="1"/>
      </xdr:nvSpPr>
      <xdr:spPr>
        <a:xfrm>
          <a:off x="4451350" y="118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endParaRPr lang="ru-RU" sz="1100"/>
        </a:p>
      </xdr:txBody>
    </xdr:sp>
    <xdr:clientData/>
  </xdr:oneCellAnchor>
  <xdr:oneCellAnchor>
    <xdr:from>
      <xdr:col>8</xdr:col>
      <xdr:colOff>63500</xdr:colOff>
      <xdr:row>13</xdr:row>
      <xdr:rowOff>57150</xdr:rowOff>
    </xdr:from>
    <xdr:ext cx="25616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8CF8816-B557-41E1-891B-93380E24E3B9}"/>
            </a:ext>
          </a:extLst>
        </xdr:cNvPr>
        <xdr:cNvSpPr txBox="1"/>
      </xdr:nvSpPr>
      <xdr:spPr>
        <a:xfrm>
          <a:off x="4940300" y="245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endParaRPr lang="ru-RU" sz="1100"/>
        </a:p>
      </xdr:txBody>
    </xdr:sp>
    <xdr:clientData/>
  </xdr:oneCellAnchor>
  <xdr:oneCellAnchor>
    <xdr:from>
      <xdr:col>6</xdr:col>
      <xdr:colOff>546100</xdr:colOff>
      <xdr:row>19</xdr:row>
      <xdr:rowOff>38100</xdr:rowOff>
    </xdr:from>
    <xdr:ext cx="25616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B0BCBF5-80DD-4D05-9BD4-E0860AD95305}"/>
            </a:ext>
          </a:extLst>
        </xdr:cNvPr>
        <xdr:cNvSpPr txBox="1"/>
      </xdr:nvSpPr>
      <xdr:spPr>
        <a:xfrm>
          <a:off x="4203700" y="3536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u-RU" sz="1100"/>
        </a:p>
      </xdr:txBody>
    </xdr:sp>
    <xdr:clientData/>
  </xdr:oneCellAnchor>
  <xdr:oneCellAnchor>
    <xdr:from>
      <xdr:col>4</xdr:col>
      <xdr:colOff>254000</xdr:colOff>
      <xdr:row>18</xdr:row>
      <xdr:rowOff>63500</xdr:rowOff>
    </xdr:from>
    <xdr:ext cx="25616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A33EA23-13D3-4711-AC55-8809A2CBB61F}"/>
            </a:ext>
          </a:extLst>
        </xdr:cNvPr>
        <xdr:cNvSpPr txBox="1"/>
      </xdr:nvSpPr>
      <xdr:spPr>
        <a:xfrm>
          <a:off x="2692400" y="3378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  <a:endParaRPr lang="ru-RU" sz="1100"/>
        </a:p>
      </xdr:txBody>
    </xdr:sp>
    <xdr:clientData/>
  </xdr:oneCellAnchor>
  <xdr:oneCellAnchor>
    <xdr:from>
      <xdr:col>3</xdr:col>
      <xdr:colOff>387350</xdr:colOff>
      <xdr:row>11</xdr:row>
      <xdr:rowOff>76200</xdr:rowOff>
    </xdr:from>
    <xdr:ext cx="25616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D6B5748-7F07-4A8D-915E-A2AA8F81433F}"/>
            </a:ext>
          </a:extLst>
        </xdr:cNvPr>
        <xdr:cNvSpPr txBox="1"/>
      </xdr:nvSpPr>
      <xdr:spPr>
        <a:xfrm>
          <a:off x="2216150" y="2101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  <a:endParaRPr lang="ru-RU" sz="1100"/>
        </a:p>
      </xdr:txBody>
    </xdr:sp>
    <xdr:clientData/>
  </xdr:oneCellAnchor>
  <xdr:oneCellAnchor>
    <xdr:from>
      <xdr:col>4</xdr:col>
      <xdr:colOff>558800</xdr:colOff>
      <xdr:row>5</xdr:row>
      <xdr:rowOff>95250</xdr:rowOff>
    </xdr:from>
    <xdr:ext cx="256160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5D3EFD2F-B874-425C-999A-CFC6A236FF5D}"/>
            </a:ext>
          </a:extLst>
        </xdr:cNvPr>
        <xdr:cNvSpPr txBox="1"/>
      </xdr:nvSpPr>
      <xdr:spPr>
        <a:xfrm>
          <a:off x="2997200" y="101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u-RU" sz="1100"/>
        </a:p>
      </xdr:txBody>
    </xdr:sp>
    <xdr:clientData/>
  </xdr:oneCellAnchor>
  <xdr:oneCellAnchor>
    <xdr:from>
      <xdr:col>6</xdr:col>
      <xdr:colOff>546100</xdr:colOff>
      <xdr:row>13</xdr:row>
      <xdr:rowOff>19050</xdr:rowOff>
    </xdr:from>
    <xdr:ext cx="26629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D6A7123-0DFE-4B34-A89A-37E89B75CA78}"/>
            </a:ext>
          </a:extLst>
        </xdr:cNvPr>
        <xdr:cNvSpPr txBox="1"/>
      </xdr:nvSpPr>
      <xdr:spPr>
        <a:xfrm>
          <a:off x="4203700" y="245110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  <a:endParaRPr lang="ru-RU" sz="1100"/>
        </a:p>
      </xdr:txBody>
    </xdr:sp>
    <xdr:clientData/>
  </xdr:oneCellAnchor>
  <xdr:twoCellAnchor editAs="oneCell">
    <xdr:from>
      <xdr:col>9</xdr:col>
      <xdr:colOff>603250</xdr:colOff>
      <xdr:row>21</xdr:row>
      <xdr:rowOff>120650</xdr:rowOff>
    </xdr:from>
    <xdr:to>
      <xdr:col>11</xdr:col>
      <xdr:colOff>171450</xdr:colOff>
      <xdr:row>23</xdr:row>
      <xdr:rowOff>50800</xdr:rowOff>
    </xdr:to>
    <xdr:sp macro="" textlink="">
      <xdr:nvSpPr>
        <xdr:cNvPr id="2050" name="AutoShape 2" descr="{\begin{bmatrix}\cos \phi &amp;-\sin \phi \\\sin \phi &amp;\cos \phi \end{bmatrix}}">
          <a:extLst>
            <a:ext uri="{FF2B5EF4-FFF2-40B4-BE49-F238E27FC236}">
              <a16:creationId xmlns:a16="http://schemas.microsoft.com/office/drawing/2014/main" id="{511A87F5-2A75-48A5-ACE4-81990C63DBCA}"/>
            </a:ext>
          </a:extLst>
        </xdr:cNvPr>
        <xdr:cNvSpPr>
          <a:spLocks noChangeAspect="1" noChangeArrowheads="1"/>
        </xdr:cNvSpPr>
      </xdr:nvSpPr>
      <xdr:spPr bwMode="auto">
        <a:xfrm>
          <a:off x="6089650" y="405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536575</xdr:colOff>
      <xdr:row>17</xdr:row>
      <xdr:rowOff>44450</xdr:rowOff>
    </xdr:from>
    <xdr:to>
      <xdr:col>25</xdr:col>
      <xdr:colOff>231775</xdr:colOff>
      <xdr:row>32</xdr:row>
      <xdr:rowOff>25400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CC7834-55A6-4920-828F-FA086CA4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517525</xdr:colOff>
      <xdr:row>33</xdr:row>
      <xdr:rowOff>12700</xdr:rowOff>
    </xdr:from>
    <xdr:to>
      <xdr:col>25</xdr:col>
      <xdr:colOff>212725</xdr:colOff>
      <xdr:row>47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748686-0CE6-4CDB-BF45-BEDA9FD30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536575</xdr:colOff>
      <xdr:row>49</xdr:row>
      <xdr:rowOff>12700</xdr:rowOff>
    </xdr:from>
    <xdr:to>
      <xdr:col>25</xdr:col>
      <xdr:colOff>231775</xdr:colOff>
      <xdr:row>63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7EBA963-38DE-4639-8F29-B33456ED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3175</xdr:colOff>
      <xdr:row>1</xdr:row>
      <xdr:rowOff>0</xdr:rowOff>
    </xdr:from>
    <xdr:to>
      <xdr:col>25</xdr:col>
      <xdr:colOff>307975</xdr:colOff>
      <xdr:row>15</xdr:row>
      <xdr:rowOff>158750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F1457B7-88F4-4B24-938D-C0CE3784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O39"/>
  <sheetViews>
    <sheetView zoomScaleNormal="100" workbookViewId="0">
      <selection activeCell="K6" sqref="K6"/>
    </sheetView>
  </sheetViews>
  <sheetFormatPr baseColWidth="10" defaultColWidth="8.83203125" defaultRowHeight="15" x14ac:dyDescent="0.2"/>
  <sheetData>
    <row r="2" spans="7:15" ht="16" thickBot="1" x14ac:dyDescent="0.25">
      <c r="G2" s="31"/>
      <c r="H2" s="31" t="s">
        <v>7</v>
      </c>
      <c r="I2" s="1"/>
    </row>
    <row r="3" spans="7:15" x14ac:dyDescent="0.2">
      <c r="G3" s="32" t="s">
        <v>0</v>
      </c>
      <c r="H3" s="33">
        <v>53.05</v>
      </c>
      <c r="I3" s="3"/>
      <c r="J3" s="2"/>
      <c r="K3" s="68" t="s">
        <v>29</v>
      </c>
      <c r="L3" s="68"/>
      <c r="M3" s="2"/>
      <c r="N3" s="2"/>
      <c r="O3" s="2"/>
    </row>
    <row r="4" spans="7:15" x14ac:dyDescent="0.2">
      <c r="G4" s="34" t="s">
        <v>1</v>
      </c>
      <c r="H4" s="35">
        <v>60.64</v>
      </c>
      <c r="I4" s="3"/>
      <c r="J4" s="2"/>
      <c r="K4" s="68"/>
      <c r="L4" s="68"/>
      <c r="M4" s="2"/>
      <c r="N4" s="2"/>
      <c r="O4" s="2"/>
    </row>
    <row r="5" spans="7:15" x14ac:dyDescent="0.2">
      <c r="G5" s="34" t="s">
        <v>2</v>
      </c>
      <c r="H5" s="35">
        <v>14.18</v>
      </c>
      <c r="I5" s="3"/>
      <c r="J5" s="2"/>
      <c r="K5" s="2"/>
      <c r="L5" s="2"/>
      <c r="M5" s="2"/>
      <c r="N5" s="2"/>
      <c r="O5" s="2"/>
    </row>
    <row r="6" spans="7:15" ht="16" thickBot="1" x14ac:dyDescent="0.25">
      <c r="G6" s="36" t="s">
        <v>3</v>
      </c>
      <c r="H6" s="37">
        <v>136</v>
      </c>
      <c r="I6" s="3"/>
      <c r="J6" s="2" t="s">
        <v>42</v>
      </c>
      <c r="K6" s="2">
        <f>H6*H6</f>
        <v>18496</v>
      </c>
      <c r="L6" s="2"/>
      <c r="M6" s="2"/>
      <c r="N6" s="2"/>
      <c r="O6" s="2"/>
    </row>
    <row r="7" spans="7:15" ht="16" thickBot="1" x14ac:dyDescent="0.25">
      <c r="G7" s="31"/>
      <c r="H7" s="38"/>
      <c r="I7" s="2"/>
      <c r="J7" s="2"/>
      <c r="K7" s="2"/>
      <c r="L7" s="2"/>
      <c r="M7" s="2"/>
      <c r="N7" s="2"/>
      <c r="O7" s="2"/>
    </row>
    <row r="8" spans="7:15" x14ac:dyDescent="0.2">
      <c r="G8" s="32" t="s">
        <v>10</v>
      </c>
      <c r="H8" s="33">
        <f>SQRT(H4*H4+H5*H5)</f>
        <v>62.275854068812258</v>
      </c>
      <c r="I8" s="2"/>
      <c r="J8" s="2" t="s">
        <v>41</v>
      </c>
      <c r="K8" s="67">
        <f>H8*H8</f>
        <v>3878.2820000000002</v>
      </c>
      <c r="L8" s="2"/>
      <c r="M8" s="2"/>
      <c r="N8" s="2"/>
      <c r="O8" s="2"/>
    </row>
    <row r="9" spans="7:15" ht="16" thickBot="1" x14ac:dyDescent="0.25">
      <c r="G9" s="36" t="s">
        <v>11</v>
      </c>
      <c r="H9" s="37">
        <f>ASIN(H5/H8)</f>
        <v>0.2297114845470119</v>
      </c>
      <c r="I9" s="2"/>
      <c r="J9" s="2"/>
      <c r="K9" s="2"/>
      <c r="L9" s="2"/>
      <c r="M9" s="2"/>
      <c r="N9" s="2"/>
      <c r="O9" s="2"/>
    </row>
    <row r="10" spans="7:15" x14ac:dyDescent="0.2">
      <c r="G10" s="1"/>
      <c r="H10" s="2"/>
      <c r="I10" s="2"/>
      <c r="J10" s="2"/>
      <c r="K10" s="2"/>
      <c r="L10" s="2"/>
      <c r="M10" s="2"/>
      <c r="N10" s="2"/>
      <c r="O10" s="2"/>
    </row>
    <row r="11" spans="7:15" ht="16" thickBot="1" x14ac:dyDescent="0.25">
      <c r="G11" s="18"/>
      <c r="H11" s="25" t="s">
        <v>8</v>
      </c>
      <c r="I11" s="25" t="s">
        <v>9</v>
      </c>
      <c r="J11" s="25" t="s">
        <v>28</v>
      </c>
      <c r="K11" s="2"/>
      <c r="L11" s="2"/>
      <c r="M11" s="2"/>
      <c r="N11" s="2"/>
      <c r="O11" s="2"/>
    </row>
    <row r="12" spans="7:15" x14ac:dyDescent="0.2">
      <c r="G12" s="19" t="s">
        <v>4</v>
      </c>
      <c r="H12" s="39">
        <v>0</v>
      </c>
      <c r="I12" s="20">
        <f>H12/180*PI()</f>
        <v>0</v>
      </c>
      <c r="J12" s="20">
        <f>H12/300*1024</f>
        <v>0</v>
      </c>
      <c r="K12" s="2"/>
      <c r="L12" s="12" t="s">
        <v>15</v>
      </c>
      <c r="M12" s="8">
        <f>H26</f>
        <v>105.95572936837749</v>
      </c>
      <c r="N12" s="7"/>
      <c r="O12" s="7"/>
    </row>
    <row r="13" spans="7:15" x14ac:dyDescent="0.2">
      <c r="G13" s="21" t="s">
        <v>5</v>
      </c>
      <c r="H13" s="40">
        <v>45</v>
      </c>
      <c r="I13" s="22">
        <f t="shared" ref="I13:I14" si="0">H13/180*PI()</f>
        <v>0.78539816339744828</v>
      </c>
      <c r="J13" s="22">
        <f t="shared" ref="J13:J14" si="1">H13/300*1024</f>
        <v>153.6</v>
      </c>
      <c r="K13" s="2"/>
      <c r="L13" s="14" t="s">
        <v>16</v>
      </c>
      <c r="M13" s="9">
        <f t="shared" ref="M13" si="2">H27</f>
        <v>0</v>
      </c>
      <c r="N13" s="7"/>
      <c r="O13" s="7"/>
    </row>
    <row r="14" spans="7:15" ht="16" thickBot="1" x14ac:dyDescent="0.25">
      <c r="G14" s="23" t="s">
        <v>6</v>
      </c>
      <c r="H14" s="41">
        <v>45</v>
      </c>
      <c r="I14" s="24">
        <f t="shared" si="0"/>
        <v>0.78539816339744828</v>
      </c>
      <c r="J14" s="24">
        <f t="shared" si="1"/>
        <v>153.6</v>
      </c>
      <c r="K14" s="2"/>
      <c r="L14" s="16" t="s">
        <v>17</v>
      </c>
      <c r="M14" s="10">
        <f>H28</f>
        <v>103.147818946073</v>
      </c>
      <c r="N14" s="7"/>
      <c r="O14" s="7"/>
    </row>
    <row r="15" spans="7:15" ht="16" thickBot="1" x14ac:dyDescent="0.25">
      <c r="G15" s="18"/>
      <c r="H15" s="25"/>
      <c r="I15" s="26"/>
      <c r="J15" s="26"/>
      <c r="K15" s="2"/>
      <c r="L15" s="11"/>
      <c r="M15" s="7"/>
      <c r="N15" s="7"/>
      <c r="O15" s="7"/>
    </row>
    <row r="16" spans="7:15" x14ac:dyDescent="0.2">
      <c r="G16" s="19" t="s">
        <v>12</v>
      </c>
      <c r="H16" s="27">
        <f>I13-H9</f>
        <v>0.55568667885043643</v>
      </c>
      <c r="I16" s="26"/>
      <c r="J16" s="26"/>
      <c r="K16" s="2"/>
      <c r="L16" s="12" t="s">
        <v>22</v>
      </c>
      <c r="M16" s="8">
        <f>SQRT(M12*M12+M13*M13)</f>
        <v>105.95572936837749</v>
      </c>
      <c r="N16" s="7"/>
      <c r="O16" s="7"/>
    </row>
    <row r="17" spans="7:15" x14ac:dyDescent="0.2">
      <c r="G17" s="21" t="s">
        <v>13</v>
      </c>
      <c r="H17" s="28">
        <f>H8*COS(H16)</f>
        <v>52.905729368377486</v>
      </c>
      <c r="I17" s="26"/>
      <c r="J17" s="26"/>
      <c r="K17" s="2"/>
      <c r="L17" s="14" t="s">
        <v>24</v>
      </c>
      <c r="M17" s="9">
        <f>M16-H3</f>
        <v>52.905729368377493</v>
      </c>
      <c r="N17" s="7"/>
      <c r="O17" s="7"/>
    </row>
    <row r="18" spans="7:15" x14ac:dyDescent="0.2">
      <c r="G18" s="21" t="s">
        <v>14</v>
      </c>
      <c r="H18" s="28">
        <f>H3+H17</f>
        <v>105.95572936837749</v>
      </c>
      <c r="I18" s="26"/>
      <c r="J18" s="26"/>
      <c r="K18" s="2"/>
      <c r="L18" s="14" t="s">
        <v>23</v>
      </c>
      <c r="M18" s="9">
        <f>SQRT(M17*M17+M14*M14)</f>
        <v>115.92449591579796</v>
      </c>
      <c r="N18" s="7"/>
      <c r="O18" s="7"/>
    </row>
    <row r="19" spans="7:15" x14ac:dyDescent="0.2">
      <c r="G19" s="21" t="s">
        <v>18</v>
      </c>
      <c r="H19" s="28">
        <f>H8*SIN(H16)</f>
        <v>32.852181053926998</v>
      </c>
      <c r="I19" s="26"/>
      <c r="J19" s="26"/>
      <c r="K19" s="2"/>
      <c r="L19" s="14" t="s">
        <v>25</v>
      </c>
      <c r="M19" s="9">
        <f>ASIN(M17/M18)</f>
        <v>0.47392358116081201</v>
      </c>
      <c r="N19" s="7"/>
      <c r="O19" s="7"/>
    </row>
    <row r="20" spans="7:15" x14ac:dyDescent="0.2">
      <c r="G20" s="21" t="s">
        <v>19</v>
      </c>
      <c r="H20" s="28">
        <f>I13-I14</f>
        <v>0</v>
      </c>
      <c r="I20" s="26"/>
      <c r="J20" s="26"/>
      <c r="K20" s="2"/>
      <c r="L20" s="14" t="s">
        <v>26</v>
      </c>
      <c r="M20" s="9">
        <f>ACOS((M18*M18+H8*H8-H6*H6)/(2*M18*H8))</f>
        <v>1.652559424484521</v>
      </c>
      <c r="N20" s="7">
        <f>(M18*M18+H8*H8-H6*H6)/(2*M18*H8)</f>
        <v>-8.1672027636135708E-2</v>
      </c>
      <c r="O20" s="7"/>
    </row>
    <row r="21" spans="7:15" ht="16" thickBot="1" x14ac:dyDescent="0.25">
      <c r="G21" s="21" t="s">
        <v>20</v>
      </c>
      <c r="H21" s="28">
        <f>H6*COS(H20)</f>
        <v>136</v>
      </c>
      <c r="I21" s="26"/>
      <c r="J21" s="26"/>
      <c r="K21" s="2"/>
      <c r="L21" s="16" t="s">
        <v>27</v>
      </c>
      <c r="M21" s="10">
        <f>ACOS((H8*H8+H6*H6-M18*M18)/(2*H6*H8))</f>
        <v>1.0151096479444601</v>
      </c>
      <c r="N21" s="7"/>
      <c r="O21" s="7"/>
    </row>
    <row r="22" spans="7:15" ht="16" thickBot="1" x14ac:dyDescent="0.25">
      <c r="G22" s="29" t="s">
        <v>21</v>
      </c>
      <c r="H22" s="42">
        <f>H6*SIN(H20)</f>
        <v>0</v>
      </c>
      <c r="I22" s="26"/>
      <c r="J22" s="26"/>
      <c r="K22" s="2"/>
      <c r="L22" s="11"/>
      <c r="M22" s="7"/>
      <c r="N22" s="7"/>
      <c r="O22" s="7"/>
    </row>
    <row r="23" spans="7:15" ht="16" thickBot="1" x14ac:dyDescent="0.25">
      <c r="G23" s="30" t="s">
        <v>22</v>
      </c>
      <c r="H23" s="43">
        <f>H18+H22</f>
        <v>105.95572936837749</v>
      </c>
      <c r="I23" s="26"/>
      <c r="J23" s="26"/>
      <c r="K23" s="2"/>
      <c r="L23" s="11"/>
      <c r="M23" s="7"/>
      <c r="N23" s="7"/>
      <c r="O23" s="7"/>
    </row>
    <row r="24" spans="7:15" x14ac:dyDescent="0.2">
      <c r="G24" s="18"/>
      <c r="H24" s="26"/>
      <c r="I24" s="26"/>
      <c r="J24" s="26"/>
      <c r="K24" s="2"/>
      <c r="L24" s="11"/>
      <c r="M24" s="7"/>
      <c r="N24" s="7"/>
      <c r="O24" s="7"/>
    </row>
    <row r="25" spans="7:15" ht="16" thickBot="1" x14ac:dyDescent="0.25">
      <c r="G25" s="18"/>
      <c r="H25" s="26"/>
      <c r="I25" s="26"/>
      <c r="J25" s="26"/>
      <c r="K25" s="2"/>
      <c r="L25" s="11"/>
      <c r="M25" s="11" t="s">
        <v>8</v>
      </c>
      <c r="N25" s="11" t="s">
        <v>9</v>
      </c>
      <c r="O25" s="11" t="s">
        <v>28</v>
      </c>
    </row>
    <row r="26" spans="7:15" x14ac:dyDescent="0.2">
      <c r="G26" s="19" t="s">
        <v>15</v>
      </c>
      <c r="H26" s="27">
        <f>H23*COS(I12)</f>
        <v>105.95572936837749</v>
      </c>
      <c r="I26" s="26"/>
      <c r="J26" s="26"/>
      <c r="K26" s="2"/>
      <c r="L26" s="12" t="s">
        <v>4</v>
      </c>
      <c r="M26" s="12">
        <f>N26/PI()*180</f>
        <v>0</v>
      </c>
      <c r="N26" s="13">
        <f>ASIN(M13/M16)</f>
        <v>0</v>
      </c>
      <c r="O26" s="13">
        <f>M26/300*1024</f>
        <v>0</v>
      </c>
    </row>
    <row r="27" spans="7:15" x14ac:dyDescent="0.2">
      <c r="G27" s="21" t="s">
        <v>16</v>
      </c>
      <c r="H27" s="28">
        <f>H23*SIN(I12)</f>
        <v>0</v>
      </c>
      <c r="I27" s="26"/>
      <c r="J27" s="26"/>
      <c r="K27" s="2"/>
      <c r="L27" s="14" t="s">
        <v>5</v>
      </c>
      <c r="M27" s="14">
        <f t="shared" ref="M27:M28" si="3">N27/PI()*180</f>
        <v>45</v>
      </c>
      <c r="N27" s="15">
        <f>M19+M20+H9-PI()/2</f>
        <v>0.78539816339744828</v>
      </c>
      <c r="O27" s="15">
        <f>M27/300*1024</f>
        <v>153.6</v>
      </c>
    </row>
    <row r="28" spans="7:15" ht="16" thickBot="1" x14ac:dyDescent="0.25">
      <c r="G28" s="23" t="s">
        <v>17</v>
      </c>
      <c r="H28" s="44">
        <f>H21-H19</f>
        <v>103.147818946073</v>
      </c>
      <c r="I28" s="26"/>
      <c r="J28" s="26"/>
      <c r="K28" s="2"/>
      <c r="L28" s="16" t="s">
        <v>6</v>
      </c>
      <c r="M28" s="16">
        <f t="shared" si="3"/>
        <v>45</v>
      </c>
      <c r="N28" s="17">
        <f>PI()/2+H9-M21</f>
        <v>0.78539816339744828</v>
      </c>
      <c r="O28" s="17">
        <f t="shared" ref="O28" si="4">M28/300*1024</f>
        <v>153.6</v>
      </c>
    </row>
    <row r="29" spans="7:15" x14ac:dyDescent="0.2">
      <c r="G29" s="1"/>
      <c r="H29" s="2"/>
      <c r="I29" s="2"/>
      <c r="J29" s="2"/>
      <c r="K29" s="2"/>
      <c r="L29" s="2"/>
      <c r="M29" s="2"/>
      <c r="N29" s="2"/>
      <c r="O29" s="2"/>
    </row>
    <row r="30" spans="7:15" x14ac:dyDescent="0.2">
      <c r="G30" s="1"/>
      <c r="H30" s="2"/>
      <c r="I30" s="2"/>
      <c r="J30" s="2"/>
      <c r="K30" s="2"/>
      <c r="L30" s="2"/>
      <c r="M30" s="2"/>
      <c r="N30" s="2"/>
      <c r="O30" s="2"/>
    </row>
    <row r="31" spans="7:15" ht="16" thickBot="1" x14ac:dyDescent="0.25">
      <c r="G31" s="1"/>
      <c r="H31" s="2"/>
      <c r="I31" s="2"/>
      <c r="J31" s="2"/>
      <c r="K31" s="2"/>
      <c r="L31" s="2"/>
      <c r="M31" s="2"/>
      <c r="N31" s="2"/>
      <c r="O31" s="2"/>
    </row>
    <row r="32" spans="7:15" ht="16" thickBot="1" x14ac:dyDescent="0.25">
      <c r="G32" s="45" t="s">
        <v>17</v>
      </c>
      <c r="H32" s="46">
        <f>H28</f>
        <v>103.147818946073</v>
      </c>
      <c r="I32" s="47"/>
      <c r="J32" s="2"/>
      <c r="K32" s="2"/>
      <c r="L32" s="2"/>
      <c r="M32" s="2"/>
      <c r="N32" s="2"/>
      <c r="O32" s="2"/>
    </row>
    <row r="33" spans="7:15" ht="16" thickBot="1" x14ac:dyDescent="0.25">
      <c r="G33" s="48"/>
      <c r="H33" s="47"/>
      <c r="I33" s="47"/>
      <c r="J33" s="2"/>
      <c r="K33" s="2"/>
      <c r="L33" s="2"/>
      <c r="M33" s="2"/>
      <c r="N33" s="2"/>
      <c r="O33" s="2"/>
    </row>
    <row r="34" spans="7:15" x14ac:dyDescent="0.2">
      <c r="G34" s="49" t="s">
        <v>18</v>
      </c>
      <c r="H34" s="50">
        <f>H6-H32</f>
        <v>32.852181053926998</v>
      </c>
      <c r="I34" s="47"/>
      <c r="J34" s="2"/>
      <c r="K34" s="2"/>
      <c r="L34" s="2"/>
      <c r="M34" s="2"/>
      <c r="N34" s="2"/>
      <c r="O34" s="2"/>
    </row>
    <row r="35" spans="7:15" x14ac:dyDescent="0.2">
      <c r="G35" s="51" t="s">
        <v>12</v>
      </c>
      <c r="H35" s="52">
        <f>ASIN(H34/H8)</f>
        <v>0.55568667885043643</v>
      </c>
      <c r="I35" s="47"/>
      <c r="J35" s="2"/>
      <c r="K35" s="2"/>
      <c r="L35" s="2"/>
      <c r="M35" s="2"/>
      <c r="N35" s="2"/>
      <c r="O35" s="2"/>
    </row>
    <row r="36" spans="7:15" ht="16" thickBot="1" x14ac:dyDescent="0.25">
      <c r="G36" s="53" t="s">
        <v>34</v>
      </c>
      <c r="H36" s="54">
        <f>COS(H35)*H8</f>
        <v>52.905729368377486</v>
      </c>
      <c r="I36" s="47"/>
      <c r="J36" s="2"/>
      <c r="K36" s="2"/>
      <c r="L36" s="2"/>
      <c r="M36" s="2"/>
      <c r="N36" s="2"/>
      <c r="O36" s="2"/>
    </row>
    <row r="37" spans="7:15" ht="16" thickBot="1" x14ac:dyDescent="0.25">
      <c r="G37" s="48"/>
      <c r="H37" s="47"/>
      <c r="I37" s="47"/>
    </row>
    <row r="38" spans="7:15" ht="16" thickBot="1" x14ac:dyDescent="0.25">
      <c r="G38" s="49" t="s">
        <v>15</v>
      </c>
      <c r="H38" s="50">
        <f>H36+H3</f>
        <v>105.95572936837749</v>
      </c>
      <c r="I38" s="47"/>
    </row>
    <row r="39" spans="7:15" ht="16" thickBot="1" x14ac:dyDescent="0.25">
      <c r="G39" s="53" t="s">
        <v>35</v>
      </c>
      <c r="H39" s="55">
        <f>H35+H9</f>
        <v>0.78539816339744828</v>
      </c>
      <c r="I39" s="56">
        <f>H39/PI()*180</f>
        <v>45</v>
      </c>
    </row>
  </sheetData>
  <mergeCells count="1">
    <mergeCell ref="K3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02CE-7B40-498C-8652-53C750553DA8}">
  <dimension ref="K1:Y25"/>
  <sheetViews>
    <sheetView tabSelected="1" workbookViewId="0">
      <selection activeCell="Q5" sqref="Q5"/>
    </sheetView>
  </sheetViews>
  <sheetFormatPr baseColWidth="10" defaultColWidth="8.83203125" defaultRowHeight="15" x14ac:dyDescent="0.2"/>
  <cols>
    <col min="11" max="11" width="1.83203125" bestFit="1" customWidth="1"/>
    <col min="14" max="14" width="8.6640625" style="2"/>
    <col min="15" max="15" width="1.83203125" bestFit="1" customWidth="1"/>
    <col min="16" max="16" width="9.6640625" style="2" customWidth="1"/>
    <col min="17" max="17" width="8.6640625" style="2"/>
    <col min="19" max="19" width="1.83203125" bestFit="1" customWidth="1"/>
    <col min="24" max="24" width="2.1640625" bestFit="1" customWidth="1"/>
    <col min="25" max="25" width="6.83203125" style="2" bestFit="1" customWidth="1"/>
  </cols>
  <sheetData>
    <row r="1" spans="11:25" x14ac:dyDescent="0.2">
      <c r="Y1" s="65" t="s">
        <v>40</v>
      </c>
    </row>
    <row r="2" spans="11:25" ht="16" thickBot="1" x14ac:dyDescent="0.25">
      <c r="P2" s="2" t="s">
        <v>43</v>
      </c>
      <c r="T2" t="s">
        <v>44</v>
      </c>
      <c r="Y2" s="66">
        <v>106</v>
      </c>
    </row>
    <row r="3" spans="11:25" ht="16" thickBot="1" x14ac:dyDescent="0.25">
      <c r="K3" t="s">
        <v>36</v>
      </c>
      <c r="O3">
        <v>1</v>
      </c>
      <c r="P3" s="2" t="s">
        <v>38</v>
      </c>
      <c r="Q3" s="2" t="s">
        <v>39</v>
      </c>
      <c r="S3">
        <v>1</v>
      </c>
      <c r="T3" t="s">
        <v>39</v>
      </c>
      <c r="U3" s="2" t="s">
        <v>38</v>
      </c>
      <c r="X3" t="s">
        <v>36</v>
      </c>
    </row>
    <row r="4" spans="11:25" x14ac:dyDescent="0.2">
      <c r="K4" s="59" t="s">
        <v>15</v>
      </c>
      <c r="L4" s="57">
        <v>100</v>
      </c>
      <c r="N4" s="2">
        <f>PI()/3</f>
        <v>1.0471975511965976</v>
      </c>
      <c r="O4" s="59" t="s">
        <v>15</v>
      </c>
      <c r="P4" s="63">
        <f>$L$4-COS(N4)*$L$8</f>
        <v>51.249999999999986</v>
      </c>
      <c r="Q4" s="63">
        <f>P4*COS(-N4)-P5*SIN(-N4)</f>
        <v>39.102540378443877</v>
      </c>
      <c r="S4" s="59" t="s">
        <v>15</v>
      </c>
      <c r="T4" s="69">
        <f>Q4*COS(N4)-Q5*SIN(N4)</f>
        <v>51.249999999999986</v>
      </c>
      <c r="U4" s="63">
        <f>T4+COS(-N4)*$L$8</f>
        <v>100</v>
      </c>
      <c r="X4" s="59" t="s">
        <v>15</v>
      </c>
      <c r="Y4" s="63">
        <f>($L$8+$Y$2)*COS(N4)</f>
        <v>101.75000000000003</v>
      </c>
    </row>
    <row r="5" spans="11:25" ht="16" thickBot="1" x14ac:dyDescent="0.25">
      <c r="K5" s="60" t="s">
        <v>16</v>
      </c>
      <c r="L5" s="58">
        <v>100</v>
      </c>
      <c r="O5" s="60" t="s">
        <v>16</v>
      </c>
      <c r="P5" s="64">
        <f>$L$5-SIN(N4)*$L$8</f>
        <v>15.562523131017244</v>
      </c>
      <c r="Q5" s="64">
        <f>P4*SIN(-N4)+P5*COS(-N4)</f>
        <v>-36.602540378443841</v>
      </c>
      <c r="S5" s="60" t="s">
        <v>16</v>
      </c>
      <c r="T5" s="70">
        <f>Q4*SIN(N4)+Q5*COS(N4)</f>
        <v>15.562523131017251</v>
      </c>
      <c r="U5" s="64">
        <f>T5-SIN(-N4)*$L$8</f>
        <v>100</v>
      </c>
      <c r="X5" s="60" t="s">
        <v>16</v>
      </c>
      <c r="Y5" s="64">
        <f>($L$8+$Y$2)*SIN(N4)</f>
        <v>176.23616967013325</v>
      </c>
    </row>
    <row r="6" spans="11:25" x14ac:dyDescent="0.2">
      <c r="L6">
        <v>0</v>
      </c>
      <c r="T6" s="2"/>
      <c r="U6" s="2"/>
    </row>
    <row r="7" spans="11:25" ht="16" thickBot="1" x14ac:dyDescent="0.25">
      <c r="O7">
        <v>2</v>
      </c>
      <c r="S7">
        <v>2</v>
      </c>
      <c r="T7" s="2"/>
      <c r="U7" s="2"/>
    </row>
    <row r="8" spans="11:25" ht="16" thickBot="1" x14ac:dyDescent="0.25">
      <c r="K8" s="61" t="s">
        <v>37</v>
      </c>
      <c r="L8" s="62">
        <v>97.5</v>
      </c>
      <c r="N8" s="2">
        <f>N4-PI()/3</f>
        <v>0</v>
      </c>
      <c r="O8" s="59" t="s">
        <v>15</v>
      </c>
      <c r="P8" s="63">
        <f>$L$4-COS(N8)*$L$8</f>
        <v>2.5</v>
      </c>
      <c r="Q8" s="63">
        <f>P8*COS(-N8)-P9*SIN(-N8)</f>
        <v>2.5</v>
      </c>
      <c r="S8" s="59" t="s">
        <v>15</v>
      </c>
      <c r="T8" s="69">
        <f>Q8*COS(N8)-Q9*SIN(N8)</f>
        <v>2.5</v>
      </c>
      <c r="U8" s="63">
        <f>T8+COS(-N8)*$L$8</f>
        <v>100</v>
      </c>
      <c r="X8" s="59" t="s">
        <v>15</v>
      </c>
      <c r="Y8" s="63">
        <f>($L$8+$Y$2)*COS(N8)</f>
        <v>203.5</v>
      </c>
    </row>
    <row r="9" spans="11:25" ht="16" thickBot="1" x14ac:dyDescent="0.25">
      <c r="O9" s="60" t="s">
        <v>16</v>
      </c>
      <c r="P9" s="64">
        <f>$L$5-SIN(N8)*$L$8</f>
        <v>100</v>
      </c>
      <c r="Q9" s="64">
        <f>P8*SIN(-N8)+P9*COS(-N8)</f>
        <v>100</v>
      </c>
      <c r="S9" s="60" t="s">
        <v>16</v>
      </c>
      <c r="T9" s="70">
        <f>Q8*SIN(N8)+Q9*COS(N8)</f>
        <v>100</v>
      </c>
      <c r="U9" s="64">
        <f>T9-SIN(-N8)*$L$8</f>
        <v>100</v>
      </c>
      <c r="X9" s="60" t="s">
        <v>16</v>
      </c>
      <c r="Y9" s="64">
        <f>($L$8+$Y$2)*SIN(N8)</f>
        <v>0</v>
      </c>
    </row>
    <row r="10" spans="11:25" x14ac:dyDescent="0.2">
      <c r="T10" s="2"/>
      <c r="U10" s="2"/>
    </row>
    <row r="11" spans="11:25" ht="16" thickBot="1" x14ac:dyDescent="0.25">
      <c r="O11">
        <v>3</v>
      </c>
      <c r="S11">
        <v>3</v>
      </c>
      <c r="T11" s="2"/>
      <c r="U11" s="2"/>
    </row>
    <row r="12" spans="11:25" x14ac:dyDescent="0.2">
      <c r="N12" s="2">
        <f>N16+PI()/3</f>
        <v>5.2359877559829879</v>
      </c>
      <c r="O12" s="59" t="s">
        <v>15</v>
      </c>
      <c r="P12" s="63">
        <f>$L$4-COS(N12)*$L$8</f>
        <v>51.250000000000064</v>
      </c>
      <c r="Q12" s="63">
        <f>P12*COS(-N12)-P13*SIN(-N12)</f>
        <v>-134.10254037844396</v>
      </c>
      <c r="S12" s="59" t="s">
        <v>15</v>
      </c>
      <c r="T12" s="69">
        <f>Q12*COS(N12)-Q13*SIN(N12)</f>
        <v>51.250000000000057</v>
      </c>
      <c r="U12" s="63">
        <f>T12+COS(-N12)*$L$8</f>
        <v>100</v>
      </c>
      <c r="X12" s="59" t="s">
        <v>15</v>
      </c>
      <c r="Y12" s="63">
        <f>($L$8+$Y$2)*COS(N12)</f>
        <v>101.74999999999986</v>
      </c>
    </row>
    <row r="13" spans="11:25" ht="16" thickBot="1" x14ac:dyDescent="0.25">
      <c r="O13" s="60" t="s">
        <v>16</v>
      </c>
      <c r="P13" s="64">
        <f>$L$5-SIN(N12)*$L$8</f>
        <v>184.4374768689828</v>
      </c>
      <c r="Q13" s="64">
        <f>P12*SIN(-N12)+P13*COS(-N12)</f>
        <v>136.60254037844382</v>
      </c>
      <c r="S13" s="60" t="s">
        <v>16</v>
      </c>
      <c r="T13" s="70">
        <f>Q12*SIN(N12)+Q13*COS(N12)</f>
        <v>184.4374768689828</v>
      </c>
      <c r="U13" s="64">
        <f>T13-SIN(-N12)*$L$8</f>
        <v>99.999999999999986</v>
      </c>
      <c r="X13" s="60" t="s">
        <v>16</v>
      </c>
      <c r="Y13" s="64">
        <f>($L$8+$Y$2)*SIN(N12)</f>
        <v>-176.23616967013334</v>
      </c>
    </row>
    <row r="14" spans="11:25" x14ac:dyDescent="0.2">
      <c r="T14" s="2"/>
      <c r="U14" s="2"/>
    </row>
    <row r="15" spans="11:25" ht="16" thickBot="1" x14ac:dyDescent="0.25">
      <c r="O15">
        <v>4</v>
      </c>
      <c r="S15">
        <v>4</v>
      </c>
      <c r="T15" s="2"/>
      <c r="U15" s="2"/>
    </row>
    <row r="16" spans="11:25" x14ac:dyDescent="0.2">
      <c r="N16" s="2">
        <f>N20+PI()/3</f>
        <v>4.1887902047863905</v>
      </c>
      <c r="O16" s="59" t="s">
        <v>15</v>
      </c>
      <c r="P16" s="63">
        <f>$L$4-COS(N16)*$L$8</f>
        <v>148.75000000000006</v>
      </c>
      <c r="Q16" s="63">
        <f>P16*COS(-N16)-P17*SIN(-N16)</f>
        <v>-234.1025403784439</v>
      </c>
      <c r="S16" s="59" t="s">
        <v>15</v>
      </c>
      <c r="T16" s="69">
        <f>Q16*COS(N16)-Q17*SIN(N16)</f>
        <v>148.75000000000006</v>
      </c>
      <c r="U16" s="63">
        <f>T16+COS(-N16)*$L$8</f>
        <v>100.00000000000001</v>
      </c>
      <c r="X16" s="59" t="s">
        <v>15</v>
      </c>
      <c r="Y16" s="63">
        <f>($L$8+$Y$2)*COS(N16)</f>
        <v>-101.75000000000009</v>
      </c>
    </row>
    <row r="17" spans="14:25" ht="16" thickBot="1" x14ac:dyDescent="0.25">
      <c r="O17" s="60" t="s">
        <v>16</v>
      </c>
      <c r="P17" s="64">
        <f>$L$5-SIN(N16)*$L$8</f>
        <v>184.43747686898274</v>
      </c>
      <c r="Q17" s="64">
        <f>P16*SIN(-N16)+P17*COS(-N16)</f>
        <v>36.602540378443791</v>
      </c>
      <c r="S17" s="60" t="s">
        <v>16</v>
      </c>
      <c r="T17" s="70">
        <f>Q16*SIN(N16)+Q17*COS(N16)</f>
        <v>184.43747686898274</v>
      </c>
      <c r="U17" s="64">
        <f>T17-SIN(-N16)*$L$8</f>
        <v>100</v>
      </c>
      <c r="X17" s="60" t="s">
        <v>16</v>
      </c>
      <c r="Y17" s="64">
        <f>($L$8+$Y$2)*SIN(N16)</f>
        <v>-176.23616967013322</v>
      </c>
    </row>
    <row r="18" spans="14:25" x14ac:dyDescent="0.2">
      <c r="T18" s="2"/>
      <c r="U18" s="2"/>
    </row>
    <row r="19" spans="14:25" ht="16" thickBot="1" x14ac:dyDescent="0.25">
      <c r="O19">
        <v>5</v>
      </c>
      <c r="S19">
        <v>5</v>
      </c>
      <c r="T19" s="2"/>
      <c r="U19" s="2"/>
    </row>
    <row r="20" spans="14:25" x14ac:dyDescent="0.2">
      <c r="N20" s="2">
        <f>N24+PI()/3</f>
        <v>3.1415926535897931</v>
      </c>
      <c r="O20" s="59" t="s">
        <v>15</v>
      </c>
      <c r="P20" s="63">
        <f>$L$4-COS(N20)*$L$8</f>
        <v>197.5</v>
      </c>
      <c r="Q20" s="63">
        <f>P20*COS(-N20)-P21*SIN(-N20)</f>
        <v>-197.5</v>
      </c>
      <c r="S20" s="59" t="s">
        <v>15</v>
      </c>
      <c r="T20" s="69">
        <f>Q20*COS(N20)-Q21*SIN(N20)</f>
        <v>197.5</v>
      </c>
      <c r="U20" s="63">
        <f>T20+COS(-N20)*$L$8</f>
        <v>100</v>
      </c>
      <c r="X20" s="59" t="s">
        <v>15</v>
      </c>
      <c r="Y20" s="63">
        <f>($L$8+$Y$2)*COS(N20)</f>
        <v>-203.5</v>
      </c>
    </row>
    <row r="21" spans="14:25" ht="16" thickBot="1" x14ac:dyDescent="0.25">
      <c r="O21" s="60" t="s">
        <v>16</v>
      </c>
      <c r="P21" s="64">
        <f>$L$5-SIN(N20)*$L$8</f>
        <v>99.999999999999986</v>
      </c>
      <c r="Q21" s="64">
        <f>P20*SIN(-N20)+P21*COS(-N20)</f>
        <v>-100.00000000000001</v>
      </c>
      <c r="S21" s="60" t="s">
        <v>16</v>
      </c>
      <c r="T21" s="70">
        <f>Q20*SIN(N20)+Q21*COS(N20)</f>
        <v>99.999999999999986</v>
      </c>
      <c r="U21" s="64">
        <f>T21-SIN(-N20)*$L$8</f>
        <v>100</v>
      </c>
      <c r="X21" s="60" t="s">
        <v>16</v>
      </c>
      <c r="Y21" s="64">
        <f>($L$8+$Y$2)*SIN(N20)</f>
        <v>2.4921562362648637E-14</v>
      </c>
    </row>
    <row r="22" spans="14:25" x14ac:dyDescent="0.2">
      <c r="T22" s="2"/>
      <c r="U22" s="2"/>
    </row>
    <row r="23" spans="14:25" ht="16" thickBot="1" x14ac:dyDescent="0.25">
      <c r="O23">
        <v>6</v>
      </c>
      <c r="S23">
        <v>6</v>
      </c>
      <c r="T23" s="2"/>
      <c r="U23" s="2"/>
    </row>
    <row r="24" spans="14:25" x14ac:dyDescent="0.2">
      <c r="N24" s="2">
        <f>N4+PI()/3</f>
        <v>2.0943951023931953</v>
      </c>
      <c r="O24" s="59" t="s">
        <v>15</v>
      </c>
      <c r="P24" s="63">
        <f>$L$4-COS(N24)*$L$8</f>
        <v>148.75</v>
      </c>
      <c r="Q24" s="63">
        <f>P24*COS(-N24)-P25*SIN(-N24)</f>
        <v>-60.897459621556109</v>
      </c>
      <c r="S24" s="59" t="s">
        <v>15</v>
      </c>
      <c r="T24" s="69">
        <f>Q24*COS(N24)-Q25*SIN(N24)</f>
        <v>148.74999999999997</v>
      </c>
      <c r="U24" s="63">
        <f>T24+COS(-N24)*$L$8</f>
        <v>99.999999999999986</v>
      </c>
      <c r="X24" s="59" t="s">
        <v>15</v>
      </c>
      <c r="Y24" s="63">
        <f>($L$8+$Y$2)*COS(N24)</f>
        <v>-101.74999999999997</v>
      </c>
    </row>
    <row r="25" spans="14:25" ht="16" thickBot="1" x14ac:dyDescent="0.25">
      <c r="O25" s="60" t="s">
        <v>16</v>
      </c>
      <c r="P25" s="64">
        <f>$L$5-SIN(N24)*$L$8</f>
        <v>15.56252313101723</v>
      </c>
      <c r="Q25" s="64">
        <f>P24*SIN(-N24)+P25*COS(-N24)</f>
        <v>-136.60254037844385</v>
      </c>
      <c r="S25" s="60" t="s">
        <v>16</v>
      </c>
      <c r="T25" s="70">
        <f>Q24*SIN(N24)+Q25*COS(N24)</f>
        <v>15.562523131017215</v>
      </c>
      <c r="U25" s="64">
        <f>T25-SIN(-N24)*$L$8</f>
        <v>99.999999999999986</v>
      </c>
      <c r="X25" s="60" t="s">
        <v>16</v>
      </c>
      <c r="Y25" s="64">
        <f>($L$8+$Y$2)*SIN(N24)</f>
        <v>176.23616967013328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B00F-69BC-425E-8088-D288E526C823}">
  <dimension ref="B1:Q104"/>
  <sheetViews>
    <sheetView topLeftCell="J34" workbookViewId="0">
      <selection activeCell="K15" sqref="K15"/>
    </sheetView>
  </sheetViews>
  <sheetFormatPr baseColWidth="10" defaultColWidth="8.83203125" defaultRowHeight="15" x14ac:dyDescent="0.2"/>
  <cols>
    <col min="2" max="4" width="8.6640625" style="2"/>
  </cols>
  <sheetData>
    <row r="1" spans="2:17" x14ac:dyDescent="0.2">
      <c r="D1" s="4" t="s">
        <v>33</v>
      </c>
    </row>
    <row r="2" spans="2:17" ht="16" thickBot="1" x14ac:dyDescent="0.25">
      <c r="C2" s="2">
        <v>103.147818946073</v>
      </c>
      <c r="D2" s="5">
        <v>2</v>
      </c>
      <c r="J2" t="s">
        <v>7</v>
      </c>
    </row>
    <row r="3" spans="2:17" x14ac:dyDescent="0.2">
      <c r="B3" s="2" t="s">
        <v>15</v>
      </c>
      <c r="C3" s="2" t="s">
        <v>16</v>
      </c>
      <c r="D3" s="2" t="s">
        <v>17</v>
      </c>
      <c r="E3" t="s">
        <v>30</v>
      </c>
      <c r="F3" t="s">
        <v>31</v>
      </c>
      <c r="G3" t="s">
        <v>32</v>
      </c>
      <c r="I3" s="6" t="s">
        <v>0</v>
      </c>
      <c r="J3" s="6">
        <v>53.05</v>
      </c>
      <c r="L3" t="s">
        <v>22</v>
      </c>
      <c r="M3" t="s">
        <v>24</v>
      </c>
      <c r="N3" t="s">
        <v>23</v>
      </c>
      <c r="O3" t="s">
        <v>25</v>
      </c>
      <c r="P3" t="s">
        <v>26</v>
      </c>
      <c r="Q3" t="s">
        <v>27</v>
      </c>
    </row>
    <row r="4" spans="2:17" x14ac:dyDescent="0.2">
      <c r="B4" s="2">
        <v>91.760353309523822</v>
      </c>
      <c r="C4" s="2">
        <v>-52.977864684188738</v>
      </c>
      <c r="D4" s="2">
        <f>$C$2-$D$2*SQRT(1-C4*C4/$C$4/$C$4)</f>
        <v>103.147818946073</v>
      </c>
      <c r="E4">
        <f>ASIN(C4/L4)/PI()*180</f>
        <v>-30</v>
      </c>
      <c r="F4">
        <f>($J$8+O4+P4-PI()/2)/PI()*180</f>
        <v>45</v>
      </c>
      <c r="G4">
        <f>(PI()/2+$J$8-Q4)/PI()*180</f>
        <v>45</v>
      </c>
      <c r="I4" s="6" t="s">
        <v>1</v>
      </c>
      <c r="J4" s="6">
        <v>60.64</v>
      </c>
      <c r="L4">
        <f>SQRT(B4*B4+C4*C4)</f>
        <v>105.95572936837749</v>
      </c>
      <c r="M4">
        <f>L4-$J$3</f>
        <v>52.905729368377493</v>
      </c>
      <c r="N4">
        <f>SQRT(D4*D4+M4*M4)</f>
        <v>115.92449591579796</v>
      </c>
      <c r="O4">
        <f>ASIN(M4/N4)</f>
        <v>0.47392358116081201</v>
      </c>
      <c r="P4">
        <f>ACOS((N4*N4+$J$7*$J$7-$J$6*$J$6)/(2*N4*$J$7))</f>
        <v>1.652559424484521</v>
      </c>
      <c r="Q4">
        <f>ACOS(($J$7*$J$7+$J$6*$J$6-N4*N4)/(2*$J$6*$J$7))</f>
        <v>1.0151096479444601</v>
      </c>
    </row>
    <row r="5" spans="2:17" x14ac:dyDescent="0.2">
      <c r="B5" s="2">
        <v>91.760353309523822</v>
      </c>
      <c r="C5" s="2">
        <f>C4-$C$4/50</f>
        <v>-51.918307390504964</v>
      </c>
      <c r="D5" s="2">
        <f t="shared" ref="D5:D68" si="0">$C$2-$D$2*SQRT(1-C5*C5/$C$4/$C$4)</f>
        <v>102.74982397123036</v>
      </c>
      <c r="E5">
        <f t="shared" ref="E5:E68" si="1">ASIN(C5/L5)/PI()*180</f>
        <v>-29.501323139132314</v>
      </c>
      <c r="F5">
        <f t="shared" ref="F5:F68" si="2">($J$8+O5+P5-PI()/2)/PI()*180</f>
        <v>45.431729266922233</v>
      </c>
      <c r="G5">
        <f t="shared" ref="G5:G68" si="3">(PI()/2+$J$8-Q5)/PI()*180</f>
        <v>45.548318446311725</v>
      </c>
      <c r="I5" s="6" t="s">
        <v>2</v>
      </c>
      <c r="J5" s="6">
        <v>14.18</v>
      </c>
      <c r="L5">
        <f t="shared" ref="L5:L68" si="4">SQRT(B5*B5+C5*C5)</f>
        <v>105.4299439522928</v>
      </c>
      <c r="M5">
        <f t="shared" ref="M5:M68" si="5">L5-$J$3</f>
        <v>52.379943952292805</v>
      </c>
      <c r="N5">
        <f t="shared" ref="N5:N68" si="6">SQRT(D5*D5+M5*M5)</f>
        <v>115.3307628283285</v>
      </c>
      <c r="O5">
        <f t="shared" ref="O5:O68" si="7">ASIN(M5/N5)</f>
        <v>0.47144203434704085</v>
      </c>
      <c r="P5">
        <f t="shared" ref="P5:P68" si="8">ACOS((N5*N5+$J$7*$J$7-$J$6*$J$6)/(2*N5*$J$7))</f>
        <v>1.6625760684833069</v>
      </c>
      <c r="Q5">
        <f t="shared" ref="Q5:Q68" si="9">ACOS(($J$7*$J$7+$J$6*$J$6-N5*N5)/(2*$J$6*$J$7))</f>
        <v>1.0055396857069008</v>
      </c>
    </row>
    <row r="6" spans="2:17" x14ac:dyDescent="0.2">
      <c r="B6" s="2">
        <v>91.760353309523822</v>
      </c>
      <c r="C6" s="2">
        <f t="shared" ref="C6:C69" si="10">C5-$C$4/50</f>
        <v>-50.85875009682119</v>
      </c>
      <c r="D6" s="2">
        <f t="shared" si="0"/>
        <v>102.587818946073</v>
      </c>
      <c r="E6">
        <f t="shared" si="1"/>
        <v>-28.997686084654514</v>
      </c>
      <c r="F6">
        <f t="shared" si="2"/>
        <v>45.606562299192468</v>
      </c>
      <c r="G6">
        <f t="shared" si="3"/>
        <v>45.898416696118595</v>
      </c>
      <c r="I6" s="6" t="s">
        <v>3</v>
      </c>
      <c r="J6" s="6">
        <v>136</v>
      </c>
      <c r="L6">
        <f t="shared" si="4"/>
        <v>104.91222474478153</v>
      </c>
      <c r="M6">
        <f t="shared" si="5"/>
        <v>51.862224744781528</v>
      </c>
      <c r="N6">
        <f t="shared" si="6"/>
        <v>114.95195062107682</v>
      </c>
      <c r="O6">
        <f t="shared" si="7"/>
        <v>0.46806961563908095</v>
      </c>
      <c r="P6">
        <f t="shared" si="8"/>
        <v>1.6689998992456274</v>
      </c>
      <c r="Q6">
        <f t="shared" si="9"/>
        <v>0.99942931854230121</v>
      </c>
    </row>
    <row r="7" spans="2:17" x14ac:dyDescent="0.2">
      <c r="B7" s="2">
        <v>91.760353309523822</v>
      </c>
      <c r="C7" s="2">
        <f t="shared" si="10"/>
        <v>-49.799192803137416</v>
      </c>
      <c r="D7" s="2">
        <f t="shared" si="0"/>
        <v>102.46547006170373</v>
      </c>
      <c r="E7">
        <f t="shared" si="1"/>
        <v>-28.489093451057865</v>
      </c>
      <c r="F7">
        <f t="shared" si="2"/>
        <v>45.736882394127434</v>
      </c>
      <c r="G7">
        <f t="shared" si="3"/>
        <v>46.211331072591491</v>
      </c>
      <c r="I7" s="6" t="s">
        <v>10</v>
      </c>
      <c r="J7" s="6">
        <v>62.275854068812258</v>
      </c>
      <c r="L7">
        <f t="shared" si="4"/>
        <v>104.40269174371268</v>
      </c>
      <c r="M7">
        <f t="shared" si="5"/>
        <v>51.352691743712683</v>
      </c>
      <c r="N7">
        <f t="shared" si="6"/>
        <v>114.61357469466991</v>
      </c>
      <c r="O7">
        <f t="shared" si="7"/>
        <v>0.46458373337945946</v>
      </c>
      <c r="P7">
        <f t="shared" si="8"/>
        <v>1.6747602962433756</v>
      </c>
      <c r="Q7">
        <f t="shared" si="9"/>
        <v>0.99396793239602421</v>
      </c>
    </row>
    <row r="8" spans="2:17" x14ac:dyDescent="0.2">
      <c r="B8" s="2">
        <v>91.760353309523822</v>
      </c>
      <c r="C8" s="2">
        <f t="shared" si="10"/>
        <v>-48.739635509453642</v>
      </c>
      <c r="D8" s="2">
        <f t="shared" si="0"/>
        <v>102.36398222838238</v>
      </c>
      <c r="E8">
        <f t="shared" si="1"/>
        <v>-27.975553067562998</v>
      </c>
      <c r="F8">
        <f t="shared" si="2"/>
        <v>45.843005379447014</v>
      </c>
      <c r="G8">
        <f t="shared" si="3"/>
        <v>46.50242429430574</v>
      </c>
      <c r="I8" s="6" t="s">
        <v>11</v>
      </c>
      <c r="J8" s="6">
        <v>0.2297114845470119</v>
      </c>
      <c r="L8">
        <f t="shared" si="4"/>
        <v>103.90146538467604</v>
      </c>
      <c r="M8">
        <f t="shared" si="5"/>
        <v>50.851465384676047</v>
      </c>
      <c r="N8">
        <f t="shared" si="6"/>
        <v>114.29897807689048</v>
      </c>
      <c r="O8">
        <f t="shared" si="7"/>
        <v>0.46106113329997761</v>
      </c>
      <c r="P8">
        <f t="shared" si="8"/>
        <v>1.6801350918287299</v>
      </c>
      <c r="Q8">
        <f t="shared" si="9"/>
        <v>0.98888739724687269</v>
      </c>
    </row>
    <row r="9" spans="2:17" x14ac:dyDescent="0.2">
      <c r="B9" s="2">
        <v>91.760353309523822</v>
      </c>
      <c r="C9" s="2">
        <f t="shared" si="10"/>
        <v>-47.680078215769868</v>
      </c>
      <c r="D9" s="2">
        <f t="shared" si="0"/>
        <v>102.27603915736486</v>
      </c>
      <c r="E9">
        <f t="shared" si="1"/>
        <v>-27.457076095938262</v>
      </c>
      <c r="F9">
        <f t="shared" si="2"/>
        <v>45.932866018970437</v>
      </c>
      <c r="G9">
        <f t="shared" si="3"/>
        <v>46.777667616346626</v>
      </c>
      <c r="L9">
        <f t="shared" si="4"/>
        <v>103.40866645572108</v>
      </c>
      <c r="M9">
        <f t="shared" si="5"/>
        <v>50.358666455721078</v>
      </c>
      <c r="N9">
        <f t="shared" si="6"/>
        <v>114.00168188635377</v>
      </c>
      <c r="O9">
        <f t="shared" si="7"/>
        <v>0.45753297141960236</v>
      </c>
      <c r="P9">
        <f t="shared" si="8"/>
        <v>1.6852316177367366</v>
      </c>
      <c r="Q9">
        <f t="shared" si="9"/>
        <v>0.98408349503313219</v>
      </c>
    </row>
    <row r="10" spans="2:17" x14ac:dyDescent="0.2">
      <c r="B10" s="2">
        <v>91.760353309523822</v>
      </c>
      <c r="C10" s="2">
        <f t="shared" si="10"/>
        <v>-46.620520922086094</v>
      </c>
      <c r="D10" s="2">
        <f t="shared" si="0"/>
        <v>102.19787157910997</v>
      </c>
      <c r="E10">
        <f t="shared" si="1"/>
        <v>-26.933677147128265</v>
      </c>
      <c r="F10">
        <f t="shared" si="2"/>
        <v>46.010581462889199</v>
      </c>
      <c r="G10">
        <f t="shared" si="3"/>
        <v>47.040135972997014</v>
      </c>
      <c r="L10">
        <f t="shared" si="4"/>
        <v>102.92441600774477</v>
      </c>
      <c r="M10">
        <f t="shared" si="5"/>
        <v>49.87441600774477</v>
      </c>
      <c r="N10">
        <f t="shared" si="6"/>
        <v>113.71834648557743</v>
      </c>
      <c r="O10">
        <f t="shared" si="7"/>
        <v>0.45401626317329108</v>
      </c>
      <c r="P10">
        <f t="shared" si="8"/>
        <v>1.6901047163590794</v>
      </c>
      <c r="Q10">
        <f t="shared" si="9"/>
        <v>0.97950255802728403</v>
      </c>
    </row>
    <row r="11" spans="2:17" x14ac:dyDescent="0.2">
      <c r="B11" s="2">
        <v>91.760353309523822</v>
      </c>
      <c r="C11" s="2">
        <f t="shared" si="10"/>
        <v>-45.56096362840232</v>
      </c>
      <c r="D11" s="2">
        <f t="shared" si="0"/>
        <v>102.12723088029915</v>
      </c>
      <c r="E11">
        <f t="shared" si="1"/>
        <v>-26.405374396249631</v>
      </c>
      <c r="F11">
        <f t="shared" si="2"/>
        <v>46.078636022077056</v>
      </c>
      <c r="G11">
        <f t="shared" si="3"/>
        <v>47.291665162620006</v>
      </c>
      <c r="L11">
        <f t="shared" si="4"/>
        <v>102.44883526052035</v>
      </c>
      <c r="M11">
        <f t="shared" si="5"/>
        <v>49.398835260520357</v>
      </c>
      <c r="N11">
        <f t="shared" si="6"/>
        <v>113.44697533373888</v>
      </c>
      <c r="O11">
        <f t="shared" si="7"/>
        <v>0.45052194027471271</v>
      </c>
      <c r="P11">
        <f t="shared" si="8"/>
        <v>1.6947868153864789</v>
      </c>
      <c r="Q11">
        <f t="shared" si="9"/>
        <v>0.97511254550348969</v>
      </c>
    </row>
    <row r="12" spans="2:17" x14ac:dyDescent="0.2">
      <c r="B12" s="2">
        <v>91.760353309523822</v>
      </c>
      <c r="C12" s="2">
        <f t="shared" si="10"/>
        <v>-44.501406334718546</v>
      </c>
      <c r="D12" s="2">
        <f t="shared" si="0"/>
        <v>102.06264614877296</v>
      </c>
      <c r="E12">
        <f t="shared" si="1"/>
        <v>-25.872189695487307</v>
      </c>
      <c r="F12">
        <f t="shared" si="2"/>
        <v>46.138681137847968</v>
      </c>
      <c r="G12">
        <f t="shared" si="3"/>
        <v>47.533458697246651</v>
      </c>
      <c r="L12">
        <f t="shared" si="4"/>
        <v>101.98204550437478</v>
      </c>
      <c r="M12">
        <f t="shared" si="5"/>
        <v>48.932045504374784</v>
      </c>
      <c r="N12">
        <f t="shared" si="6"/>
        <v>113.18625718757487</v>
      </c>
      <c r="O12">
        <f t="shared" si="7"/>
        <v>0.44705781163691005</v>
      </c>
      <c r="P12">
        <f t="shared" si="8"/>
        <v>1.6992989289942253</v>
      </c>
      <c r="Q12">
        <f t="shared" si="9"/>
        <v>0.97089245221421983</v>
      </c>
    </row>
    <row r="13" spans="2:17" x14ac:dyDescent="0.2">
      <c r="B13" s="2">
        <v>91.760353309523822</v>
      </c>
      <c r="C13" s="2">
        <f t="shared" si="10"/>
        <v>-43.441849041034772</v>
      </c>
      <c r="D13" s="2">
        <f t="shared" si="0"/>
        <v>102.00309190437267</v>
      </c>
      <c r="E13">
        <f t="shared" si="1"/>
        <v>-25.334148684402901</v>
      </c>
      <c r="F13">
        <f t="shared" si="2"/>
        <v>46.191892648770896</v>
      </c>
      <c r="G13">
        <f t="shared" si="3"/>
        <v>47.766358867911812</v>
      </c>
      <c r="L13">
        <f t="shared" si="4"/>
        <v>101.52416799753983</v>
      </c>
      <c r="M13">
        <f t="shared" si="5"/>
        <v>48.474167997539837</v>
      </c>
      <c r="N13">
        <f t="shared" si="6"/>
        <v>112.93527226294543</v>
      </c>
      <c r="O13">
        <f t="shared" si="7"/>
        <v>0.44362989002618669</v>
      </c>
      <c r="P13">
        <f t="shared" si="8"/>
        <v>1.7036555666705147</v>
      </c>
      <c r="Q13">
        <f t="shared" si="9"/>
        <v>0.96682757740765601</v>
      </c>
    </row>
    <row r="14" spans="2:17" x14ac:dyDescent="0.2">
      <c r="B14" s="2">
        <v>91.760353309523822</v>
      </c>
      <c r="C14" s="2">
        <f t="shared" si="10"/>
        <v>-42.382291747350997</v>
      </c>
      <c r="D14" s="2">
        <f t="shared" si="0"/>
        <v>101.947818946073</v>
      </c>
      <c r="E14">
        <f t="shared" si="1"/>
        <v>-24.791280897144887</v>
      </c>
      <c r="F14">
        <f t="shared" si="2"/>
        <v>46.239152388314594</v>
      </c>
      <c r="G14">
        <f t="shared" si="3"/>
        <v>47.990984564845128</v>
      </c>
      <c r="L14">
        <f t="shared" si="4"/>
        <v>101.07532385922005</v>
      </c>
      <c r="M14">
        <f t="shared" si="5"/>
        <v>48.025323859220052</v>
      </c>
      <c r="N14">
        <f t="shared" si="6"/>
        <v>112.69334283640828</v>
      </c>
      <c r="O14">
        <f t="shared" si="7"/>
        <v>0.44024306823589848</v>
      </c>
      <c r="P14">
        <f t="shared" si="8"/>
        <v>1.7078672265194754</v>
      </c>
      <c r="Q14">
        <f t="shared" si="9"/>
        <v>0.9629071194115828</v>
      </c>
    </row>
    <row r="15" spans="2:17" x14ac:dyDescent="0.2">
      <c r="B15" s="2">
        <v>91.760353309523822</v>
      </c>
      <c r="C15" s="2">
        <f t="shared" si="10"/>
        <v>-41.322734453667223</v>
      </c>
      <c r="D15" s="2">
        <f t="shared" si="0"/>
        <v>101.89625991830005</v>
      </c>
      <c r="E15">
        <f t="shared" si="1"/>
        <v>-24.243619866031818</v>
      </c>
      <c r="F15">
        <f t="shared" si="2"/>
        <v>46.281149385360933</v>
      </c>
      <c r="G15">
        <f t="shared" si="3"/>
        <v>48.207808115582836</v>
      </c>
      <c r="L15">
        <f t="shared" si="4"/>
        <v>100.63563395843907</v>
      </c>
      <c r="M15">
        <f t="shared" si="5"/>
        <v>47.585633958439075</v>
      </c>
      <c r="N15">
        <f t="shared" si="6"/>
        <v>112.45994995803756</v>
      </c>
      <c r="O15">
        <f t="shared" si="7"/>
        <v>0.43690149666386624</v>
      </c>
      <c r="P15">
        <f t="shared" si="8"/>
        <v>1.7119417839659166</v>
      </c>
      <c r="Q15">
        <f t="shared" si="9"/>
        <v>0.95912283455534486</v>
      </c>
    </row>
    <row r="16" spans="2:17" x14ac:dyDescent="0.2">
      <c r="B16" s="2">
        <v>91.760353309523794</v>
      </c>
      <c r="C16" s="2">
        <f t="shared" si="10"/>
        <v>-40.263177159983449</v>
      </c>
      <c r="D16" s="2">
        <f t="shared" si="0"/>
        <v>101.84797280133125</v>
      </c>
      <c r="E16">
        <f t="shared" si="1"/>
        <v>-23.691203220960968</v>
      </c>
      <c r="F16">
        <f t="shared" si="2"/>
        <v>46.318440293669198</v>
      </c>
      <c r="G16">
        <f t="shared" si="3"/>
        <v>48.417201197692378</v>
      </c>
      <c r="L16">
        <f t="shared" si="4"/>
        <v>100.20521879874744</v>
      </c>
      <c r="M16">
        <f t="shared" si="5"/>
        <v>47.155218798747441</v>
      </c>
      <c r="N16">
        <f t="shared" si="6"/>
        <v>112.23468369313674</v>
      </c>
      <c r="O16">
        <f t="shared" si="7"/>
        <v>0.43360880901373922</v>
      </c>
      <c r="P16">
        <f t="shared" si="8"/>
        <v>1.7158853207470821</v>
      </c>
      <c r="Q16">
        <f t="shared" si="9"/>
        <v>0.95546823584163443</v>
      </c>
    </row>
    <row r="17" spans="2:17" x14ac:dyDescent="0.2">
      <c r="B17" s="2">
        <v>91.760353309523794</v>
      </c>
      <c r="C17" s="2">
        <f t="shared" si="10"/>
        <v>-39.203619866299675</v>
      </c>
      <c r="D17" s="2">
        <f t="shared" si="0"/>
        <v>101.80260520840898</v>
      </c>
      <c r="E17">
        <f t="shared" si="1"/>
        <v>-23.134072784080395</v>
      </c>
      <c r="F17">
        <f t="shared" si="2"/>
        <v>46.351487470509198</v>
      </c>
      <c r="G17">
        <f t="shared" si="3"/>
        <v>48.619463798297026</v>
      </c>
      <c r="L17">
        <f t="shared" si="4"/>
        <v>99.784198398894603</v>
      </c>
      <c r="M17">
        <f t="shared" si="5"/>
        <v>46.734198398894605</v>
      </c>
      <c r="N17">
        <f t="shared" si="6"/>
        <v>112.01721174536715</v>
      </c>
      <c r="O17">
        <f t="shared" si="7"/>
        <v>0.43036826449062704</v>
      </c>
      <c r="P17">
        <f t="shared" si="8"/>
        <v>1.7197026473145414</v>
      </c>
      <c r="Q17">
        <f t="shared" si="9"/>
        <v>0.95193808750743703</v>
      </c>
    </row>
    <row r="18" spans="2:17" x14ac:dyDescent="0.2">
      <c r="B18" s="2">
        <v>91.760353309523794</v>
      </c>
      <c r="C18" s="2">
        <f t="shared" si="10"/>
        <v>-38.144062572615901</v>
      </c>
      <c r="D18" s="2">
        <f t="shared" si="0"/>
        <v>101.7598708202412</v>
      </c>
      <c r="E18">
        <f t="shared" si="1"/>
        <v>-22.572274659148292</v>
      </c>
      <c r="F18">
        <f t="shared" si="2"/>
        <v>46.38068402653689</v>
      </c>
      <c r="G18">
        <f t="shared" si="3"/>
        <v>48.814843291574775</v>
      </c>
      <c r="L18">
        <f t="shared" si="4"/>
        <v>99.372692169590891</v>
      </c>
      <c r="M18">
        <f t="shared" si="5"/>
        <v>46.322692169590894</v>
      </c>
      <c r="N18">
        <f t="shared" si="6"/>
        <v>111.8072587947261</v>
      </c>
      <c r="O18">
        <f t="shared" si="7"/>
        <v>0.4271828411762969</v>
      </c>
      <c r="P18">
        <f t="shared" si="8"/>
        <v>1.7233976466617977</v>
      </c>
      <c r="Q18">
        <f t="shared" si="9"/>
        <v>0.94852807205886225</v>
      </c>
    </row>
    <row r="19" spans="2:17" x14ac:dyDescent="0.2">
      <c r="B19" s="2">
        <v>91.760353309523794</v>
      </c>
      <c r="C19" s="2">
        <f t="shared" si="10"/>
        <v>-37.084505278932127</v>
      </c>
      <c r="D19" s="2">
        <f t="shared" si="0"/>
        <v>101.71953326036443</v>
      </c>
      <c r="E19">
        <f t="shared" si="1"/>
        <v>-22.005859314993689</v>
      </c>
      <c r="F19">
        <f t="shared" si="2"/>
        <v>46.406370893268253</v>
      </c>
      <c r="G19">
        <f t="shared" si="3"/>
        <v>49.003547462168157</v>
      </c>
      <c r="L19">
        <f t="shared" si="4"/>
        <v>98.970818786507863</v>
      </c>
      <c r="M19">
        <f t="shared" si="5"/>
        <v>45.920818786507866</v>
      </c>
      <c r="N19">
        <f t="shared" si="6"/>
        <v>111.60459239981874</v>
      </c>
      <c r="O19">
        <f t="shared" si="7"/>
        <v>0.42405529940629533</v>
      </c>
      <c r="P19">
        <f t="shared" si="8"/>
        <v>1.7269735088307825</v>
      </c>
      <c r="Q19">
        <f t="shared" si="9"/>
        <v>0.94523456296976271</v>
      </c>
    </row>
    <row r="20" spans="2:17" x14ac:dyDescent="0.2">
      <c r="B20" s="2">
        <v>91.760353309523794</v>
      </c>
      <c r="C20" s="2">
        <f t="shared" si="10"/>
        <v>-36.024947985248353</v>
      </c>
      <c r="D20" s="2">
        <f t="shared" si="0"/>
        <v>101.68139472368713</v>
      </c>
      <c r="E20">
        <f t="shared" si="1"/>
        <v>-21.434881662485019</v>
      </c>
      <c r="F20">
        <f t="shared" si="2"/>
        <v>46.428848793919201</v>
      </c>
      <c r="G20">
        <f t="shared" si="3"/>
        <v>49.185753663538549</v>
      </c>
      <c r="L20">
        <f t="shared" si="4"/>
        <v>98.578696059688696</v>
      </c>
      <c r="M20">
        <f t="shared" si="5"/>
        <v>45.528696059688698</v>
      </c>
      <c r="N20">
        <f t="shared" si="6"/>
        <v>111.40901309072702</v>
      </c>
      <c r="O20">
        <f t="shared" si="7"/>
        <v>0.42098822593925134</v>
      </c>
      <c r="P20">
        <f t="shared" si="8"/>
        <v>1.7304328956731216</v>
      </c>
      <c r="Q20">
        <f t="shared" si="9"/>
        <v>0.94205446483829758</v>
      </c>
    </row>
    <row r="21" spans="2:17" x14ac:dyDescent="0.2">
      <c r="B21" s="2">
        <v>91.760353309523794</v>
      </c>
      <c r="C21" s="2">
        <f t="shared" si="10"/>
        <v>-34.965390691564579</v>
      </c>
      <c r="D21" s="2">
        <f t="shared" si="0"/>
        <v>101.64528774839357</v>
      </c>
      <c r="E21">
        <f t="shared" si="1"/>
        <v>-20.859401124408883</v>
      </c>
      <c r="F21">
        <f t="shared" si="2"/>
        <v>46.448386844873525</v>
      </c>
      <c r="G21">
        <f t="shared" si="3"/>
        <v>49.361615421493141</v>
      </c>
      <c r="L21">
        <f t="shared" si="4"/>
        <v>98.196440799564542</v>
      </c>
      <c r="M21">
        <f t="shared" si="5"/>
        <v>45.146440799564544</v>
      </c>
      <c r="N21">
        <f t="shared" si="6"/>
        <v>111.22034723162086</v>
      </c>
      <c r="O21">
        <f t="shared" si="7"/>
        <v>0.41798406539310434</v>
      </c>
      <c r="P21">
        <f t="shared" si="8"/>
        <v>1.7337780595378443</v>
      </c>
      <c r="Q21">
        <f t="shared" si="9"/>
        <v>0.93898509813364461</v>
      </c>
    </row>
    <row r="22" spans="2:17" x14ac:dyDescent="0.2">
      <c r="B22" s="2">
        <v>91.760353309523794</v>
      </c>
      <c r="C22" s="2">
        <f t="shared" si="10"/>
        <v>-33.905833397880805</v>
      </c>
      <c r="D22" s="2">
        <f t="shared" si="0"/>
        <v>101.61106912908912</v>
      </c>
      <c r="E22">
        <f t="shared" si="1"/>
        <v>-20.279481697661289</v>
      </c>
      <c r="F22">
        <f t="shared" si="2"/>
        <v>46.465228862316415</v>
      </c>
      <c r="G22">
        <f t="shared" si="3"/>
        <v>49.531267297957818</v>
      </c>
      <c r="L22">
        <f t="shared" si="4"/>
        <v>97.824168679797538</v>
      </c>
      <c r="M22">
        <f t="shared" si="5"/>
        <v>44.77416867979754</v>
      </c>
      <c r="N22">
        <f t="shared" si="6"/>
        <v>111.03844176916159</v>
      </c>
      <c r="O22">
        <f t="shared" si="7"/>
        <v>0.41504514298667744</v>
      </c>
      <c r="P22">
        <f t="shared" si="8"/>
        <v>1.7370109306013275</v>
      </c>
      <c r="Q22">
        <f t="shared" si="9"/>
        <v>0.93602411430714938</v>
      </c>
    </row>
    <row r="23" spans="2:17" x14ac:dyDescent="0.2">
      <c r="B23" s="2">
        <v>91.760353309523794</v>
      </c>
      <c r="C23" s="2">
        <f t="shared" si="10"/>
        <v>-32.846276104197031</v>
      </c>
      <c r="D23" s="2">
        <f t="shared" si="0"/>
        <v>101.57861532639836</v>
      </c>
      <c r="E23">
        <f t="shared" si="1"/>
        <v>-19.695192007156816</v>
      </c>
      <c r="F23">
        <f t="shared" si="2"/>
        <v>46.479598065038317</v>
      </c>
      <c r="G23">
        <f t="shared" si="3"/>
        <v>49.694828539108528</v>
      </c>
      <c r="L23">
        <f t="shared" si="4"/>
        <v>97.461994097195543</v>
      </c>
      <c r="M23">
        <f t="shared" si="5"/>
        <v>44.411994097195546</v>
      </c>
      <c r="N23">
        <f t="shared" si="6"/>
        <v>110.86316029826023</v>
      </c>
      <c r="O23">
        <f t="shared" si="7"/>
        <v>0.41217368119059772</v>
      </c>
      <c r="P23">
        <f t="shared" si="8"/>
        <v>1.7401331822957908</v>
      </c>
      <c r="Q23">
        <f t="shared" si="9"/>
        <v>0.93316943212042103</v>
      </c>
    </row>
    <row r="24" spans="2:17" x14ac:dyDescent="0.2">
      <c r="B24" s="2">
        <v>91.760353309523794</v>
      </c>
      <c r="C24" s="2">
        <f t="shared" si="10"/>
        <v>-31.786718810513257</v>
      </c>
      <c r="D24" s="2">
        <f t="shared" si="0"/>
        <v>101.54781894607301</v>
      </c>
      <c r="E24">
        <f t="shared" si="1"/>
        <v>-19.10660535086911</v>
      </c>
      <c r="F24">
        <f t="shared" si="2"/>
        <v>46.491700630764669</v>
      </c>
      <c r="G24">
        <f t="shared" si="3"/>
        <v>49.852405854709325</v>
      </c>
      <c r="L24">
        <f t="shared" si="4"/>
        <v>97.110030028969049</v>
      </c>
      <c r="M24">
        <f t="shared" si="5"/>
        <v>44.060030028969052</v>
      </c>
      <c r="N24">
        <f t="shared" si="6"/>
        <v>110.69438006899031</v>
      </c>
      <c r="O24">
        <f t="shared" si="7"/>
        <v>0.40937181201596967</v>
      </c>
      <c r="P24">
        <f t="shared" si="8"/>
        <v>1.7431462810902829</v>
      </c>
      <c r="Q24">
        <f t="shared" si="9"/>
        <v>0.93041918913673283</v>
      </c>
    </row>
    <row r="25" spans="2:17" x14ac:dyDescent="0.2">
      <c r="B25" s="2">
        <v>91.760353309523794</v>
      </c>
      <c r="C25" s="2">
        <f t="shared" si="10"/>
        <v>-30.727161516829483</v>
      </c>
      <c r="D25" s="2">
        <f t="shared" si="0"/>
        <v>101.5185859977197</v>
      </c>
      <c r="E25">
        <f t="shared" si="1"/>
        <v>-18.513799735428062</v>
      </c>
      <c r="F25">
        <f t="shared" si="2"/>
        <v>46.501728416483729</v>
      </c>
      <c r="G25">
        <f t="shared" si="3"/>
        <v>50.004095564060385</v>
      </c>
      <c r="L25">
        <f t="shared" si="4"/>
        <v>96.768387887625579</v>
      </c>
      <c r="M25">
        <f t="shared" si="5"/>
        <v>43.718387887625582</v>
      </c>
      <c r="N25">
        <f t="shared" si="6"/>
        <v>110.53198967931998</v>
      </c>
      <c r="O25">
        <f t="shared" si="7"/>
        <v>0.40664158611769013</v>
      </c>
      <c r="P25">
        <f t="shared" si="8"/>
        <v>1.7460515248660446</v>
      </c>
      <c r="Q25">
        <f t="shared" si="9"/>
        <v>0.9277717042671636</v>
      </c>
    </row>
    <row r="26" spans="2:17" x14ac:dyDescent="0.2">
      <c r="B26" s="2">
        <v>91.760353309523794</v>
      </c>
      <c r="C26" s="2">
        <f t="shared" si="10"/>
        <v>-29.667604223145709</v>
      </c>
      <c r="D26" s="2">
        <f t="shared" si="0"/>
        <v>101.49083373189636</v>
      </c>
      <c r="E26">
        <f t="shared" si="1"/>
        <v>-17.916857901715947</v>
      </c>
      <c r="F26">
        <f t="shared" si="2"/>
        <v>46.509861058326884</v>
      </c>
      <c r="G26">
        <f t="shared" si="3"/>
        <v>50.149985271935471</v>
      </c>
      <c r="L26">
        <f t="shared" si="4"/>
        <v>96.437177373821186</v>
      </c>
      <c r="M26">
        <f t="shared" si="5"/>
        <v>43.387177373821189</v>
      </c>
      <c r="N26">
        <f t="shared" si="6"/>
        <v>110.37588727644663</v>
      </c>
      <c r="O26">
        <f t="shared" si="7"/>
        <v>0.40398497953216972</v>
      </c>
      <c r="P26">
        <f t="shared" si="8"/>
        <v>1.7488500728286138</v>
      </c>
      <c r="Q26">
        <f t="shared" si="9"/>
        <v>0.92522544851997068</v>
      </c>
    </row>
    <row r="27" spans="2:17" x14ac:dyDescent="0.2">
      <c r="B27" s="2">
        <v>91.760353309523794</v>
      </c>
      <c r="C27" s="2">
        <f t="shared" si="10"/>
        <v>-28.608046929461935</v>
      </c>
      <c r="D27" s="2">
        <f t="shared" si="0"/>
        <v>101.46448891307294</v>
      </c>
      <c r="E27">
        <f t="shared" si="1"/>
        <v>-17.315867339926086</v>
      </c>
      <c r="F27">
        <f t="shared" si="2"/>
        <v>46.516267603702694</v>
      </c>
      <c r="G27">
        <f t="shared" si="3"/>
        <v>50.290155190189743</v>
      </c>
      <c r="L27">
        <f t="shared" si="4"/>
        <v>96.116506327513434</v>
      </c>
      <c r="M27">
        <f t="shared" si="5"/>
        <v>43.066506327513437</v>
      </c>
      <c r="N27">
        <f t="shared" si="6"/>
        <v>110.22597914125716</v>
      </c>
      <c r="O27">
        <f t="shared" si="7"/>
        <v>0.40140389863229758</v>
      </c>
      <c r="P27">
        <f t="shared" si="8"/>
        <v>1.7515429690389719</v>
      </c>
      <c r="Q27">
        <f t="shared" si="9"/>
        <v>0.92277902193418238</v>
      </c>
    </row>
    <row r="28" spans="2:17" x14ac:dyDescent="0.2">
      <c r="B28" s="2">
        <v>91.760353309523794</v>
      </c>
      <c r="C28" s="2">
        <f t="shared" si="10"/>
        <v>-27.548489635778161</v>
      </c>
      <c r="D28" s="2">
        <f t="shared" si="0"/>
        <v>101.43948642574799</v>
      </c>
      <c r="E28">
        <f t="shared" si="1"/>
        <v>-16.710920293574496</v>
      </c>
      <c r="F28">
        <f t="shared" si="2"/>
        <v>46.521107785848017</v>
      </c>
      <c r="G28">
        <f t="shared" si="3"/>
        <v>50.424679188433039</v>
      </c>
      <c r="L28">
        <f t="shared" si="4"/>
        <v>95.806480577783518</v>
      </c>
      <c r="M28">
        <f t="shared" si="5"/>
        <v>42.75648057778352</v>
      </c>
      <c r="N28">
        <f t="shared" si="6"/>
        <v>110.08217856546031</v>
      </c>
      <c r="O28">
        <f t="shared" si="7"/>
        <v>0.39890018372180958</v>
      </c>
      <c r="P28">
        <f t="shared" si="8"/>
        <v>1.754131161064292</v>
      </c>
      <c r="Q28">
        <f t="shared" si="9"/>
        <v>0.92043113524188969</v>
      </c>
    </row>
    <row r="29" spans="2:17" x14ac:dyDescent="0.2">
      <c r="B29" s="2">
        <v>91.760353309523794</v>
      </c>
      <c r="C29" s="2">
        <f t="shared" si="10"/>
        <v>-26.488932342094387</v>
      </c>
      <c r="D29" s="2">
        <f t="shared" si="0"/>
        <v>101.41576813850412</v>
      </c>
      <c r="E29">
        <f t="shared" si="1"/>
        <v>-16.102113751986028</v>
      </c>
      <c r="F29">
        <f t="shared" si="2"/>
        <v>46.524533021605528</v>
      </c>
      <c r="G29">
        <f t="shared" si="3"/>
        <v>50.553625634880163</v>
      </c>
      <c r="L29">
        <f t="shared" si="4"/>
        <v>95.507203791717657</v>
      </c>
      <c r="M29">
        <f t="shared" si="5"/>
        <v>42.45720379171766</v>
      </c>
      <c r="N29">
        <f t="shared" si="6"/>
        <v>109.94440495511479</v>
      </c>
      <c r="O29">
        <f t="shared" si="7"/>
        <v>0.39647561158012201</v>
      </c>
      <c r="P29">
        <f t="shared" si="8"/>
        <v>1.7566155148476053</v>
      </c>
      <c r="Q29">
        <f t="shared" si="9"/>
        <v>0.91818059519264084</v>
      </c>
    </row>
    <row r="30" spans="2:17" x14ac:dyDescent="0.2">
      <c r="B30" s="2">
        <v>91.760353309523794</v>
      </c>
      <c r="C30" s="2">
        <f t="shared" si="10"/>
        <v>-25.429375048410613</v>
      </c>
      <c r="D30" s="2">
        <f t="shared" si="0"/>
        <v>101.39328197011609</v>
      </c>
      <c r="E30">
        <f t="shared" si="1"/>
        <v>-15.489549430813566</v>
      </c>
      <c r="F30">
        <f t="shared" si="2"/>
        <v>46.526687192617963</v>
      </c>
      <c r="G30">
        <f t="shared" si="3"/>
        <v>50.677058072835351</v>
      </c>
      <c r="L30">
        <f t="shared" si="4"/>
        <v>95.218777322760047</v>
      </c>
      <c r="M30">
        <f t="shared" si="5"/>
        <v>42.16877732276005</v>
      </c>
      <c r="N30">
        <f t="shared" si="6"/>
        <v>109.81258311126275</v>
      </c>
      <c r="O30">
        <f t="shared" si="7"/>
        <v>0.39413189719050745</v>
      </c>
      <c r="P30">
        <f t="shared" si="8"/>
        <v>1.7589968266140379</v>
      </c>
      <c r="Q30">
        <f t="shared" si="9"/>
        <v>0.91602629274655911</v>
      </c>
    </row>
    <row r="31" spans="2:17" x14ac:dyDescent="0.2">
      <c r="B31" s="2">
        <v>91.760353309523794</v>
      </c>
      <c r="C31" s="2">
        <f t="shared" si="10"/>
        <v>-24.369817754726839</v>
      </c>
      <c r="D31" s="2">
        <f t="shared" si="0"/>
        <v>101.37198111563916</v>
      </c>
      <c r="E31">
        <f t="shared" si="1"/>
        <v>-14.87333374019024</v>
      </c>
      <c r="F31">
        <f t="shared" si="2"/>
        <v>46.527707255414285</v>
      </c>
      <c r="G31">
        <f t="shared" si="3"/>
        <v>50.795035767091875</v>
      </c>
      <c r="L31">
        <f t="shared" si="4"/>
        <v>94.941300058969247</v>
      </c>
      <c r="M31">
        <f t="shared" si="5"/>
        <v>41.89130005896925</v>
      </c>
      <c r="N31">
        <f t="shared" si="6"/>
        <v>109.68664265050735</v>
      </c>
      <c r="O31">
        <f t="shared" si="7"/>
        <v>0.39187069482856635</v>
      </c>
      <c r="P31">
        <f t="shared" si="8"/>
        <v>1.7612758324303519</v>
      </c>
      <c r="Q31">
        <f t="shared" si="9"/>
        <v>0.9139671935378717</v>
      </c>
    </row>
    <row r="32" spans="2:17" x14ac:dyDescent="0.2">
      <c r="B32" s="2">
        <v>91.760353309523794</v>
      </c>
      <c r="C32" s="2">
        <f t="shared" si="10"/>
        <v>-23.310260461043065</v>
      </c>
      <c r="D32" s="2">
        <f t="shared" si="0"/>
        <v>101.35182340042151</v>
      </c>
      <c r="E32">
        <f t="shared" si="1"/>
        <v>-14.253577740161401</v>
      </c>
      <c r="F32">
        <f t="shared" si="2"/>
        <v>46.527723715204978</v>
      </c>
      <c r="G32">
        <f t="shared" si="3"/>
        <v>50.907614146433048</v>
      </c>
      <c r="L32">
        <f t="shared" si="4"/>
        <v>94.674868271628995</v>
      </c>
      <c r="M32">
        <f t="shared" si="5"/>
        <v>41.624868271628998</v>
      </c>
      <c r="N32">
        <f t="shared" si="6"/>
        <v>109.56651753715957</v>
      </c>
      <c r="O32">
        <f t="shared" si="7"/>
        <v>0.38969359864736203</v>
      </c>
      <c r="P32">
        <f t="shared" si="8"/>
        <v>1.7634532158890981</v>
      </c>
      <c r="Q32">
        <f t="shared" si="9"/>
        <v>0.91200233015180898</v>
      </c>
    </row>
    <row r="33" spans="2:17" x14ac:dyDescent="0.2">
      <c r="B33" s="2">
        <v>91.760353309523794</v>
      </c>
      <c r="C33" s="2">
        <f t="shared" si="10"/>
        <v>-22.250703167359291</v>
      </c>
      <c r="D33" s="2">
        <f t="shared" si="0"/>
        <v>101.33277073734685</v>
      </c>
      <c r="E33">
        <f t="shared" si="1"/>
        <v>-13.630397083094703</v>
      </c>
      <c r="F33">
        <f t="shared" si="2"/>
        <v>46.526860990381557</v>
      </c>
      <c r="G33">
        <f t="shared" si="3"/>
        <v>51.014845162477187</v>
      </c>
      <c r="L33">
        <f t="shared" si="4"/>
        <v>94.419575464680875</v>
      </c>
      <c r="M33">
        <f t="shared" si="5"/>
        <v>41.369575464680878</v>
      </c>
      <c r="N33">
        <f t="shared" si="6"/>
        <v>109.45214570503232</v>
      </c>
      <c r="O33">
        <f t="shared" si="7"/>
        <v>0.38760214286573696</v>
      </c>
      <c r="P33">
        <f t="shared" si="8"/>
        <v>1.7655296142820156</v>
      </c>
      <c r="Q33">
        <f t="shared" si="9"/>
        <v>0.91013079586157997</v>
      </c>
    </row>
    <row r="34" spans="2:17" x14ac:dyDescent="0.2">
      <c r="B34" s="2">
        <v>91.760353309523794</v>
      </c>
      <c r="C34" s="2">
        <f t="shared" si="10"/>
        <v>-21.191145873675516</v>
      </c>
      <c r="D34" s="2">
        <f t="shared" si="0"/>
        <v>101.31478866809067</v>
      </c>
      <c r="E34">
        <f t="shared" si="1"/>
        <v>-13.003911942822832</v>
      </c>
      <c r="F34">
        <f t="shared" si="2"/>
        <v>46.525237688901122</v>
      </c>
      <c r="G34">
        <f t="shared" si="3"/>
        <v>51.116777580690993</v>
      </c>
      <c r="L34">
        <f t="shared" si="4"/>
        <v>94.175512225461389</v>
      </c>
      <c r="M34">
        <f t="shared" si="5"/>
        <v>41.125512225461392</v>
      </c>
      <c r="N34">
        <f t="shared" si="6"/>
        <v>109.34346875175694</v>
      </c>
      <c r="O34">
        <f t="shared" si="7"/>
        <v>0.38559780164407914</v>
      </c>
      <c r="P34">
        <f t="shared" si="8"/>
        <v>1.7675056235480873</v>
      </c>
      <c r="Q34">
        <f t="shared" si="9"/>
        <v>0.9083517395492291</v>
      </c>
    </row>
    <row r="35" spans="2:17" x14ac:dyDescent="0.2">
      <c r="B35" s="2">
        <v>91.760353309523794</v>
      </c>
      <c r="C35" s="2">
        <f t="shared" si="10"/>
        <v>-20.131588579991742</v>
      </c>
      <c r="D35" s="2">
        <f t="shared" si="0"/>
        <v>101.29784597329746</v>
      </c>
      <c r="E35">
        <f t="shared" si="1"/>
        <v>-12.374246930334087</v>
      </c>
      <c r="F35">
        <f t="shared" si="2"/>
        <v>46.522966813365905</v>
      </c>
      <c r="G35">
        <f t="shared" si="3"/>
        <v>51.213457216074239</v>
      </c>
      <c r="L35">
        <f t="shared" si="4"/>
        <v>93.942766077238147</v>
      </c>
      <c r="M35">
        <f t="shared" si="5"/>
        <v>40.89276607723815</v>
      </c>
      <c r="N35">
        <f t="shared" si="6"/>
        <v>109.24043169210572</v>
      </c>
      <c r="O35">
        <f t="shared" si="7"/>
        <v>0.38368198871504661</v>
      </c>
      <c r="P35">
        <f t="shared" si="8"/>
        <v>1.7693818022221273</v>
      </c>
      <c r="Q35">
        <f t="shared" si="9"/>
        <v>0.9066643615921639</v>
      </c>
    </row>
    <row r="36" spans="2:17" x14ac:dyDescent="0.2">
      <c r="B36" s="2">
        <v>91.760353309523794</v>
      </c>
      <c r="C36" s="2">
        <f t="shared" si="10"/>
        <v>-19.072031286307968</v>
      </c>
      <c r="D36" s="2">
        <f t="shared" si="0"/>
        <v>101.2819143397225</v>
      </c>
      <c r="E36">
        <f t="shared" si="1"/>
        <v>-11.741530995890839</v>
      </c>
      <c r="F36">
        <f t="shared" si="2"/>
        <v>46.520155908284551</v>
      </c>
      <c r="G36">
        <f t="shared" si="3"/>
        <v>51.304927123492746</v>
      </c>
      <c r="L36">
        <f t="shared" si="4"/>
        <v>93.72142133405012</v>
      </c>
      <c r="M36">
        <f t="shared" si="5"/>
        <v>40.671421334050123</v>
      </c>
      <c r="N36">
        <f t="shared" si="6"/>
        <v>109.14298275954673</v>
      </c>
      <c r="O36">
        <f t="shared" si="7"/>
        <v>0.38185605682397022</v>
      </c>
      <c r="P36">
        <f t="shared" si="8"/>
        <v>1.7711586745645729</v>
      </c>
      <c r="Q36">
        <f t="shared" si="9"/>
        <v>0.90506791054121649</v>
      </c>
    </row>
    <row r="37" spans="2:17" x14ac:dyDescent="0.2">
      <c r="B37" s="2">
        <v>91.760353309523794</v>
      </c>
      <c r="C37" s="2">
        <f t="shared" si="10"/>
        <v>-18.012473992624194</v>
      </c>
      <c r="D37" s="2">
        <f t="shared" si="0"/>
        <v>101.26696807479161</v>
      </c>
      <c r="E37">
        <f t="shared" si="1"/>
        <v>-11.105897317524406</v>
      </c>
      <c r="F37">
        <f t="shared" si="2"/>
        <v>46.516907160450707</v>
      </c>
      <c r="G37">
        <f t="shared" si="3"/>
        <v>51.391227750699009</v>
      </c>
      <c r="L37">
        <f t="shared" si="4"/>
        <v>93.511558958364063</v>
      </c>
      <c r="M37">
        <f t="shared" si="5"/>
        <v>40.461558958364066</v>
      </c>
      <c r="N37">
        <f t="shared" si="6"/>
        <v>109.05107324736439</v>
      </c>
      <c r="O37">
        <f t="shared" si="7"/>
        <v>0.38012129702380693</v>
      </c>
      <c r="P37">
        <f t="shared" si="8"/>
        <v>1.7728367330184689</v>
      </c>
      <c r="Q37">
        <f t="shared" si="9"/>
        <v>0.90356168044993102</v>
      </c>
    </row>
    <row r="38" spans="2:17" x14ac:dyDescent="0.2">
      <c r="B38" s="2">
        <v>91.760353309523794</v>
      </c>
      <c r="C38" s="2">
        <f t="shared" si="10"/>
        <v>-16.95291669894042</v>
      </c>
      <c r="D38" s="2">
        <f t="shared" si="0"/>
        <v>101.25298386090068</v>
      </c>
      <c r="E38">
        <f t="shared" si="1"/>
        <v>-10.467483175926539</v>
      </c>
      <c r="F38">
        <f t="shared" si="2"/>
        <v>46.513317461393875</v>
      </c>
      <c r="G38">
        <f t="shared" si="3"/>
        <v>51.472397060575084</v>
      </c>
      <c r="L38">
        <f t="shared" si="4"/>
        <v>93.313256422063887</v>
      </c>
      <c r="M38">
        <f t="shared" si="5"/>
        <v>40.26325642206389</v>
      </c>
      <c r="N38">
        <f t="shared" si="6"/>
        <v>108.9646573823122</v>
      </c>
      <c r="O38">
        <f t="shared" si="7"/>
        <v>0.37847893786183984</v>
      </c>
      <c r="P38">
        <f t="shared" si="8"/>
        <v>1.7744164401127385</v>
      </c>
      <c r="Q38">
        <f t="shared" si="9"/>
        <v>0.9021450087410221</v>
      </c>
    </row>
    <row r="39" spans="2:17" x14ac:dyDescent="0.2">
      <c r="B39" s="2">
        <v>91.760353309523794</v>
      </c>
      <c r="C39" s="2">
        <f t="shared" si="10"/>
        <v>-15.893359405256646</v>
      </c>
      <c r="D39" s="2">
        <f t="shared" si="0"/>
        <v>101.23994054323911</v>
      </c>
      <c r="E39">
        <f t="shared" si="1"/>
        <v>-9.8264298158322969</v>
      </c>
      <c r="F39">
        <f t="shared" si="2"/>
        <v>46.50947843930588</v>
      </c>
      <c r="G39">
        <f t="shared" si="3"/>
        <v>51.54847062795691</v>
      </c>
      <c r="L39">
        <f t="shared" si="4"/>
        <v>93.126587571290798</v>
      </c>
      <c r="M39">
        <f t="shared" si="5"/>
        <v>40.076587571290801</v>
      </c>
      <c r="N39">
        <f t="shared" si="6"/>
        <v>108.88369222504319</v>
      </c>
      <c r="O39">
        <f t="shared" si="7"/>
        <v>0.3769301444892767</v>
      </c>
      <c r="P39">
        <f t="shared" si="8"/>
        <v>1.7758982299098092</v>
      </c>
      <c r="Q39">
        <f t="shared" si="9"/>
        <v>0.90081727451647153</v>
      </c>
    </row>
    <row r="40" spans="2:17" x14ac:dyDescent="0.2">
      <c r="B40" s="2">
        <v>91.760353309523794</v>
      </c>
      <c r="C40" s="2">
        <f t="shared" si="10"/>
        <v>-14.833802111572872</v>
      </c>
      <c r="D40" s="2">
        <f t="shared" si="0"/>
        <v>101.227818946073</v>
      </c>
      <c r="E40">
        <f t="shared" si="1"/>
        <v>-9.1828822940657879</v>
      </c>
      <c r="F40">
        <f t="shared" si="2"/>
        <v>46.505476466619058</v>
      </c>
      <c r="G40">
        <f t="shared" si="3"/>
        <v>51.619481715468993</v>
      </c>
      <c r="L40">
        <f t="shared" si="4"/>
        <v>92.951622495650597</v>
      </c>
      <c r="M40">
        <f t="shared" si="5"/>
        <v>39.901622495650599</v>
      </c>
      <c r="N40">
        <f t="shared" si="6"/>
        <v>108.80813759257322</v>
      </c>
      <c r="O40">
        <f t="shared" si="7"/>
        <v>0.37547601772009054</v>
      </c>
      <c r="P40">
        <f t="shared" si="8"/>
        <v>1.7772825090790356</v>
      </c>
      <c r="Q40">
        <f t="shared" si="9"/>
        <v>0.89957789723396375</v>
      </c>
    </row>
    <row r="41" spans="2:17" x14ac:dyDescent="0.2">
      <c r="B41" s="2">
        <v>91.760353309523794</v>
      </c>
      <c r="C41" s="2">
        <f t="shared" si="10"/>
        <v>-13.774244817889098</v>
      </c>
      <c r="D41" s="2">
        <f t="shared" si="0"/>
        <v>101.21660171334128</v>
      </c>
      <c r="E41">
        <f t="shared" si="1"/>
        <v>-8.536989314498328</v>
      </c>
      <c r="F41">
        <f t="shared" si="2"/>
        <v>46.501392648430894</v>
      </c>
      <c r="G41">
        <f t="shared" si="3"/>
        <v>51.685461332057983</v>
      </c>
      <c r="L41">
        <f t="shared" si="4"/>
        <v>92.788427402299362</v>
      </c>
      <c r="M41">
        <f t="shared" si="5"/>
        <v>39.738427402299365</v>
      </c>
      <c r="N41">
        <f t="shared" si="6"/>
        <v>108.73795599883685</v>
      </c>
      <c r="O41">
        <f t="shared" si="7"/>
        <v>0.37411759306157166</v>
      </c>
      <c r="P41">
        <f t="shared" si="8"/>
        <v>1.7785696576641183</v>
      </c>
      <c r="Q41">
        <f t="shared" si="9"/>
        <v>0.89842633568528241</v>
      </c>
    </row>
    <row r="42" spans="2:17" x14ac:dyDescent="0.2">
      <c r="B42" s="2">
        <v>91.760353309523794</v>
      </c>
      <c r="C42" s="2">
        <f t="shared" si="10"/>
        <v>-12.714687524205324</v>
      </c>
      <c r="D42" s="2">
        <f t="shared" si="0"/>
        <v>101.20627317015115</v>
      </c>
      <c r="E42">
        <f t="shared" si="1"/>
        <v>-7.8889030502478441</v>
      </c>
      <c r="F42">
        <f t="shared" si="2"/>
        <v>46.497302796176115</v>
      </c>
      <c r="G42">
        <f t="shared" si="3"/>
        <v>51.746438277317068</v>
      </c>
      <c r="L42">
        <f t="shared" si="4"/>
        <v>92.637064495410357</v>
      </c>
      <c r="M42">
        <f t="shared" si="5"/>
        <v>39.58706449541036</v>
      </c>
      <c r="N42">
        <f t="shared" si="6"/>
        <v>108.67311261004276</v>
      </c>
      <c r="O42">
        <f t="shared" si="7"/>
        <v>0.37285583973590647</v>
      </c>
      <c r="P42">
        <f t="shared" si="8"/>
        <v>1.7797600296020175</v>
      </c>
      <c r="Q42">
        <f t="shared" si="9"/>
        <v>0.89736208722270305</v>
      </c>
    </row>
    <row r="43" spans="2:17" x14ac:dyDescent="0.2">
      <c r="B43" s="2">
        <v>91.760353309523794</v>
      </c>
      <c r="C43" s="2">
        <f t="shared" si="10"/>
        <v>-11.65513023052155</v>
      </c>
      <c r="D43" s="2">
        <f t="shared" si="0"/>
        <v>101.19681920235185</v>
      </c>
      <c r="E43">
        <f t="shared" si="1"/>
        <v>-7.2387789535273876</v>
      </c>
      <c r="F43">
        <f t="shared" si="2"/>
        <v>46.493277390300669</v>
      </c>
      <c r="G43">
        <f t="shared" si="3"/>
        <v>51.802439174208885</v>
      </c>
      <c r="L43">
        <f t="shared" si="4"/>
        <v>92.497591861513072</v>
      </c>
      <c r="M43">
        <f t="shared" si="5"/>
        <v>39.447591861513075</v>
      </c>
      <c r="N43">
        <f t="shared" si="6"/>
        <v>108.61357521206085</v>
      </c>
      <c r="O43">
        <f t="shared" si="7"/>
        <v>0.37169165970949003</v>
      </c>
      <c r="P43">
        <f t="shared" si="8"/>
        <v>1.7808539530421779</v>
      </c>
      <c r="Q43">
        <f t="shared" si="9"/>
        <v>0.8963846871878709</v>
      </c>
    </row>
    <row r="44" spans="2:17" x14ac:dyDescent="0.2">
      <c r="B44" s="2">
        <v>91.760353309523794</v>
      </c>
      <c r="C44" s="2">
        <f t="shared" si="10"/>
        <v>-10.595572936837776</v>
      </c>
      <c r="D44" s="2">
        <f t="shared" si="0"/>
        <v>101.18822715184646</v>
      </c>
      <c r="E44">
        <f t="shared" si="1"/>
        <v>-6.5867755536294803</v>
      </c>
      <c r="F44">
        <f t="shared" si="2"/>
        <v>46.489381535157108</v>
      </c>
      <c r="G44">
        <f t="shared" si="3"/>
        <v>51.853488492397581</v>
      </c>
      <c r="L44">
        <f t="shared" si="4"/>
        <v>92.370063361180414</v>
      </c>
      <c r="M44">
        <f t="shared" si="5"/>
        <v>39.320063361180416</v>
      </c>
      <c r="N44">
        <f t="shared" si="6"/>
        <v>108.55931418750268</v>
      </c>
      <c r="O44">
        <f t="shared" si="7"/>
        <v>0.37062588674450847</v>
      </c>
      <c r="P44">
        <f t="shared" si="8"/>
        <v>1.7818517305077239</v>
      </c>
      <c r="Q44">
        <f t="shared" si="9"/>
        <v>0.89549370850457988</v>
      </c>
    </row>
    <row r="45" spans="2:17" x14ac:dyDescent="0.2">
      <c r="B45" s="2">
        <v>91.760353309523794</v>
      </c>
      <c r="C45" s="2">
        <f t="shared" si="10"/>
        <v>-9.536015643154002</v>
      </c>
      <c r="D45" s="2">
        <f t="shared" si="0"/>
        <v>101.18048572569573</v>
      </c>
      <c r="E45">
        <f t="shared" si="1"/>
        <v>-5.9330542436101892</v>
      </c>
      <c r="F45">
        <f t="shared" si="2"/>
        <v>46.485674908893252</v>
      </c>
      <c r="G45">
        <f t="shared" si="3"/>
        <v>51.899608564070839</v>
      </c>
      <c r="L45">
        <f t="shared" si="4"/>
        <v>92.254528527520606</v>
      </c>
      <c r="M45">
        <f t="shared" si="5"/>
        <v>39.204528527520608</v>
      </c>
      <c r="N45">
        <f t="shared" si="6"/>
        <v>108.51030250051326</v>
      </c>
      <c r="O45">
        <f t="shared" si="7"/>
        <v>0.36965928548546884</v>
      </c>
      <c r="P45">
        <f t="shared" si="8"/>
        <v>1.7827536389343179</v>
      </c>
      <c r="Q45">
        <f t="shared" si="9"/>
        <v>0.89468876140262588</v>
      </c>
    </row>
    <row r="46" spans="2:17" x14ac:dyDescent="0.2">
      <c r="B46" s="2">
        <v>91.760353309523794</v>
      </c>
      <c r="C46" s="2">
        <f t="shared" si="10"/>
        <v>-8.4764583494702279</v>
      </c>
      <c r="D46" s="2">
        <f t="shared" si="0"/>
        <v>101.17358491739252</v>
      </c>
      <c r="E46">
        <f t="shared" si="1"/>
        <v>-5.2777790563119957</v>
      </c>
      <c r="F46">
        <f t="shared" si="2"/>
        <v>46.482211710725707</v>
      </c>
      <c r="G46">
        <f t="shared" si="3"/>
        <v>51.940819593856233</v>
      </c>
      <c r="L46">
        <f t="shared" si="4"/>
        <v>92.151032471909602</v>
      </c>
      <c r="M46">
        <f t="shared" si="5"/>
        <v>39.101032471909605</v>
      </c>
      <c r="N46">
        <f t="shared" si="6"/>
        <v>108.4665156875898</v>
      </c>
      <c r="O46">
        <f t="shared" si="7"/>
        <v>0.36879255059177174</v>
      </c>
      <c r="P46">
        <f t="shared" si="8"/>
        <v>1.7835599296173423</v>
      </c>
      <c r="Q46">
        <f t="shared" si="9"/>
        <v>0.89396949324473318</v>
      </c>
    </row>
    <row r="47" spans="2:17" x14ac:dyDescent="0.2">
      <c r="B47" s="2">
        <v>91.760353309523794</v>
      </c>
      <c r="C47" s="2">
        <f t="shared" si="10"/>
        <v>-7.416901055786453</v>
      </c>
      <c r="D47" s="2">
        <f t="shared" si="0"/>
        <v>101.16751593895515</v>
      </c>
      <c r="E47">
        <f t="shared" si="1"/>
        <v>-4.6211164304369188</v>
      </c>
      <c r="F47">
        <f t="shared" si="2"/>
        <v>46.479040607666555</v>
      </c>
      <c r="G47">
        <f t="shared" si="3"/>
        <v>51.977139664203037</v>
      </c>
      <c r="L47">
        <f t="shared" si="4"/>
        <v>92.059615797373183</v>
      </c>
      <c r="M47">
        <f t="shared" si="5"/>
        <v>39.009615797373186</v>
      </c>
      <c r="N47">
        <f t="shared" si="6"/>
        <v>108.42793185299354</v>
      </c>
      <c r="O47">
        <f t="shared" si="7"/>
        <v>0.36802630592602215</v>
      </c>
      <c r="P47">
        <f t="shared" si="8"/>
        <v>1.7842708280937898</v>
      </c>
      <c r="Q47">
        <f t="shared" si="9"/>
        <v>0.89333558843262562</v>
      </c>
    </row>
    <row r="48" spans="2:17" x14ac:dyDescent="0.2">
      <c r="B48" s="2">
        <v>91.760353309523794</v>
      </c>
      <c r="C48" s="2">
        <f t="shared" si="10"/>
        <v>-6.357343762102678</v>
      </c>
      <c r="D48" s="2">
        <f t="shared" si="0"/>
        <v>101.16227116271446</v>
      </c>
      <c r="E48">
        <f t="shared" si="1"/>
        <v>-3.9632349674498051</v>
      </c>
      <c r="F48">
        <f t="shared" si="2"/>
        <v>46.476204682483917</v>
      </c>
      <c r="G48">
        <f t="shared" si="3"/>
        <v>52.008584737397499</v>
      </c>
      <c r="L48">
        <f t="shared" si="4"/>
        <v>91.980314520000306</v>
      </c>
      <c r="M48">
        <f t="shared" si="5"/>
        <v>38.930314520000309</v>
      </c>
      <c r="N48">
        <f t="shared" si="6"/>
        <v>108.39453166753717</v>
      </c>
      <c r="O48">
        <f t="shared" si="7"/>
        <v>0.36736110380653353</v>
      </c>
      <c r="P48">
        <f t="shared" si="8"/>
        <v>1.7848865339815012</v>
      </c>
      <c r="Q48">
        <f t="shared" si="9"/>
        <v>0.89278676837185167</v>
      </c>
    </row>
    <row r="49" spans="2:17" x14ac:dyDescent="0.2">
      <c r="B49" s="2">
        <v>91.760353309523794</v>
      </c>
      <c r="C49" s="2">
        <f t="shared" si="10"/>
        <v>-5.2977864684189031</v>
      </c>
      <c r="D49" s="2">
        <f t="shared" si="0"/>
        <v>101.15784407185976</v>
      </c>
      <c r="E49">
        <f t="shared" si="1"/>
        <v>-3.3043051801559806</v>
      </c>
      <c r="F49">
        <f t="shared" si="2"/>
        <v>46.473741384428628</v>
      </c>
      <c r="G49">
        <f t="shared" si="3"/>
        <v>52.035168655206327</v>
      </c>
      <c r="L49">
        <f t="shared" si="4"/>
        <v>91.913159998737925</v>
      </c>
      <c r="M49">
        <f t="shared" si="5"/>
        <v>38.863159998737927</v>
      </c>
      <c r="N49">
        <f t="shared" si="6"/>
        <v>108.36629836971547</v>
      </c>
      <c r="O49">
        <f t="shared" si="7"/>
        <v>0.36679742433137053</v>
      </c>
      <c r="P49">
        <f t="shared" si="8"/>
        <v>1.7854072207951417</v>
      </c>
      <c r="Q49">
        <f t="shared" si="9"/>
        <v>0.89232279147800808</v>
      </c>
    </row>
    <row r="50" spans="2:17" x14ac:dyDescent="0.2">
      <c r="B50" s="2">
        <v>91.760353309523794</v>
      </c>
      <c r="C50" s="2">
        <f t="shared" si="10"/>
        <v>-4.2382291747351282</v>
      </c>
      <c r="D50" s="2">
        <f t="shared" si="0"/>
        <v>101.15422921897266</v>
      </c>
      <c r="E50">
        <f t="shared" si="1"/>
        <v>-2.644499233856485</v>
      </c>
      <c r="F50">
        <f t="shared" si="2"/>
        <v>46.471682484030751</v>
      </c>
      <c r="G50">
        <f t="shared" si="3"/>
        <v>52.056903136986712</v>
      </c>
      <c r="L50">
        <f t="shared" si="4"/>
        <v>91.858178873882594</v>
      </c>
      <c r="M50">
        <f t="shared" si="5"/>
        <v>38.808178873882596</v>
      </c>
      <c r="N50">
        <f t="shared" si="6"/>
        <v>108.34321776831132</v>
      </c>
      <c r="O50">
        <f t="shared" si="7"/>
        <v>0.36633567478023549</v>
      </c>
      <c r="P50">
        <f t="shared" si="8"/>
        <v>1.7858330357553629</v>
      </c>
      <c r="Q50">
        <f t="shared" si="9"/>
        <v>0.89194345320972557</v>
      </c>
    </row>
    <row r="51" spans="2:17" x14ac:dyDescent="0.2">
      <c r="B51" s="2">
        <v>91.760353309523794</v>
      </c>
      <c r="C51" s="2">
        <f t="shared" si="10"/>
        <v>-3.1786718810513532</v>
      </c>
      <c r="D51" s="2">
        <f t="shared" si="0"/>
        <v>101.15142219191816</v>
      </c>
      <c r="E51">
        <f t="shared" si="1"/>
        <v>-1.9839906810373598</v>
      </c>
      <c r="F51">
        <f t="shared" si="2"/>
        <v>46.47005403306509</v>
      </c>
      <c r="G51">
        <f t="shared" si="3"/>
        <v>52.073797776963573</v>
      </c>
      <c r="L51">
        <f t="shared" si="4"/>
        <v>91.815393014548604</v>
      </c>
      <c r="M51">
        <f t="shared" si="5"/>
        <v>38.765393014548607</v>
      </c>
      <c r="N51">
        <f t="shared" si="6"/>
        <v>108.32527824575429</v>
      </c>
      <c r="O51">
        <f t="shared" si="7"/>
        <v>0.36597618909956192</v>
      </c>
      <c r="P51">
        <f t="shared" si="8"/>
        <v>1.7861640996049786</v>
      </c>
      <c r="Q51">
        <f t="shared" si="9"/>
        <v>0.89164858611619024</v>
      </c>
    </row>
    <row r="52" spans="2:17" x14ac:dyDescent="0.2">
      <c r="B52" s="2">
        <v>91.760353309523794</v>
      </c>
      <c r="C52" s="2">
        <f t="shared" si="10"/>
        <v>-2.1191145873675783</v>
      </c>
      <c r="D52" s="2">
        <f t="shared" si="0"/>
        <v>101.14941958658551</v>
      </c>
      <c r="E52">
        <f t="shared" si="1"/>
        <v>-1.3229541905963804</v>
      </c>
      <c r="F52">
        <f t="shared" si="2"/>
        <v>46.468876330593616</v>
      </c>
      <c r="G52">
        <f t="shared" si="3"/>
        <v>52.085860041248608</v>
      </c>
      <c r="L52">
        <f t="shared" si="4"/>
        <v>91.784819475352393</v>
      </c>
      <c r="M52">
        <f t="shared" si="5"/>
        <v>38.734819475352396</v>
      </c>
      <c r="N52">
        <f t="shared" si="6"/>
        <v>108.31247076164068</v>
      </c>
      <c r="O52">
        <f t="shared" si="7"/>
        <v>0.36571922747527108</v>
      </c>
      <c r="P52">
        <f t="shared" si="8"/>
        <v>1.7864005064435333</v>
      </c>
      <c r="Q52">
        <f t="shared" si="9"/>
        <v>0.89143805988917058</v>
      </c>
    </row>
    <row r="53" spans="2:17" x14ac:dyDescent="0.2">
      <c r="B53" s="2">
        <v>91.760353309523794</v>
      </c>
      <c r="C53" s="2">
        <f t="shared" si="10"/>
        <v>-1.0595572936838036</v>
      </c>
      <c r="D53" s="2">
        <f t="shared" si="0"/>
        <v>101.14821898608101</v>
      </c>
      <c r="E53">
        <f t="shared" si="1"/>
        <v>-0.66156527265052523</v>
      </c>
      <c r="F53">
        <f t="shared" si="2"/>
        <v>46.468163895812999</v>
      </c>
      <c r="G53">
        <f t="shared" si="3"/>
        <v>52.093095265059134</v>
      </c>
      <c r="L53">
        <f t="shared" si="4"/>
        <v>91.7664704625128</v>
      </c>
      <c r="M53">
        <f t="shared" si="5"/>
        <v>38.716470462512802</v>
      </c>
      <c r="N53">
        <f t="shared" si="6"/>
        <v>108.30478885594498</v>
      </c>
      <c r="O53">
        <f t="shared" si="7"/>
        <v>0.36556497599678933</v>
      </c>
      <c r="P53">
        <f t="shared" si="8"/>
        <v>1.7865423235893874</v>
      </c>
      <c r="Q53">
        <f t="shared" si="9"/>
        <v>0.89131178141155831</v>
      </c>
    </row>
    <row r="54" spans="2:17" x14ac:dyDescent="0.2">
      <c r="B54" s="2">
        <v>91.760353309523794</v>
      </c>
      <c r="C54" s="2">
        <f t="shared" si="10"/>
        <v>-2.886579864025407E-14</v>
      </c>
      <c r="D54" s="2">
        <f t="shared" si="0"/>
        <v>101.147818946073</v>
      </c>
      <c r="E54">
        <f t="shared" si="1"/>
        <v>-1.802399810713645E-14</v>
      </c>
      <c r="F54">
        <f t="shared" si="2"/>
        <v>46.467925448266207</v>
      </c>
      <c r="G54">
        <f t="shared" si="3"/>
        <v>52.095506650486392</v>
      </c>
      <c r="L54">
        <f t="shared" si="4"/>
        <v>91.760353309523794</v>
      </c>
      <c r="M54">
        <f t="shared" si="5"/>
        <v>38.710353309523796</v>
      </c>
      <c r="N54">
        <f t="shared" si="6"/>
        <v>108.30222865156435</v>
      </c>
      <c r="O54">
        <f t="shared" si="7"/>
        <v>0.36551354641509937</v>
      </c>
      <c r="P54">
        <f t="shared" si="8"/>
        <v>1.7865895914762926</v>
      </c>
      <c r="Q54">
        <f t="shared" si="9"/>
        <v>0.89126969479631812</v>
      </c>
    </row>
    <row r="55" spans="2:17" x14ac:dyDescent="0.2">
      <c r="B55" s="2">
        <v>91.760353309523794</v>
      </c>
      <c r="C55" s="2">
        <f t="shared" si="10"/>
        <v>1.0595572936837458</v>
      </c>
      <c r="D55" s="2">
        <f t="shared" si="0"/>
        <v>101.14821898608101</v>
      </c>
      <c r="E55">
        <f t="shared" si="1"/>
        <v>0.66156527265048926</v>
      </c>
      <c r="F55">
        <f t="shared" si="2"/>
        <v>46.468163895812999</v>
      </c>
      <c r="G55">
        <f t="shared" si="3"/>
        <v>52.093095265059134</v>
      </c>
      <c r="L55">
        <f t="shared" si="4"/>
        <v>91.7664704625128</v>
      </c>
      <c r="M55">
        <f t="shared" si="5"/>
        <v>38.716470462512802</v>
      </c>
      <c r="N55">
        <f t="shared" si="6"/>
        <v>108.30478885594498</v>
      </c>
      <c r="O55">
        <f t="shared" si="7"/>
        <v>0.36556497599678933</v>
      </c>
      <c r="P55">
        <f t="shared" si="8"/>
        <v>1.7865423235893874</v>
      </c>
      <c r="Q55">
        <f t="shared" si="9"/>
        <v>0.89131178141155831</v>
      </c>
    </row>
    <row r="56" spans="2:17" x14ac:dyDescent="0.2">
      <c r="B56" s="2">
        <v>91.760353309523794</v>
      </c>
      <c r="C56" s="2">
        <f t="shared" si="10"/>
        <v>2.1191145873675206</v>
      </c>
      <c r="D56" s="2">
        <f t="shared" si="0"/>
        <v>101.14941958658551</v>
      </c>
      <c r="E56">
        <f t="shared" si="1"/>
        <v>1.322954190596344</v>
      </c>
      <c r="F56">
        <f t="shared" si="2"/>
        <v>46.468876330593616</v>
      </c>
      <c r="G56">
        <f t="shared" si="3"/>
        <v>52.085860041248608</v>
      </c>
      <c r="L56">
        <f t="shared" si="4"/>
        <v>91.784819475352393</v>
      </c>
      <c r="M56">
        <f t="shared" si="5"/>
        <v>38.734819475352396</v>
      </c>
      <c r="N56">
        <f t="shared" si="6"/>
        <v>108.31247076164068</v>
      </c>
      <c r="O56">
        <f t="shared" si="7"/>
        <v>0.36571922747527108</v>
      </c>
      <c r="P56">
        <f t="shared" si="8"/>
        <v>1.7864005064435333</v>
      </c>
      <c r="Q56">
        <f t="shared" si="9"/>
        <v>0.89143805988917058</v>
      </c>
    </row>
    <row r="57" spans="2:17" x14ac:dyDescent="0.2">
      <c r="B57" s="2">
        <v>91.760353309523794</v>
      </c>
      <c r="C57" s="2">
        <f t="shared" si="10"/>
        <v>3.1786718810512955</v>
      </c>
      <c r="D57" s="2">
        <f t="shared" si="0"/>
        <v>101.15142219191816</v>
      </c>
      <c r="E57">
        <f t="shared" si="1"/>
        <v>1.9839906810373236</v>
      </c>
      <c r="F57">
        <f t="shared" si="2"/>
        <v>46.47005403306509</v>
      </c>
      <c r="G57">
        <f t="shared" si="3"/>
        <v>52.073797776963573</v>
      </c>
      <c r="L57">
        <f t="shared" si="4"/>
        <v>91.815393014548604</v>
      </c>
      <c r="M57">
        <f t="shared" si="5"/>
        <v>38.765393014548607</v>
      </c>
      <c r="N57">
        <f t="shared" si="6"/>
        <v>108.32527824575429</v>
      </c>
      <c r="O57">
        <f t="shared" si="7"/>
        <v>0.36597618909956192</v>
      </c>
      <c r="P57">
        <f t="shared" si="8"/>
        <v>1.7861640996049786</v>
      </c>
      <c r="Q57">
        <f t="shared" si="9"/>
        <v>0.89164858611619024</v>
      </c>
    </row>
    <row r="58" spans="2:17" x14ac:dyDescent="0.2">
      <c r="B58" s="2">
        <v>91.760353309523794</v>
      </c>
      <c r="C58" s="2">
        <f t="shared" si="10"/>
        <v>4.2382291747350704</v>
      </c>
      <c r="D58" s="2">
        <f t="shared" si="0"/>
        <v>101.15422921897266</v>
      </c>
      <c r="E58">
        <f t="shared" si="1"/>
        <v>2.6444992338564495</v>
      </c>
      <c r="F58">
        <f t="shared" si="2"/>
        <v>46.471682484030751</v>
      </c>
      <c r="G58">
        <f t="shared" si="3"/>
        <v>52.056903136986712</v>
      </c>
      <c r="L58">
        <f t="shared" si="4"/>
        <v>91.858178873882579</v>
      </c>
      <c r="M58">
        <f t="shared" si="5"/>
        <v>38.808178873882582</v>
      </c>
      <c r="N58">
        <f t="shared" si="6"/>
        <v>108.34321776831132</v>
      </c>
      <c r="O58">
        <f t="shared" si="7"/>
        <v>0.36633567478023538</v>
      </c>
      <c r="P58">
        <f t="shared" si="8"/>
        <v>1.7858330357553629</v>
      </c>
      <c r="Q58">
        <f t="shared" si="9"/>
        <v>0.89194345320972557</v>
      </c>
    </row>
    <row r="59" spans="2:17" x14ac:dyDescent="0.2">
      <c r="B59" s="2">
        <v>91.760353309523794</v>
      </c>
      <c r="C59" s="2">
        <f t="shared" si="10"/>
        <v>5.2977864684188454</v>
      </c>
      <c r="D59" s="2">
        <f t="shared" si="0"/>
        <v>101.15784407185976</v>
      </c>
      <c r="E59">
        <f t="shared" si="1"/>
        <v>3.3043051801559442</v>
      </c>
      <c r="F59">
        <f t="shared" si="2"/>
        <v>46.473741384428649</v>
      </c>
      <c r="G59">
        <f t="shared" si="3"/>
        <v>52.035168655206348</v>
      </c>
      <c r="L59">
        <f t="shared" si="4"/>
        <v>91.91315999873791</v>
      </c>
      <c r="M59">
        <f t="shared" si="5"/>
        <v>38.863159998737913</v>
      </c>
      <c r="N59">
        <f t="shared" si="6"/>
        <v>108.36629836971545</v>
      </c>
      <c r="O59">
        <f t="shared" si="7"/>
        <v>0.36679742433137047</v>
      </c>
      <c r="P59">
        <f t="shared" si="8"/>
        <v>1.7854072207951419</v>
      </c>
      <c r="Q59">
        <f t="shared" si="9"/>
        <v>0.89232279147800775</v>
      </c>
    </row>
    <row r="60" spans="2:17" x14ac:dyDescent="0.2">
      <c r="B60" s="2">
        <v>91.760353309523794</v>
      </c>
      <c r="C60" s="2">
        <f t="shared" si="10"/>
        <v>6.3573437621026203</v>
      </c>
      <c r="D60" s="2">
        <f t="shared" si="0"/>
        <v>101.16227116271446</v>
      </c>
      <c r="E60">
        <f t="shared" si="1"/>
        <v>3.9632349674497678</v>
      </c>
      <c r="F60">
        <f t="shared" si="2"/>
        <v>46.476204682483917</v>
      </c>
      <c r="G60">
        <f t="shared" si="3"/>
        <v>52.008584737397499</v>
      </c>
      <c r="L60">
        <f t="shared" si="4"/>
        <v>91.980314520000306</v>
      </c>
      <c r="M60">
        <f t="shared" si="5"/>
        <v>38.930314520000309</v>
      </c>
      <c r="N60">
        <f t="shared" si="6"/>
        <v>108.39453166753717</v>
      </c>
      <c r="O60">
        <f t="shared" si="7"/>
        <v>0.36736110380653353</v>
      </c>
      <c r="P60">
        <f t="shared" si="8"/>
        <v>1.7848865339815012</v>
      </c>
      <c r="Q60">
        <f t="shared" si="9"/>
        <v>0.89278676837185167</v>
      </c>
    </row>
    <row r="61" spans="2:17" x14ac:dyDescent="0.2">
      <c r="B61" s="2">
        <v>91.760353309523794</v>
      </c>
      <c r="C61" s="2">
        <f t="shared" si="10"/>
        <v>7.4169010557863952</v>
      </c>
      <c r="D61" s="2">
        <f t="shared" si="0"/>
        <v>101.16751593895515</v>
      </c>
      <c r="E61">
        <f t="shared" si="1"/>
        <v>4.6211164304368824</v>
      </c>
      <c r="F61">
        <f t="shared" si="2"/>
        <v>46.479040607666526</v>
      </c>
      <c r="G61">
        <f t="shared" si="3"/>
        <v>51.977139664203037</v>
      </c>
      <c r="L61">
        <f t="shared" si="4"/>
        <v>92.059615797373169</v>
      </c>
      <c r="M61">
        <f t="shared" si="5"/>
        <v>39.009615797373172</v>
      </c>
      <c r="N61">
        <f t="shared" si="6"/>
        <v>108.42793185299354</v>
      </c>
      <c r="O61">
        <f t="shared" si="7"/>
        <v>0.36802630592602198</v>
      </c>
      <c r="P61">
        <f t="shared" si="8"/>
        <v>1.7842708280937898</v>
      </c>
      <c r="Q61">
        <f t="shared" si="9"/>
        <v>0.89333558843262562</v>
      </c>
    </row>
    <row r="62" spans="2:17" x14ac:dyDescent="0.2">
      <c r="B62" s="2">
        <v>91.760353309523794</v>
      </c>
      <c r="C62" s="2">
        <f t="shared" si="10"/>
        <v>8.4764583494701693</v>
      </c>
      <c r="D62" s="2">
        <f t="shared" si="0"/>
        <v>101.17358491739252</v>
      </c>
      <c r="E62">
        <f t="shared" si="1"/>
        <v>5.2777790563119602</v>
      </c>
      <c r="F62">
        <f t="shared" si="2"/>
        <v>46.482211710725707</v>
      </c>
      <c r="G62">
        <f t="shared" si="3"/>
        <v>51.940819593856233</v>
      </c>
      <c r="L62">
        <f t="shared" si="4"/>
        <v>92.151032471909588</v>
      </c>
      <c r="M62">
        <f t="shared" si="5"/>
        <v>39.101032471909591</v>
      </c>
      <c r="N62">
        <f t="shared" si="6"/>
        <v>108.4665156875898</v>
      </c>
      <c r="O62">
        <f t="shared" si="7"/>
        <v>0.36879255059177163</v>
      </c>
      <c r="P62">
        <f t="shared" si="8"/>
        <v>1.7835599296173423</v>
      </c>
      <c r="Q62">
        <f t="shared" si="9"/>
        <v>0.89396949324473318</v>
      </c>
    </row>
    <row r="63" spans="2:17" x14ac:dyDescent="0.2">
      <c r="B63" s="2">
        <v>91.760353309523794</v>
      </c>
      <c r="C63" s="2">
        <f t="shared" si="10"/>
        <v>9.5360156431539433</v>
      </c>
      <c r="D63" s="2">
        <f t="shared" si="0"/>
        <v>101.18048572569573</v>
      </c>
      <c r="E63">
        <f t="shared" si="1"/>
        <v>5.9330542436101528</v>
      </c>
      <c r="F63">
        <f t="shared" si="2"/>
        <v>46.485674908893216</v>
      </c>
      <c r="G63">
        <f t="shared" si="3"/>
        <v>51.899608564070839</v>
      </c>
      <c r="L63">
        <f t="shared" si="4"/>
        <v>92.254528527520591</v>
      </c>
      <c r="M63">
        <f t="shared" si="5"/>
        <v>39.204528527520594</v>
      </c>
      <c r="N63">
        <f t="shared" si="6"/>
        <v>108.51030250051326</v>
      </c>
      <c r="O63">
        <f t="shared" si="7"/>
        <v>0.36965928548546861</v>
      </c>
      <c r="P63">
        <f t="shared" si="8"/>
        <v>1.7827536389343179</v>
      </c>
      <c r="Q63">
        <f t="shared" si="9"/>
        <v>0.89468876140262588</v>
      </c>
    </row>
    <row r="64" spans="2:17" x14ac:dyDescent="0.2">
      <c r="B64" s="2">
        <v>91.760353309523794</v>
      </c>
      <c r="C64" s="2">
        <f t="shared" si="10"/>
        <v>10.595572936837717</v>
      </c>
      <c r="D64" s="2">
        <f t="shared" si="0"/>
        <v>101.18822715184646</v>
      </c>
      <c r="E64">
        <f t="shared" si="1"/>
        <v>6.5867755536294457</v>
      </c>
      <c r="F64">
        <f t="shared" si="2"/>
        <v>46.489381535157108</v>
      </c>
      <c r="G64">
        <f t="shared" si="3"/>
        <v>51.853488492397581</v>
      </c>
      <c r="L64">
        <f t="shared" si="4"/>
        <v>92.370063361180399</v>
      </c>
      <c r="M64">
        <f t="shared" si="5"/>
        <v>39.320063361180402</v>
      </c>
      <c r="N64">
        <f t="shared" si="6"/>
        <v>108.55931418750268</v>
      </c>
      <c r="O64">
        <f t="shared" si="7"/>
        <v>0.37062588674450836</v>
      </c>
      <c r="P64">
        <f t="shared" si="8"/>
        <v>1.7818517305077239</v>
      </c>
      <c r="Q64">
        <f t="shared" si="9"/>
        <v>0.89549370850457988</v>
      </c>
    </row>
    <row r="65" spans="2:17" x14ac:dyDescent="0.2">
      <c r="B65" s="2">
        <v>91.760353309523794</v>
      </c>
      <c r="C65" s="2">
        <f t="shared" si="10"/>
        <v>11.655130230521491</v>
      </c>
      <c r="D65" s="2">
        <f t="shared" si="0"/>
        <v>101.19681920235185</v>
      </c>
      <c r="E65">
        <f t="shared" si="1"/>
        <v>7.2387789535273486</v>
      </c>
      <c r="F65">
        <f t="shared" si="2"/>
        <v>46.493277390300669</v>
      </c>
      <c r="G65">
        <f t="shared" si="3"/>
        <v>51.802439174208885</v>
      </c>
      <c r="L65">
        <f t="shared" si="4"/>
        <v>92.497591861513072</v>
      </c>
      <c r="M65">
        <f t="shared" si="5"/>
        <v>39.447591861513075</v>
      </c>
      <c r="N65">
        <f t="shared" si="6"/>
        <v>108.61357521206085</v>
      </c>
      <c r="O65">
        <f t="shared" si="7"/>
        <v>0.37169165970949003</v>
      </c>
      <c r="P65">
        <f t="shared" si="8"/>
        <v>1.7808539530421779</v>
      </c>
      <c r="Q65">
        <f t="shared" si="9"/>
        <v>0.8963846871878709</v>
      </c>
    </row>
    <row r="66" spans="2:17" x14ac:dyDescent="0.2">
      <c r="B66" s="2">
        <v>91.760353309523794</v>
      </c>
      <c r="C66" s="2">
        <f t="shared" si="10"/>
        <v>12.714687524205265</v>
      </c>
      <c r="D66" s="2">
        <f t="shared" si="0"/>
        <v>101.20627317015115</v>
      </c>
      <c r="E66">
        <f t="shared" si="1"/>
        <v>7.8889030502478086</v>
      </c>
      <c r="F66">
        <f t="shared" si="2"/>
        <v>46.497302796176115</v>
      </c>
      <c r="G66">
        <f t="shared" si="3"/>
        <v>51.74643827731709</v>
      </c>
      <c r="L66">
        <f t="shared" si="4"/>
        <v>92.637064495410343</v>
      </c>
      <c r="M66">
        <f t="shared" si="5"/>
        <v>39.587064495410345</v>
      </c>
      <c r="N66">
        <f t="shared" si="6"/>
        <v>108.67311261004275</v>
      </c>
      <c r="O66">
        <f t="shared" si="7"/>
        <v>0.3728558397359063</v>
      </c>
      <c r="P66">
        <f t="shared" si="8"/>
        <v>1.7797600296020177</v>
      </c>
      <c r="Q66">
        <f t="shared" si="9"/>
        <v>0.89736208722270272</v>
      </c>
    </row>
    <row r="67" spans="2:17" x14ac:dyDescent="0.2">
      <c r="B67" s="2">
        <v>91.760353309523794</v>
      </c>
      <c r="C67" s="2">
        <f t="shared" si="10"/>
        <v>13.77424481788904</v>
      </c>
      <c r="D67" s="2">
        <f t="shared" si="0"/>
        <v>101.21660171334128</v>
      </c>
      <c r="E67">
        <f t="shared" si="1"/>
        <v>8.5369893144982942</v>
      </c>
      <c r="F67">
        <f t="shared" si="2"/>
        <v>46.501392648430922</v>
      </c>
      <c r="G67">
        <f t="shared" si="3"/>
        <v>51.685461332057997</v>
      </c>
      <c r="L67">
        <f t="shared" si="4"/>
        <v>92.788427402299348</v>
      </c>
      <c r="M67">
        <f t="shared" si="5"/>
        <v>39.738427402299351</v>
      </c>
      <c r="N67">
        <f t="shared" si="6"/>
        <v>108.73795599883684</v>
      </c>
      <c r="O67">
        <f t="shared" si="7"/>
        <v>0.37411759306157155</v>
      </c>
      <c r="P67">
        <f t="shared" si="8"/>
        <v>1.7785696576641186</v>
      </c>
      <c r="Q67">
        <f t="shared" si="9"/>
        <v>0.89842633568528218</v>
      </c>
    </row>
    <row r="68" spans="2:17" x14ac:dyDescent="0.2">
      <c r="B68" s="2">
        <v>91.760353309523794</v>
      </c>
      <c r="C68" s="2">
        <f t="shared" si="10"/>
        <v>14.833802111572814</v>
      </c>
      <c r="D68" s="2">
        <f t="shared" si="0"/>
        <v>101.227818946073</v>
      </c>
      <c r="E68">
        <f t="shared" si="1"/>
        <v>9.1828822940657506</v>
      </c>
      <c r="F68">
        <f t="shared" si="2"/>
        <v>46.505476466619058</v>
      </c>
      <c r="G68">
        <f t="shared" si="3"/>
        <v>51.619481715468993</v>
      </c>
      <c r="L68">
        <f t="shared" si="4"/>
        <v>92.951622495650582</v>
      </c>
      <c r="M68">
        <f t="shared" si="5"/>
        <v>39.901622495650585</v>
      </c>
      <c r="N68">
        <f t="shared" si="6"/>
        <v>108.80813759257322</v>
      </c>
      <c r="O68">
        <f t="shared" si="7"/>
        <v>0.37547601772009037</v>
      </c>
      <c r="P68">
        <f t="shared" si="8"/>
        <v>1.7772825090790356</v>
      </c>
      <c r="Q68">
        <f t="shared" si="9"/>
        <v>0.89957789723396375</v>
      </c>
    </row>
    <row r="69" spans="2:17" x14ac:dyDescent="0.2">
      <c r="B69" s="2">
        <v>91.760353309523794</v>
      </c>
      <c r="C69" s="2">
        <f t="shared" si="10"/>
        <v>15.893359405256588</v>
      </c>
      <c r="D69" s="2">
        <f t="shared" ref="D69:D104" si="11">$C$2-$D$2*SQRT(1-C69*C69/$C$4/$C$4)</f>
        <v>101.23994054323911</v>
      </c>
      <c r="E69">
        <f t="shared" ref="E69:E104" si="12">ASIN(C69/L69)/PI()*180</f>
        <v>9.8264298158322614</v>
      </c>
      <c r="F69">
        <f t="shared" ref="F69:F104" si="13">($J$8+O69+P69-PI()/2)/PI()*180</f>
        <v>46.50947843930588</v>
      </c>
      <c r="G69">
        <f t="shared" ref="G69:G104" si="14">(PI()/2+$J$8-Q69)/PI()*180</f>
        <v>51.54847062795691</v>
      </c>
      <c r="L69">
        <f t="shared" ref="L69:L104" si="15">SQRT(B69*B69+C69*C69)</f>
        <v>93.126587571290784</v>
      </c>
      <c r="M69">
        <f t="shared" ref="M69:M104" si="16">L69-$J$3</f>
        <v>40.076587571290787</v>
      </c>
      <c r="N69">
        <f t="shared" ref="N69:N104" si="17">SQRT(D69*D69+M69*M69)</f>
        <v>108.88369222504319</v>
      </c>
      <c r="O69">
        <f t="shared" ref="O69:O104" si="18">ASIN(M69/N69)</f>
        <v>0.37693014448927653</v>
      </c>
      <c r="P69">
        <f t="shared" ref="P69:P104" si="19">ACOS((N69*N69+$J$7*$J$7-$J$6*$J$6)/(2*N69*$J$7))</f>
        <v>1.7758982299098092</v>
      </c>
      <c r="Q69">
        <f t="shared" ref="Q69:Q104" si="20">ACOS(($J$7*$J$7+$J$6*$J$6-N69*N69)/(2*$J$6*$J$7))</f>
        <v>0.90081727451647153</v>
      </c>
    </row>
    <row r="70" spans="2:17" x14ac:dyDescent="0.2">
      <c r="B70" s="2">
        <v>91.760353309523794</v>
      </c>
      <c r="C70" s="2">
        <f t="shared" ref="C70:C104" si="21">C69-$C$4/50</f>
        <v>16.952916698940363</v>
      </c>
      <c r="D70" s="2">
        <f t="shared" si="11"/>
        <v>101.25298386090068</v>
      </c>
      <c r="E70">
        <f t="shared" si="12"/>
        <v>10.467483175926505</v>
      </c>
      <c r="F70">
        <f t="shared" si="13"/>
        <v>46.513317461393875</v>
      </c>
      <c r="G70">
        <f t="shared" si="14"/>
        <v>51.472397060575084</v>
      </c>
      <c r="L70">
        <f t="shared" si="15"/>
        <v>93.313256422063873</v>
      </c>
      <c r="M70">
        <f t="shared" si="16"/>
        <v>40.263256422063876</v>
      </c>
      <c r="N70">
        <f t="shared" si="17"/>
        <v>108.9646573823122</v>
      </c>
      <c r="O70">
        <f t="shared" si="18"/>
        <v>0.37847893786183961</v>
      </c>
      <c r="P70">
        <f t="shared" si="19"/>
        <v>1.7744164401127385</v>
      </c>
      <c r="Q70">
        <f t="shared" si="20"/>
        <v>0.9021450087410221</v>
      </c>
    </row>
    <row r="71" spans="2:17" x14ac:dyDescent="0.2">
      <c r="B71" s="2">
        <v>91.760353309523794</v>
      </c>
      <c r="C71" s="2">
        <f t="shared" si="21"/>
        <v>18.012473992624138</v>
      </c>
      <c r="D71" s="2">
        <f t="shared" si="11"/>
        <v>101.26696807479161</v>
      </c>
      <c r="E71">
        <f t="shared" si="12"/>
        <v>11.105897317524372</v>
      </c>
      <c r="F71">
        <f t="shared" si="13"/>
        <v>46.516907160450707</v>
      </c>
      <c r="G71">
        <f t="shared" si="14"/>
        <v>51.391227750699009</v>
      </c>
      <c r="L71">
        <f t="shared" si="15"/>
        <v>93.511558958364049</v>
      </c>
      <c r="M71">
        <f t="shared" si="16"/>
        <v>40.461558958364051</v>
      </c>
      <c r="N71">
        <f t="shared" si="17"/>
        <v>109.05107324736439</v>
      </c>
      <c r="O71">
        <f t="shared" si="18"/>
        <v>0.38012129702380681</v>
      </c>
      <c r="P71">
        <f t="shared" si="19"/>
        <v>1.7728367330184689</v>
      </c>
      <c r="Q71">
        <f t="shared" si="20"/>
        <v>0.90356168044993102</v>
      </c>
    </row>
    <row r="72" spans="2:17" x14ac:dyDescent="0.2">
      <c r="B72" s="2">
        <v>91.760353309523794</v>
      </c>
      <c r="C72" s="2">
        <f t="shared" si="21"/>
        <v>19.072031286307912</v>
      </c>
      <c r="D72" s="2">
        <f t="shared" si="11"/>
        <v>101.2819143397225</v>
      </c>
      <c r="E72">
        <f t="shared" si="12"/>
        <v>11.741530995890804</v>
      </c>
      <c r="F72">
        <f t="shared" si="13"/>
        <v>46.520155908284515</v>
      </c>
      <c r="G72">
        <f t="shared" si="14"/>
        <v>51.304927123492746</v>
      </c>
      <c r="L72">
        <f t="shared" si="15"/>
        <v>93.721421334050106</v>
      </c>
      <c r="M72">
        <f t="shared" si="16"/>
        <v>40.671421334050109</v>
      </c>
      <c r="N72">
        <f t="shared" si="17"/>
        <v>109.14298275954673</v>
      </c>
      <c r="O72">
        <f t="shared" si="18"/>
        <v>0.38185605682397011</v>
      </c>
      <c r="P72">
        <f t="shared" si="19"/>
        <v>1.7711586745645729</v>
      </c>
      <c r="Q72">
        <f t="shared" si="20"/>
        <v>0.90506791054121649</v>
      </c>
    </row>
    <row r="73" spans="2:17" x14ac:dyDescent="0.2">
      <c r="B73" s="2">
        <v>91.760353309523794</v>
      </c>
      <c r="C73" s="2">
        <f t="shared" si="21"/>
        <v>20.131588579991686</v>
      </c>
      <c r="D73" s="2">
        <f t="shared" si="11"/>
        <v>101.29784597329746</v>
      </c>
      <c r="E73">
        <f t="shared" si="12"/>
        <v>12.374246930334049</v>
      </c>
      <c r="F73">
        <f t="shared" si="13"/>
        <v>46.522966813365905</v>
      </c>
      <c r="G73">
        <f t="shared" si="14"/>
        <v>51.213457216074239</v>
      </c>
      <c r="L73">
        <f t="shared" si="15"/>
        <v>93.942766077238147</v>
      </c>
      <c r="M73">
        <f t="shared" si="16"/>
        <v>40.89276607723815</v>
      </c>
      <c r="N73">
        <f t="shared" si="17"/>
        <v>109.24043169210572</v>
      </c>
      <c r="O73">
        <f t="shared" si="18"/>
        <v>0.38368198871504661</v>
      </c>
      <c r="P73">
        <f t="shared" si="19"/>
        <v>1.7693818022221273</v>
      </c>
      <c r="Q73">
        <f t="shared" si="20"/>
        <v>0.9066643615921639</v>
      </c>
    </row>
    <row r="74" spans="2:17" x14ac:dyDescent="0.2">
      <c r="B74" s="2">
        <v>91.760353309523794</v>
      </c>
      <c r="C74" s="2">
        <f t="shared" si="21"/>
        <v>21.19114587367546</v>
      </c>
      <c r="D74" s="2">
        <f t="shared" si="11"/>
        <v>101.31478866809067</v>
      </c>
      <c r="E74">
        <f t="shared" si="12"/>
        <v>13.003911942822798</v>
      </c>
      <c r="F74">
        <f t="shared" si="13"/>
        <v>46.525237688901122</v>
      </c>
      <c r="G74">
        <f t="shared" si="14"/>
        <v>51.116777580690993</v>
      </c>
      <c r="L74">
        <f t="shared" si="15"/>
        <v>94.175512225461389</v>
      </c>
      <c r="M74">
        <f t="shared" si="16"/>
        <v>41.125512225461392</v>
      </c>
      <c r="N74">
        <f t="shared" si="17"/>
        <v>109.34346875175694</v>
      </c>
      <c r="O74">
        <f t="shared" si="18"/>
        <v>0.38559780164407914</v>
      </c>
      <c r="P74">
        <f t="shared" si="19"/>
        <v>1.7675056235480873</v>
      </c>
      <c r="Q74">
        <f t="shared" si="20"/>
        <v>0.9083517395492291</v>
      </c>
    </row>
    <row r="75" spans="2:17" x14ac:dyDescent="0.2">
      <c r="B75" s="2">
        <v>91.760353309523794</v>
      </c>
      <c r="C75" s="2">
        <f t="shared" si="21"/>
        <v>22.250703167359234</v>
      </c>
      <c r="D75" s="2">
        <f t="shared" si="11"/>
        <v>101.33277073734685</v>
      </c>
      <c r="E75">
        <f t="shared" si="12"/>
        <v>13.630397083094667</v>
      </c>
      <c r="F75">
        <f t="shared" si="13"/>
        <v>46.526860990381557</v>
      </c>
      <c r="G75">
        <f t="shared" si="14"/>
        <v>51.014845162477194</v>
      </c>
      <c r="L75">
        <f t="shared" si="15"/>
        <v>94.419575464680861</v>
      </c>
      <c r="M75">
        <f t="shared" si="16"/>
        <v>41.369575464680864</v>
      </c>
      <c r="N75">
        <f t="shared" si="17"/>
        <v>109.45214570503231</v>
      </c>
      <c r="O75">
        <f t="shared" si="18"/>
        <v>0.38760214286573685</v>
      </c>
      <c r="P75">
        <f t="shared" si="19"/>
        <v>1.7655296142820158</v>
      </c>
      <c r="Q75">
        <f t="shared" si="20"/>
        <v>0.91013079586157974</v>
      </c>
    </row>
    <row r="76" spans="2:17" x14ac:dyDescent="0.2">
      <c r="B76" s="2">
        <v>91.760353309523794</v>
      </c>
      <c r="C76" s="2">
        <f t="shared" si="21"/>
        <v>23.310260461043008</v>
      </c>
      <c r="D76" s="2">
        <f t="shared" si="11"/>
        <v>101.35182340042151</v>
      </c>
      <c r="E76">
        <f t="shared" si="12"/>
        <v>14.253577740161365</v>
      </c>
      <c r="F76">
        <f t="shared" si="13"/>
        <v>46.527723715204978</v>
      </c>
      <c r="G76">
        <f t="shared" si="14"/>
        <v>50.907614146433048</v>
      </c>
      <c r="L76">
        <f t="shared" si="15"/>
        <v>94.674868271628981</v>
      </c>
      <c r="M76">
        <f t="shared" si="16"/>
        <v>41.624868271628984</v>
      </c>
      <c r="N76">
        <f t="shared" si="17"/>
        <v>109.56651753715957</v>
      </c>
      <c r="O76">
        <f t="shared" si="18"/>
        <v>0.38969359864736192</v>
      </c>
      <c r="P76">
        <f t="shared" si="19"/>
        <v>1.7634532158890981</v>
      </c>
      <c r="Q76">
        <f t="shared" si="20"/>
        <v>0.91200233015180898</v>
      </c>
    </row>
    <row r="77" spans="2:17" x14ac:dyDescent="0.2">
      <c r="B77" s="2">
        <v>91.760353309523794</v>
      </c>
      <c r="C77" s="2">
        <f t="shared" si="21"/>
        <v>24.369817754726782</v>
      </c>
      <c r="D77" s="2">
        <f t="shared" si="11"/>
        <v>101.37198111563916</v>
      </c>
      <c r="E77">
        <f t="shared" si="12"/>
        <v>14.873333740190208</v>
      </c>
      <c r="F77">
        <f t="shared" si="13"/>
        <v>46.527707255414285</v>
      </c>
      <c r="G77">
        <f t="shared" si="14"/>
        <v>50.795035767091875</v>
      </c>
      <c r="L77">
        <f t="shared" si="15"/>
        <v>94.941300058969233</v>
      </c>
      <c r="M77">
        <f t="shared" si="16"/>
        <v>41.891300058969236</v>
      </c>
      <c r="N77">
        <f t="shared" si="17"/>
        <v>109.68664265050735</v>
      </c>
      <c r="O77">
        <f t="shared" si="18"/>
        <v>0.39187069482856618</v>
      </c>
      <c r="P77">
        <f t="shared" si="19"/>
        <v>1.7612758324303519</v>
      </c>
      <c r="Q77">
        <f t="shared" si="20"/>
        <v>0.9139671935378717</v>
      </c>
    </row>
    <row r="78" spans="2:17" x14ac:dyDescent="0.2">
      <c r="B78" s="2">
        <v>91.760353309523794</v>
      </c>
      <c r="C78" s="2">
        <f t="shared" si="21"/>
        <v>25.429375048410556</v>
      </c>
      <c r="D78" s="2">
        <f t="shared" si="11"/>
        <v>101.39328197011609</v>
      </c>
      <c r="E78">
        <f t="shared" si="12"/>
        <v>15.489549430813538</v>
      </c>
      <c r="F78">
        <f t="shared" si="13"/>
        <v>46.526687192617963</v>
      </c>
      <c r="G78">
        <f t="shared" si="14"/>
        <v>50.677058072835351</v>
      </c>
      <c r="L78">
        <f t="shared" si="15"/>
        <v>95.218777322760019</v>
      </c>
      <c r="M78">
        <f t="shared" si="16"/>
        <v>42.168777322760022</v>
      </c>
      <c r="N78">
        <f t="shared" si="17"/>
        <v>109.81258311126275</v>
      </c>
      <c r="O78">
        <f t="shared" si="18"/>
        <v>0.39413189719050723</v>
      </c>
      <c r="P78">
        <f t="shared" si="19"/>
        <v>1.7589968266140379</v>
      </c>
      <c r="Q78">
        <f t="shared" si="20"/>
        <v>0.91602629274655911</v>
      </c>
    </row>
    <row r="79" spans="2:17" x14ac:dyDescent="0.2">
      <c r="B79" s="2">
        <v>91.760353309523794</v>
      </c>
      <c r="C79" s="2">
        <f t="shared" si="21"/>
        <v>26.48893234209433</v>
      </c>
      <c r="D79" s="2">
        <f t="shared" si="11"/>
        <v>101.41576813850412</v>
      </c>
      <c r="E79">
        <f t="shared" si="12"/>
        <v>16.102113751985996</v>
      </c>
      <c r="F79">
        <f t="shared" si="13"/>
        <v>46.524533021605528</v>
      </c>
      <c r="G79">
        <f t="shared" si="14"/>
        <v>50.553625634880163</v>
      </c>
      <c r="L79">
        <f t="shared" si="15"/>
        <v>95.507203791717643</v>
      </c>
      <c r="M79">
        <f t="shared" si="16"/>
        <v>42.457203791717646</v>
      </c>
      <c r="N79">
        <f t="shared" si="17"/>
        <v>109.94440495511479</v>
      </c>
      <c r="O79">
        <f t="shared" si="18"/>
        <v>0.39647561158012179</v>
      </c>
      <c r="P79">
        <f t="shared" si="19"/>
        <v>1.7566155148476053</v>
      </c>
      <c r="Q79">
        <f t="shared" si="20"/>
        <v>0.91818059519264084</v>
      </c>
    </row>
    <row r="80" spans="2:17" x14ac:dyDescent="0.2">
      <c r="B80" s="2">
        <v>91.760353309523794</v>
      </c>
      <c r="C80" s="2">
        <f t="shared" si="21"/>
        <v>27.548489635778104</v>
      </c>
      <c r="D80" s="2">
        <f t="shared" si="11"/>
        <v>101.43948642574799</v>
      </c>
      <c r="E80">
        <f t="shared" si="12"/>
        <v>16.710920293574464</v>
      </c>
      <c r="F80">
        <f t="shared" si="13"/>
        <v>46.521107785848017</v>
      </c>
      <c r="G80">
        <f t="shared" si="14"/>
        <v>50.424679188433046</v>
      </c>
      <c r="L80">
        <f t="shared" si="15"/>
        <v>95.806480577783503</v>
      </c>
      <c r="M80">
        <f t="shared" si="16"/>
        <v>42.756480577783506</v>
      </c>
      <c r="N80">
        <f t="shared" si="17"/>
        <v>110.0821785654603</v>
      </c>
      <c r="O80">
        <f t="shared" si="18"/>
        <v>0.39890018372180952</v>
      </c>
      <c r="P80">
        <f t="shared" si="19"/>
        <v>1.7541311610642922</v>
      </c>
      <c r="Q80">
        <f t="shared" si="20"/>
        <v>0.92043113524188958</v>
      </c>
    </row>
    <row r="81" spans="2:17" x14ac:dyDescent="0.2">
      <c r="B81" s="2">
        <v>91.760353309523794</v>
      </c>
      <c r="C81" s="2">
        <f t="shared" si="21"/>
        <v>28.608046929461878</v>
      </c>
      <c r="D81" s="2">
        <f t="shared" si="11"/>
        <v>101.46448891307294</v>
      </c>
      <c r="E81">
        <f t="shared" si="12"/>
        <v>17.315867339926058</v>
      </c>
      <c r="F81">
        <f t="shared" si="13"/>
        <v>46.516267603702694</v>
      </c>
      <c r="G81">
        <f t="shared" si="14"/>
        <v>50.290155190189743</v>
      </c>
      <c r="L81">
        <f t="shared" si="15"/>
        <v>96.11650632751342</v>
      </c>
      <c r="M81">
        <f t="shared" si="16"/>
        <v>43.066506327513423</v>
      </c>
      <c r="N81">
        <f t="shared" si="17"/>
        <v>110.22597914125716</v>
      </c>
      <c r="O81">
        <f t="shared" si="18"/>
        <v>0.40140389863229742</v>
      </c>
      <c r="P81">
        <f t="shared" si="19"/>
        <v>1.7515429690389719</v>
      </c>
      <c r="Q81">
        <f t="shared" si="20"/>
        <v>0.92277902193418238</v>
      </c>
    </row>
    <row r="82" spans="2:17" x14ac:dyDescent="0.2">
      <c r="B82" s="2">
        <v>91.760353309523794</v>
      </c>
      <c r="C82" s="2">
        <f t="shared" si="21"/>
        <v>29.667604223145652</v>
      </c>
      <c r="D82" s="2">
        <f t="shared" si="11"/>
        <v>101.49083373189636</v>
      </c>
      <c r="E82">
        <f t="shared" si="12"/>
        <v>17.916857901715915</v>
      </c>
      <c r="F82">
        <f t="shared" si="13"/>
        <v>46.509861058326912</v>
      </c>
      <c r="G82">
        <f t="shared" si="14"/>
        <v>50.149985271935478</v>
      </c>
      <c r="L82">
        <f t="shared" si="15"/>
        <v>96.437177373821157</v>
      </c>
      <c r="M82">
        <f t="shared" si="16"/>
        <v>43.38717737382116</v>
      </c>
      <c r="N82">
        <f t="shared" si="17"/>
        <v>110.37588727644662</v>
      </c>
      <c r="O82">
        <f t="shared" si="18"/>
        <v>0.40398497953216955</v>
      </c>
      <c r="P82">
        <f t="shared" si="19"/>
        <v>1.748850072828614</v>
      </c>
      <c r="Q82">
        <f t="shared" si="20"/>
        <v>0.92522544851997046</v>
      </c>
    </row>
    <row r="83" spans="2:17" x14ac:dyDescent="0.2">
      <c r="B83" s="2">
        <v>91.760353309523794</v>
      </c>
      <c r="C83" s="2">
        <f t="shared" si="21"/>
        <v>30.727161516829426</v>
      </c>
      <c r="D83" s="2">
        <f t="shared" si="11"/>
        <v>101.5185859977197</v>
      </c>
      <c r="E83">
        <f t="shared" si="12"/>
        <v>18.513799735428034</v>
      </c>
      <c r="F83">
        <f t="shared" si="13"/>
        <v>46.501728416483729</v>
      </c>
      <c r="G83">
        <f t="shared" si="14"/>
        <v>50.004095564060393</v>
      </c>
      <c r="L83">
        <f t="shared" si="15"/>
        <v>96.768387887625551</v>
      </c>
      <c r="M83">
        <f t="shared" si="16"/>
        <v>43.718387887625553</v>
      </c>
      <c r="N83">
        <f t="shared" si="17"/>
        <v>110.53198967931996</v>
      </c>
      <c r="O83">
        <f t="shared" si="18"/>
        <v>0.40664158611768991</v>
      </c>
      <c r="P83">
        <f t="shared" si="19"/>
        <v>1.7460515248660449</v>
      </c>
      <c r="Q83">
        <f t="shared" si="20"/>
        <v>0.92777170426716338</v>
      </c>
    </row>
    <row r="84" spans="2:17" x14ac:dyDescent="0.2">
      <c r="B84" s="2">
        <v>91.760353309523794</v>
      </c>
      <c r="C84" s="2">
        <f t="shared" si="21"/>
        <v>31.7867188105132</v>
      </c>
      <c r="D84" s="2">
        <f t="shared" si="11"/>
        <v>101.54781894607301</v>
      </c>
      <c r="E84">
        <f t="shared" si="12"/>
        <v>19.106605350869071</v>
      </c>
      <c r="F84">
        <f t="shared" si="13"/>
        <v>46.49170063076469</v>
      </c>
      <c r="G84">
        <f t="shared" si="14"/>
        <v>49.852405854709353</v>
      </c>
      <c r="L84">
        <f t="shared" si="15"/>
        <v>97.110030028969035</v>
      </c>
      <c r="M84">
        <f t="shared" si="16"/>
        <v>44.060030028969038</v>
      </c>
      <c r="N84">
        <f t="shared" si="17"/>
        <v>110.6943800689903</v>
      </c>
      <c r="O84">
        <f t="shared" si="18"/>
        <v>0.40937181201596962</v>
      </c>
      <c r="P84">
        <f t="shared" si="19"/>
        <v>1.7431462810902834</v>
      </c>
      <c r="Q84">
        <f t="shared" si="20"/>
        <v>0.93041918913673238</v>
      </c>
    </row>
    <row r="85" spans="2:17" x14ac:dyDescent="0.2">
      <c r="B85" s="2">
        <v>91.760353309523794</v>
      </c>
      <c r="C85" s="2">
        <f t="shared" si="21"/>
        <v>32.846276104196974</v>
      </c>
      <c r="D85" s="2">
        <f t="shared" si="11"/>
        <v>101.57861532639836</v>
      </c>
      <c r="E85">
        <f t="shared" si="12"/>
        <v>19.695192007156777</v>
      </c>
      <c r="F85">
        <f t="shared" si="13"/>
        <v>46.479598065038303</v>
      </c>
      <c r="G85">
        <f t="shared" si="14"/>
        <v>49.694828539108528</v>
      </c>
      <c r="L85">
        <f t="shared" si="15"/>
        <v>97.461994097195529</v>
      </c>
      <c r="M85">
        <f t="shared" si="16"/>
        <v>44.411994097195532</v>
      </c>
      <c r="N85">
        <f t="shared" si="17"/>
        <v>110.86316029826023</v>
      </c>
      <c r="O85">
        <f t="shared" si="18"/>
        <v>0.4121736811905975</v>
      </c>
      <c r="P85">
        <f t="shared" si="19"/>
        <v>1.7401331822957908</v>
      </c>
      <c r="Q85">
        <f t="shared" si="20"/>
        <v>0.93316943212042103</v>
      </c>
    </row>
    <row r="86" spans="2:17" x14ac:dyDescent="0.2">
      <c r="B86" s="2">
        <v>91.760353309523794</v>
      </c>
      <c r="C86" s="2">
        <f t="shared" si="21"/>
        <v>33.905833397880748</v>
      </c>
      <c r="D86" s="2">
        <f t="shared" si="11"/>
        <v>101.61106912908912</v>
      </c>
      <c r="E86">
        <f t="shared" si="12"/>
        <v>20.279481697661254</v>
      </c>
      <c r="F86">
        <f t="shared" si="13"/>
        <v>46.465228862316415</v>
      </c>
      <c r="G86">
        <f t="shared" si="14"/>
        <v>49.531267297957818</v>
      </c>
      <c r="L86">
        <f t="shared" si="15"/>
        <v>97.824168679797523</v>
      </c>
      <c r="M86">
        <f t="shared" si="16"/>
        <v>44.774168679797526</v>
      </c>
      <c r="N86">
        <f t="shared" si="17"/>
        <v>111.03844176916159</v>
      </c>
      <c r="O86">
        <f t="shared" si="18"/>
        <v>0.41504514298667738</v>
      </c>
      <c r="P86">
        <f t="shared" si="19"/>
        <v>1.7370109306013275</v>
      </c>
      <c r="Q86">
        <f t="shared" si="20"/>
        <v>0.93602411430714938</v>
      </c>
    </row>
    <row r="87" spans="2:17" x14ac:dyDescent="0.2">
      <c r="B87" s="2">
        <v>91.760353309523794</v>
      </c>
      <c r="C87" s="2">
        <f t="shared" si="21"/>
        <v>34.965390691564522</v>
      </c>
      <c r="D87" s="2">
        <f t="shared" si="11"/>
        <v>101.64528774839357</v>
      </c>
      <c r="E87">
        <f t="shared" si="12"/>
        <v>20.859401124408855</v>
      </c>
      <c r="F87">
        <f t="shared" si="13"/>
        <v>46.448386844873575</v>
      </c>
      <c r="G87">
        <f t="shared" si="14"/>
        <v>49.361615421493148</v>
      </c>
      <c r="L87">
        <f t="shared" si="15"/>
        <v>98.196440799564527</v>
      </c>
      <c r="M87">
        <f t="shared" si="16"/>
        <v>45.14644079956453</v>
      </c>
      <c r="N87">
        <f t="shared" si="17"/>
        <v>111.22034723162085</v>
      </c>
      <c r="O87">
        <f t="shared" si="18"/>
        <v>0.41798406539310429</v>
      </c>
      <c r="P87">
        <f t="shared" si="19"/>
        <v>1.7337780595378447</v>
      </c>
      <c r="Q87">
        <f t="shared" si="20"/>
        <v>0.93898509813364439</v>
      </c>
    </row>
    <row r="88" spans="2:17" x14ac:dyDescent="0.2">
      <c r="B88" s="2">
        <v>91.760353309523794</v>
      </c>
      <c r="C88" s="2">
        <f t="shared" si="21"/>
        <v>36.024947985248296</v>
      </c>
      <c r="D88" s="2">
        <f t="shared" si="11"/>
        <v>101.68139472368713</v>
      </c>
      <c r="E88">
        <f t="shared" si="12"/>
        <v>21.434881662484987</v>
      </c>
      <c r="F88">
        <f t="shared" si="13"/>
        <v>46.428848793919201</v>
      </c>
      <c r="G88">
        <f t="shared" si="14"/>
        <v>49.185753663538549</v>
      </c>
      <c r="L88">
        <f t="shared" si="15"/>
        <v>98.578696059688681</v>
      </c>
      <c r="M88">
        <f t="shared" si="16"/>
        <v>45.528696059688684</v>
      </c>
      <c r="N88">
        <f t="shared" si="17"/>
        <v>111.40901309072702</v>
      </c>
      <c r="O88">
        <f t="shared" si="18"/>
        <v>0.42098822593925128</v>
      </c>
      <c r="P88">
        <f t="shared" si="19"/>
        <v>1.7304328956731216</v>
      </c>
      <c r="Q88">
        <f t="shared" si="20"/>
        <v>0.94205446483829758</v>
      </c>
    </row>
    <row r="89" spans="2:17" x14ac:dyDescent="0.2">
      <c r="B89" s="2">
        <v>91.760353309523794</v>
      </c>
      <c r="C89" s="2">
        <f t="shared" si="21"/>
        <v>37.08450527893207</v>
      </c>
      <c r="D89" s="2">
        <f t="shared" si="11"/>
        <v>101.71953326036443</v>
      </c>
      <c r="E89">
        <f t="shared" si="12"/>
        <v>22.005859314993661</v>
      </c>
      <c r="F89">
        <f t="shared" si="13"/>
        <v>46.406370893268253</v>
      </c>
      <c r="G89">
        <f t="shared" si="14"/>
        <v>49.003547462168157</v>
      </c>
      <c r="L89">
        <f t="shared" si="15"/>
        <v>98.970818786507849</v>
      </c>
      <c r="M89">
        <f t="shared" si="16"/>
        <v>45.920818786507851</v>
      </c>
      <c r="N89">
        <f t="shared" si="17"/>
        <v>111.60459239981874</v>
      </c>
      <c r="O89">
        <f t="shared" si="18"/>
        <v>0.42405529940629522</v>
      </c>
      <c r="P89">
        <f t="shared" si="19"/>
        <v>1.7269735088307825</v>
      </c>
      <c r="Q89">
        <f t="shared" si="20"/>
        <v>0.94523456296976271</v>
      </c>
    </row>
    <row r="90" spans="2:17" x14ac:dyDescent="0.2">
      <c r="B90" s="2">
        <v>91.760353309523794</v>
      </c>
      <c r="C90" s="2">
        <f t="shared" si="21"/>
        <v>38.144062572615844</v>
      </c>
      <c r="D90" s="2">
        <f t="shared" si="11"/>
        <v>101.7598708202412</v>
      </c>
      <c r="E90">
        <f t="shared" si="12"/>
        <v>22.572274659148256</v>
      </c>
      <c r="F90">
        <f t="shared" si="13"/>
        <v>46.380684026536919</v>
      </c>
      <c r="G90">
        <f t="shared" si="14"/>
        <v>48.814843291574775</v>
      </c>
      <c r="L90">
        <f t="shared" si="15"/>
        <v>99.372692169590877</v>
      </c>
      <c r="M90">
        <f t="shared" si="16"/>
        <v>46.32269216959088</v>
      </c>
      <c r="N90">
        <f t="shared" si="17"/>
        <v>111.80725879472608</v>
      </c>
      <c r="O90">
        <f t="shared" si="18"/>
        <v>0.42718284117629685</v>
      </c>
      <c r="P90">
        <f t="shared" si="19"/>
        <v>1.7233976466617982</v>
      </c>
      <c r="Q90">
        <f t="shared" si="20"/>
        <v>0.94852807205886214</v>
      </c>
    </row>
    <row r="91" spans="2:17" x14ac:dyDescent="0.2">
      <c r="B91" s="2">
        <v>91.760353309523794</v>
      </c>
      <c r="C91" s="2">
        <f t="shared" si="21"/>
        <v>39.203619866299618</v>
      </c>
      <c r="D91" s="2">
        <f t="shared" si="11"/>
        <v>101.80260520840898</v>
      </c>
      <c r="E91">
        <f t="shared" si="12"/>
        <v>23.134072784080363</v>
      </c>
      <c r="F91">
        <f t="shared" si="13"/>
        <v>46.351487470509198</v>
      </c>
      <c r="G91">
        <f t="shared" si="14"/>
        <v>48.619463798297026</v>
      </c>
      <c r="L91">
        <f t="shared" si="15"/>
        <v>99.784198398894574</v>
      </c>
      <c r="M91">
        <f t="shared" si="16"/>
        <v>46.734198398894577</v>
      </c>
      <c r="N91">
        <f t="shared" si="17"/>
        <v>112.01721174536715</v>
      </c>
      <c r="O91">
        <f t="shared" si="18"/>
        <v>0.43036826449062682</v>
      </c>
      <c r="P91">
        <f t="shared" si="19"/>
        <v>1.7197026473145414</v>
      </c>
      <c r="Q91">
        <f t="shared" si="20"/>
        <v>0.95193808750743703</v>
      </c>
    </row>
    <row r="92" spans="2:17" x14ac:dyDescent="0.2">
      <c r="B92" s="2">
        <v>91.760353309523794</v>
      </c>
      <c r="C92" s="2">
        <f t="shared" si="21"/>
        <v>40.263177159983393</v>
      </c>
      <c r="D92" s="2">
        <f t="shared" si="11"/>
        <v>101.84797280133125</v>
      </c>
      <c r="E92">
        <f t="shared" si="12"/>
        <v>23.691203220960936</v>
      </c>
      <c r="F92">
        <f t="shared" si="13"/>
        <v>46.318440293669177</v>
      </c>
      <c r="G92">
        <f t="shared" si="14"/>
        <v>48.417201197692393</v>
      </c>
      <c r="L92">
        <f t="shared" si="15"/>
        <v>100.20521879874741</v>
      </c>
      <c r="M92">
        <f t="shared" si="16"/>
        <v>47.155218798747413</v>
      </c>
      <c r="N92">
        <f t="shared" si="17"/>
        <v>112.23468369313673</v>
      </c>
      <c r="O92">
        <f t="shared" si="18"/>
        <v>0.43360880901373894</v>
      </c>
      <c r="P92">
        <f t="shared" si="19"/>
        <v>1.7158853207470821</v>
      </c>
      <c r="Q92">
        <f t="shared" si="20"/>
        <v>0.95546823584163421</v>
      </c>
    </row>
    <row r="93" spans="2:17" x14ac:dyDescent="0.2">
      <c r="B93" s="2">
        <v>91.760353309523794</v>
      </c>
      <c r="C93" s="2">
        <f t="shared" si="21"/>
        <v>41.322734453667167</v>
      </c>
      <c r="D93" s="2">
        <f t="shared" si="11"/>
        <v>101.89625991830003</v>
      </c>
      <c r="E93">
        <f t="shared" si="12"/>
        <v>24.243619866031793</v>
      </c>
      <c r="F93">
        <f t="shared" si="13"/>
        <v>46.281149385360933</v>
      </c>
      <c r="G93">
        <f t="shared" si="14"/>
        <v>48.207808115582857</v>
      </c>
      <c r="L93">
        <f t="shared" si="15"/>
        <v>100.63563395843903</v>
      </c>
      <c r="M93">
        <f t="shared" si="16"/>
        <v>47.585633958439033</v>
      </c>
      <c r="N93">
        <f t="shared" si="17"/>
        <v>112.45994995803753</v>
      </c>
      <c r="O93">
        <f t="shared" si="18"/>
        <v>0.43690149666386591</v>
      </c>
      <c r="P93">
        <f t="shared" si="19"/>
        <v>1.7119417839659168</v>
      </c>
      <c r="Q93">
        <f t="shared" si="20"/>
        <v>0.95912283455534442</v>
      </c>
    </row>
    <row r="94" spans="2:17" x14ac:dyDescent="0.2">
      <c r="B94" s="2">
        <v>91.760353309523794</v>
      </c>
      <c r="C94" s="2">
        <f t="shared" si="21"/>
        <v>42.382291747350941</v>
      </c>
      <c r="D94" s="2">
        <f t="shared" si="11"/>
        <v>101.947818946073</v>
      </c>
      <c r="E94">
        <f t="shared" si="12"/>
        <v>24.791280897144869</v>
      </c>
      <c r="F94">
        <f t="shared" si="13"/>
        <v>46.239152388314608</v>
      </c>
      <c r="G94">
        <f t="shared" si="14"/>
        <v>47.990984564845157</v>
      </c>
      <c r="L94">
        <f t="shared" si="15"/>
        <v>101.07532385921999</v>
      </c>
      <c r="M94">
        <f t="shared" si="16"/>
        <v>48.025323859219995</v>
      </c>
      <c r="N94">
        <f t="shared" si="17"/>
        <v>112.69334283640825</v>
      </c>
      <c r="O94">
        <f t="shared" si="18"/>
        <v>0.44024306823589804</v>
      </c>
      <c r="P94">
        <f t="shared" si="19"/>
        <v>1.7078672265194761</v>
      </c>
      <c r="Q94">
        <f t="shared" si="20"/>
        <v>0.96290711941158225</v>
      </c>
    </row>
    <row r="95" spans="2:17" x14ac:dyDescent="0.2">
      <c r="B95" s="2">
        <v>91.760353309523794</v>
      </c>
      <c r="C95" s="2">
        <f t="shared" si="21"/>
        <v>43.441849041034715</v>
      </c>
      <c r="D95" s="2">
        <f t="shared" si="11"/>
        <v>102.00309190437267</v>
      </c>
      <c r="E95">
        <f t="shared" si="12"/>
        <v>25.334148684402876</v>
      </c>
      <c r="F95">
        <f t="shared" si="13"/>
        <v>46.191892648770896</v>
      </c>
      <c r="G95">
        <f t="shared" si="14"/>
        <v>47.766358867911833</v>
      </c>
      <c r="L95">
        <f t="shared" si="15"/>
        <v>101.52416799753979</v>
      </c>
      <c r="M95">
        <f t="shared" si="16"/>
        <v>48.474167997539794</v>
      </c>
      <c r="N95">
        <f t="shared" si="17"/>
        <v>112.93527226294542</v>
      </c>
      <c r="O95">
        <f t="shared" si="18"/>
        <v>0.4436298900261863</v>
      </c>
      <c r="P95">
        <f t="shared" si="19"/>
        <v>1.7036555666705149</v>
      </c>
      <c r="Q95">
        <f t="shared" si="20"/>
        <v>0.96682757740765579</v>
      </c>
    </row>
    <row r="96" spans="2:17" x14ac:dyDescent="0.2">
      <c r="B96" s="2">
        <v>91.760353309523794</v>
      </c>
      <c r="C96" s="2">
        <f t="shared" si="21"/>
        <v>44.501406334718489</v>
      </c>
      <c r="D96" s="2">
        <f t="shared" si="11"/>
        <v>102.06264614877296</v>
      </c>
      <c r="E96">
        <f t="shared" si="12"/>
        <v>25.872189695487286</v>
      </c>
      <c r="F96">
        <f t="shared" si="13"/>
        <v>46.138681137847968</v>
      </c>
      <c r="G96">
        <f t="shared" si="14"/>
        <v>47.533458697246672</v>
      </c>
      <c r="L96">
        <f t="shared" si="15"/>
        <v>101.98204550437472</v>
      </c>
      <c r="M96">
        <f t="shared" si="16"/>
        <v>48.932045504374727</v>
      </c>
      <c r="N96">
        <f t="shared" si="17"/>
        <v>113.18625718757484</v>
      </c>
      <c r="O96">
        <f t="shared" si="18"/>
        <v>0.44705781163690966</v>
      </c>
      <c r="P96">
        <f t="shared" si="19"/>
        <v>1.6992989289942257</v>
      </c>
      <c r="Q96">
        <f t="shared" si="20"/>
        <v>0.97089245221421949</v>
      </c>
    </row>
    <row r="97" spans="2:17" x14ac:dyDescent="0.2">
      <c r="B97" s="2">
        <v>91.760353309523794</v>
      </c>
      <c r="C97" s="2">
        <f t="shared" si="21"/>
        <v>45.560963628402263</v>
      </c>
      <c r="D97" s="2">
        <f t="shared" si="11"/>
        <v>102.12723088029915</v>
      </c>
      <c r="E97">
        <f t="shared" si="12"/>
        <v>26.405374396249606</v>
      </c>
      <c r="F97">
        <f t="shared" si="13"/>
        <v>46.078636022077035</v>
      </c>
      <c r="G97">
        <f t="shared" si="14"/>
        <v>47.291665162620006</v>
      </c>
      <c r="L97">
        <f t="shared" si="15"/>
        <v>102.4488352605203</v>
      </c>
      <c r="M97">
        <f t="shared" si="16"/>
        <v>49.3988352605203</v>
      </c>
      <c r="N97">
        <f t="shared" si="17"/>
        <v>113.44697533373886</v>
      </c>
      <c r="O97">
        <f t="shared" si="18"/>
        <v>0.45052194027471221</v>
      </c>
      <c r="P97">
        <f t="shared" si="19"/>
        <v>1.6947868153864791</v>
      </c>
      <c r="Q97">
        <f t="shared" si="20"/>
        <v>0.97511254550348969</v>
      </c>
    </row>
    <row r="98" spans="2:17" x14ac:dyDescent="0.2">
      <c r="B98" s="2">
        <v>91.760353309523794</v>
      </c>
      <c r="C98" s="2">
        <f t="shared" si="21"/>
        <v>46.620520922086037</v>
      </c>
      <c r="D98" s="2">
        <f t="shared" si="11"/>
        <v>102.19787157910997</v>
      </c>
      <c r="E98">
        <f t="shared" si="12"/>
        <v>26.93367714712825</v>
      </c>
      <c r="F98">
        <f t="shared" si="13"/>
        <v>46.010581462889199</v>
      </c>
      <c r="G98">
        <f t="shared" si="14"/>
        <v>47.040135972997028</v>
      </c>
      <c r="L98">
        <f t="shared" si="15"/>
        <v>102.92441600774471</v>
      </c>
      <c r="M98">
        <f t="shared" si="16"/>
        <v>49.874416007744713</v>
      </c>
      <c r="N98">
        <f t="shared" si="17"/>
        <v>113.71834648557741</v>
      </c>
      <c r="O98">
        <f t="shared" si="18"/>
        <v>0.45401626317329058</v>
      </c>
      <c r="P98">
        <f t="shared" si="19"/>
        <v>1.6901047163590797</v>
      </c>
      <c r="Q98">
        <f t="shared" si="20"/>
        <v>0.97950255802728381</v>
      </c>
    </row>
    <row r="99" spans="2:17" x14ac:dyDescent="0.2">
      <c r="B99" s="2">
        <v>91.760353309523794</v>
      </c>
      <c r="C99" s="2">
        <f t="shared" si="21"/>
        <v>47.680078215769811</v>
      </c>
      <c r="D99" s="2">
        <f t="shared" si="11"/>
        <v>102.27603915736486</v>
      </c>
      <c r="E99">
        <f t="shared" si="12"/>
        <v>27.457076095938241</v>
      </c>
      <c r="F99">
        <f t="shared" si="13"/>
        <v>45.932866018970437</v>
      </c>
      <c r="G99">
        <f t="shared" si="14"/>
        <v>46.777667616346633</v>
      </c>
      <c r="L99">
        <f t="shared" si="15"/>
        <v>103.40866645572102</v>
      </c>
      <c r="M99">
        <f t="shared" si="16"/>
        <v>50.358666455721021</v>
      </c>
      <c r="N99">
        <f t="shared" si="17"/>
        <v>114.00168188635374</v>
      </c>
      <c r="O99">
        <f t="shared" si="18"/>
        <v>0.45753297141960192</v>
      </c>
      <c r="P99">
        <f t="shared" si="19"/>
        <v>1.685231617736737</v>
      </c>
      <c r="Q99">
        <f t="shared" si="20"/>
        <v>0.98408349503313197</v>
      </c>
    </row>
    <row r="100" spans="2:17" x14ac:dyDescent="0.2">
      <c r="B100" s="2">
        <v>91.760353309523794</v>
      </c>
      <c r="C100" s="2">
        <f t="shared" si="21"/>
        <v>48.739635509453585</v>
      </c>
      <c r="D100" s="2">
        <f t="shared" si="11"/>
        <v>102.36398222838238</v>
      </c>
      <c r="E100">
        <f t="shared" si="12"/>
        <v>27.975553067562977</v>
      </c>
      <c r="F100">
        <f t="shared" si="13"/>
        <v>45.843005379446993</v>
      </c>
      <c r="G100">
        <f t="shared" si="14"/>
        <v>46.502424294305747</v>
      </c>
      <c r="L100">
        <f t="shared" si="15"/>
        <v>103.90146538467599</v>
      </c>
      <c r="M100">
        <f t="shared" si="16"/>
        <v>50.85146538467599</v>
      </c>
      <c r="N100">
        <f t="shared" si="17"/>
        <v>114.29897807689046</v>
      </c>
      <c r="O100">
        <f t="shared" si="18"/>
        <v>0.46106113329997711</v>
      </c>
      <c r="P100">
        <f t="shared" si="19"/>
        <v>1.6801350918287301</v>
      </c>
      <c r="Q100">
        <f t="shared" si="20"/>
        <v>0.98888739724687247</v>
      </c>
    </row>
    <row r="101" spans="2:17" x14ac:dyDescent="0.2">
      <c r="B101" s="2">
        <v>91.760353309523794</v>
      </c>
      <c r="C101" s="2">
        <f t="shared" si="21"/>
        <v>49.799192803137359</v>
      </c>
      <c r="D101" s="2">
        <f t="shared" si="11"/>
        <v>102.46547006170371</v>
      </c>
      <c r="E101">
        <f t="shared" si="12"/>
        <v>28.489093451057848</v>
      </c>
      <c r="F101">
        <f t="shared" si="13"/>
        <v>45.736882394127463</v>
      </c>
      <c r="G101">
        <f t="shared" si="14"/>
        <v>46.211331072591513</v>
      </c>
      <c r="L101">
        <f t="shared" si="15"/>
        <v>104.40269174371262</v>
      </c>
      <c r="M101">
        <f t="shared" si="16"/>
        <v>51.352691743712626</v>
      </c>
      <c r="N101">
        <f t="shared" si="17"/>
        <v>114.61357469466988</v>
      </c>
      <c r="O101">
        <f t="shared" si="18"/>
        <v>0.46458373337945902</v>
      </c>
      <c r="P101">
        <f t="shared" si="19"/>
        <v>1.6747602962433763</v>
      </c>
      <c r="Q101">
        <f t="shared" si="20"/>
        <v>0.99396793239602377</v>
      </c>
    </row>
    <row r="102" spans="2:17" x14ac:dyDescent="0.2">
      <c r="B102" s="2">
        <v>91.760353309523794</v>
      </c>
      <c r="C102" s="2">
        <f t="shared" si="21"/>
        <v>50.858750096821133</v>
      </c>
      <c r="D102" s="2">
        <f t="shared" si="11"/>
        <v>102.587818946073</v>
      </c>
      <c r="E102">
        <f t="shared" si="12"/>
        <v>28.9976860846545</v>
      </c>
      <c r="F102">
        <f t="shared" si="13"/>
        <v>45.60656229919244</v>
      </c>
      <c r="G102">
        <f t="shared" si="14"/>
        <v>45.89841669611863</v>
      </c>
      <c r="L102">
        <f t="shared" si="15"/>
        <v>104.91222474478147</v>
      </c>
      <c r="M102">
        <f t="shared" si="16"/>
        <v>51.862224744781471</v>
      </c>
      <c r="N102">
        <f t="shared" si="17"/>
        <v>114.95195062107679</v>
      </c>
      <c r="O102">
        <f t="shared" si="18"/>
        <v>0.46806961563908045</v>
      </c>
      <c r="P102">
        <f t="shared" si="19"/>
        <v>1.6689998992456276</v>
      </c>
      <c r="Q102">
        <f t="shared" si="20"/>
        <v>0.99942931854230077</v>
      </c>
    </row>
    <row r="103" spans="2:17" x14ac:dyDescent="0.2">
      <c r="B103" s="2">
        <v>91.760353309523794</v>
      </c>
      <c r="C103" s="2">
        <f t="shared" si="21"/>
        <v>51.918307390504907</v>
      </c>
      <c r="D103" s="2">
        <f t="shared" si="11"/>
        <v>102.74982397123034</v>
      </c>
      <c r="E103">
        <f t="shared" si="12"/>
        <v>29.501323139132289</v>
      </c>
      <c r="F103">
        <f t="shared" si="13"/>
        <v>45.431729266922233</v>
      </c>
      <c r="G103">
        <f t="shared" si="14"/>
        <v>45.548318446311754</v>
      </c>
      <c r="L103">
        <f t="shared" si="15"/>
        <v>105.42994395229276</v>
      </c>
      <c r="M103">
        <f t="shared" si="16"/>
        <v>52.379943952292763</v>
      </c>
      <c r="N103">
        <f t="shared" si="17"/>
        <v>115.33076282832847</v>
      </c>
      <c r="O103">
        <f t="shared" si="18"/>
        <v>0.47144203434704052</v>
      </c>
      <c r="P103">
        <f t="shared" si="19"/>
        <v>1.6625760684833071</v>
      </c>
      <c r="Q103">
        <f t="shared" si="20"/>
        <v>1.0055396857069003</v>
      </c>
    </row>
    <row r="104" spans="2:17" x14ac:dyDescent="0.2">
      <c r="B104" s="2">
        <v>91.760353309523794</v>
      </c>
      <c r="C104" s="2">
        <f t="shared" si="21"/>
        <v>52.977864684188681</v>
      </c>
      <c r="D104" s="2">
        <f t="shared" si="11"/>
        <v>103.14781884950244</v>
      </c>
      <c r="E104">
        <f t="shared" si="12"/>
        <v>29.999999999999979</v>
      </c>
      <c r="F104">
        <f t="shared" si="13"/>
        <v>45.000000104583862</v>
      </c>
      <c r="G104">
        <f t="shared" si="14"/>
        <v>45.000000079320579</v>
      </c>
      <c r="L104">
        <f t="shared" si="15"/>
        <v>105.95572936837743</v>
      </c>
      <c r="M104">
        <f t="shared" si="16"/>
        <v>52.905729368377436</v>
      </c>
      <c r="N104">
        <f t="shared" si="17"/>
        <v>115.92449582987095</v>
      </c>
      <c r="O104">
        <f t="shared" si="18"/>
        <v>0.47392358154099828</v>
      </c>
      <c r="P104">
        <f t="shared" si="19"/>
        <v>1.6525594259296672</v>
      </c>
      <c r="Q104">
        <f t="shared" si="20"/>
        <v>1.0151096465600549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IK</vt:lpstr>
      <vt:lpstr>Coor trans</vt:lpstr>
      <vt:lpstr>Trajectories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Dubyna</dc:creator>
  <cp:lastModifiedBy>Denys Dubyna</cp:lastModifiedBy>
  <dcterms:created xsi:type="dcterms:W3CDTF">2015-06-05T18:19:34Z</dcterms:created>
  <dcterms:modified xsi:type="dcterms:W3CDTF">2023-06-27T10:42:23Z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2023-06-14T18:18:10Z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43a7b066-fe01-43db-b0ea-a9c1f1a18fc5</vt:lpwstr>
  </property>
  <property fmtid="{D5CDD505-2E9C-101B-9397-08002B2CF9AE}" pid="7" name="MSIP_Label_defa4170-0d19-0005-0004-bc88714345d2_ActionId">
    <vt:lpwstr>190e3e23-8115-416f-a5a4-897469f5abc5</vt:lpwstr>
  </property>
  <property fmtid="{D5CDD505-2E9C-101B-9397-08002B2CF9AE}" pid="8" name="MSIP_Label_defa4170-0d19-0005-0004-bc88714345d2_ContentBits">
    <vt:lpwstr>0</vt:lpwstr>
  </property>
</Properties>
</file>